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GEOCAB\itaipu-geocab\docs\Gerenciamento_de_Projeto\Iniciacao\Contagem\Detalhada\OS.27\"/>
    </mc:Choice>
  </mc:AlternateContent>
  <bookViews>
    <workbookView xWindow="0" yWindow="0" windowWidth="24000" windowHeight="10320" activeTab="2"/>
  </bookViews>
  <sheets>
    <sheet name="Identificação" sheetId="1" r:id="rId1"/>
    <sheet name="Funções" sheetId="2" r:id="rId2"/>
    <sheet name="Sumário - Medição Funcional" sheetId="3" r:id="rId3"/>
  </sheets>
  <definedNames>
    <definedName name="_xlnm._FilterDatabase" localSheetId="1" hidden="1">Funções!$B$8:$AB$37</definedName>
    <definedName name="Contagem">Funções!$A$8:$I$35</definedName>
    <definedName name="Excel_BuiltIn_Print_Titles_1">Funções!$A$2:$IN$8</definedName>
    <definedName name="Excel_BuiltIn_Print_Titles_1_1">Funções!$A$2:$IN$8</definedName>
    <definedName name="ITERACOES">Funções!$C$10:$C$35</definedName>
    <definedName name="Projeto">Identificação!$J$5</definedName>
    <definedName name="UFPB">Identificação!$AC$13</definedName>
    <definedName name="VL_DFL_ADD">'Sumário - Medição Funcional'!$F$36</definedName>
    <definedName name="VL_DFL_CHG">'Sumário - Medição Funcional'!$F$42</definedName>
    <definedName name="VL_DFL_DEL">'Sumário - Medição Funcional'!$F$43</definedName>
  </definedNames>
  <calcPr calcId="152511"/>
</workbook>
</file>

<file path=xl/calcChain.xml><?xml version="1.0" encoding="utf-8"?>
<calcChain xmlns="http://schemas.openxmlformats.org/spreadsheetml/2006/main">
  <c r="G43" i="3" l="1"/>
  <c r="E43" i="3"/>
  <c r="Y28" i="3"/>
  <c r="X28" i="3"/>
  <c r="U28" i="3"/>
  <c r="T28" i="3"/>
  <c r="Q28" i="3"/>
  <c r="P28" i="3"/>
  <c r="Y27" i="3"/>
  <c r="X27" i="3"/>
  <c r="U27" i="3"/>
  <c r="T27" i="3"/>
  <c r="Q27" i="3"/>
  <c r="P27" i="3"/>
  <c r="Y26" i="3"/>
  <c r="X26" i="3"/>
  <c r="U26" i="3"/>
  <c r="T26" i="3"/>
  <c r="Q26" i="3"/>
  <c r="P26" i="3"/>
  <c r="Y25" i="3"/>
  <c r="X25" i="3"/>
  <c r="U25" i="3"/>
  <c r="T25" i="3"/>
  <c r="Q25" i="3"/>
  <c r="P25" i="3"/>
  <c r="Y24" i="3"/>
  <c r="X24" i="3"/>
  <c r="U24" i="3"/>
  <c r="T24" i="3"/>
  <c r="Q24" i="3"/>
  <c r="P24" i="3"/>
  <c r="Y23" i="3"/>
  <c r="X23" i="3"/>
  <c r="U23" i="3"/>
  <c r="T23" i="3"/>
  <c r="Q23" i="3"/>
  <c r="P23" i="3"/>
  <c r="Y22" i="3"/>
  <c r="X22" i="3"/>
  <c r="U22" i="3"/>
  <c r="T22" i="3"/>
  <c r="Q22" i="3"/>
  <c r="P22" i="3"/>
  <c r="Y21" i="3"/>
  <c r="X21" i="3"/>
  <c r="U21" i="3"/>
  <c r="T21" i="3"/>
  <c r="Q21" i="3"/>
  <c r="P21" i="3"/>
  <c r="Y20" i="3"/>
  <c r="X20" i="3"/>
  <c r="U20" i="3"/>
  <c r="T20" i="3"/>
  <c r="Q20" i="3"/>
  <c r="P20" i="3"/>
  <c r="Y19" i="3"/>
  <c r="X19" i="3"/>
  <c r="U19" i="3"/>
  <c r="T19" i="3"/>
  <c r="Q19" i="3"/>
  <c r="P19" i="3"/>
  <c r="Y18" i="3"/>
  <c r="X18" i="3"/>
  <c r="U18" i="3"/>
  <c r="T18" i="3"/>
  <c r="Q18" i="3"/>
  <c r="P18" i="3"/>
  <c r="Y17" i="3"/>
  <c r="X17" i="3"/>
  <c r="U17" i="3"/>
  <c r="T17" i="3"/>
  <c r="Q17" i="3"/>
  <c r="P17" i="3"/>
  <c r="Y16" i="3"/>
  <c r="X16" i="3"/>
  <c r="U16" i="3"/>
  <c r="Q16" i="3"/>
  <c r="P16" i="3"/>
  <c r="Y15" i="3"/>
  <c r="X15" i="3"/>
  <c r="U15" i="3"/>
  <c r="T15" i="3"/>
  <c r="Q15" i="3"/>
  <c r="P15" i="3"/>
  <c r="Y14" i="3"/>
  <c r="X14" i="3"/>
  <c r="U14" i="3"/>
  <c r="T14" i="3"/>
  <c r="Q14" i="3"/>
  <c r="P14" i="3"/>
  <c r="Y13" i="3"/>
  <c r="X13" i="3"/>
  <c r="U13" i="3"/>
  <c r="T13" i="3"/>
  <c r="Q13" i="3"/>
  <c r="P13" i="3"/>
  <c r="Y12" i="3"/>
  <c r="X12" i="3"/>
  <c r="U12" i="3"/>
  <c r="T12" i="3"/>
  <c r="Q12" i="3"/>
  <c r="P12" i="3"/>
  <c r="Y11" i="3"/>
  <c r="X11" i="3"/>
  <c r="U11" i="3"/>
  <c r="T11" i="3"/>
  <c r="Q11" i="3"/>
  <c r="P11" i="3"/>
  <c r="Y10" i="3"/>
  <c r="X10" i="3"/>
  <c r="U10" i="3"/>
  <c r="T10" i="3"/>
  <c r="Q10" i="3"/>
  <c r="P10" i="3"/>
  <c r="Y9" i="3"/>
  <c r="X9" i="3"/>
  <c r="U9" i="3"/>
  <c r="T9" i="3"/>
  <c r="Q9" i="3"/>
  <c r="P9" i="3"/>
  <c r="N5" i="3"/>
  <c r="B5" i="3"/>
  <c r="N4" i="3"/>
  <c r="B4" i="3"/>
  <c r="AB35" i="2"/>
  <c r="AA35" i="2"/>
  <c r="X35" i="2"/>
  <c r="R35" i="2"/>
  <c r="Z35" i="2" s="1"/>
  <c r="P35" i="2"/>
  <c r="Y35" i="2" s="1"/>
  <c r="O35" i="2"/>
  <c r="L35" i="2"/>
  <c r="AA34" i="2"/>
  <c r="AB34" i="2" s="1"/>
  <c r="Y34" i="2"/>
  <c r="X34" i="2"/>
  <c r="S34" i="2"/>
  <c r="R34" i="2"/>
  <c r="Z34" i="2" s="1"/>
  <c r="Q34" i="2"/>
  <c r="P34" i="2"/>
  <c r="O34" i="2"/>
  <c r="U34" i="2" s="1"/>
  <c r="L34" i="2"/>
  <c r="V34" i="2" s="1"/>
  <c r="AB33" i="2"/>
  <c r="AA33" i="2"/>
  <c r="X33" i="2"/>
  <c r="R33" i="2"/>
  <c r="Q33" i="2" s="1"/>
  <c r="P33" i="2"/>
  <c r="Y33" i="2" s="1"/>
  <c r="O33" i="2"/>
  <c r="L33" i="2"/>
  <c r="U33" i="2" s="1"/>
  <c r="AA32" i="2"/>
  <c r="AB32" i="2" s="1"/>
  <c r="Y32" i="2"/>
  <c r="X32" i="2"/>
  <c r="S32" i="2"/>
  <c r="R32" i="2"/>
  <c r="Z32" i="2" s="1"/>
  <c r="Q32" i="2"/>
  <c r="P32" i="2"/>
  <c r="O32" i="2"/>
  <c r="U32" i="2" s="1"/>
  <c r="L32" i="2"/>
  <c r="T32" i="2" s="1"/>
  <c r="W32" i="2" s="1"/>
  <c r="AA31" i="2"/>
  <c r="X31" i="2"/>
  <c r="T31" i="2"/>
  <c r="R31" i="2"/>
  <c r="Z31" i="2" s="1"/>
  <c r="P31" i="2"/>
  <c r="O31" i="2"/>
  <c r="L31" i="2"/>
  <c r="W31" i="2" s="1"/>
  <c r="AA29" i="2"/>
  <c r="AB29" i="2" s="1"/>
  <c r="Y29" i="2"/>
  <c r="X29" i="2"/>
  <c r="S29" i="2"/>
  <c r="R29" i="2"/>
  <c r="Z29" i="2" s="1"/>
  <c r="Q29" i="2"/>
  <c r="P29" i="2"/>
  <c r="O29" i="2"/>
  <c r="U29" i="2" s="1"/>
  <c r="L29" i="2"/>
  <c r="V29" i="2" s="1"/>
  <c r="AB28" i="2"/>
  <c r="AA28" i="2"/>
  <c r="X28" i="2"/>
  <c r="R28" i="2"/>
  <c r="Q28" i="2" s="1"/>
  <c r="P28" i="2"/>
  <c r="Y28" i="2" s="1"/>
  <c r="O28" i="2"/>
  <c r="L28" i="2"/>
  <c r="AA27" i="2"/>
  <c r="AB27" i="2" s="1"/>
  <c r="Y27" i="2"/>
  <c r="X27" i="2"/>
  <c r="U27" i="2"/>
  <c r="S27" i="2"/>
  <c r="R27" i="2"/>
  <c r="Z27" i="2" s="1"/>
  <c r="Q27" i="2"/>
  <c r="P27" i="2"/>
  <c r="O27" i="2"/>
  <c r="L27" i="2"/>
  <c r="T27" i="2" s="1"/>
  <c r="W27" i="2" s="1"/>
  <c r="AB26" i="2"/>
  <c r="AA26" i="2"/>
  <c r="X26" i="2"/>
  <c r="T26" i="2"/>
  <c r="R26" i="2"/>
  <c r="Z26" i="2" s="1"/>
  <c r="P26" i="2"/>
  <c r="Y26" i="2" s="1"/>
  <c r="O26" i="2"/>
  <c r="L26" i="2"/>
  <c r="W26" i="2" s="1"/>
  <c r="AA25" i="2"/>
  <c r="AB25" i="2" s="1"/>
  <c r="Y25" i="2"/>
  <c r="X25" i="2"/>
  <c r="S25" i="2"/>
  <c r="R25" i="2"/>
  <c r="Z25" i="2" s="1"/>
  <c r="Q25" i="2"/>
  <c r="P25" i="2"/>
  <c r="O25" i="2"/>
  <c r="U25" i="2" s="1"/>
  <c r="L25" i="2"/>
  <c r="AB24" i="2"/>
  <c r="AA24" i="2"/>
  <c r="Z24" i="2"/>
  <c r="X24" i="2"/>
  <c r="R24" i="2"/>
  <c r="Q24" i="2" s="1"/>
  <c r="P24" i="2"/>
  <c r="Y24" i="2" s="1"/>
  <c r="O24" i="2"/>
  <c r="L24" i="2"/>
  <c r="AA23" i="2"/>
  <c r="AB23" i="2" s="1"/>
  <c r="Y23" i="2"/>
  <c r="X23" i="2"/>
  <c r="U23" i="2"/>
  <c r="S23" i="2"/>
  <c r="R23" i="2"/>
  <c r="Z23" i="2" s="1"/>
  <c r="Q23" i="2"/>
  <c r="P23" i="2"/>
  <c r="O23" i="2"/>
  <c r="L23" i="2"/>
  <c r="T23" i="2" s="1"/>
  <c r="W23" i="2" s="1"/>
  <c r="AB22" i="2"/>
  <c r="AA22" i="2"/>
  <c r="X22" i="2"/>
  <c r="R22" i="2"/>
  <c r="Q22" i="2" s="1"/>
  <c r="P22" i="2"/>
  <c r="Y22" i="2" s="1"/>
  <c r="O22" i="2"/>
  <c r="L22" i="2"/>
  <c r="AA21" i="2"/>
  <c r="AB21" i="2" s="1"/>
  <c r="Y21" i="2"/>
  <c r="X21" i="2"/>
  <c r="S21" i="2"/>
  <c r="R21" i="2"/>
  <c r="Z21" i="2" s="1"/>
  <c r="Q21" i="2"/>
  <c r="P21" i="2"/>
  <c r="O21" i="2"/>
  <c r="U21" i="2" s="1"/>
  <c r="L21" i="2"/>
  <c r="R19" i="2"/>
  <c r="P19" i="2"/>
  <c r="Y19" i="2" s="1"/>
  <c r="O19" i="2"/>
  <c r="L19" i="2"/>
  <c r="AA17" i="2"/>
  <c r="AB17" i="2" s="1"/>
  <c r="Y17" i="2"/>
  <c r="X17" i="2"/>
  <c r="S17" i="2"/>
  <c r="R17" i="2"/>
  <c r="Z17" i="2" s="1"/>
  <c r="Q17" i="2"/>
  <c r="P17" i="2"/>
  <c r="O17" i="2"/>
  <c r="U17" i="2" s="1"/>
  <c r="L17" i="2"/>
  <c r="R16" i="2"/>
  <c r="P16" i="2"/>
  <c r="Y16" i="2" s="1"/>
  <c r="O16" i="2"/>
  <c r="L16" i="2"/>
  <c r="AA15" i="2"/>
  <c r="AB15" i="2" s="1"/>
  <c r="Y15" i="2"/>
  <c r="U15" i="2"/>
  <c r="S15" i="2"/>
  <c r="R15" i="2"/>
  <c r="Z15" i="2" s="1"/>
  <c r="Q15" i="2"/>
  <c r="P15" i="2"/>
  <c r="O15" i="2"/>
  <c r="L15" i="2"/>
  <c r="V15" i="2" s="1"/>
  <c r="V14" i="2"/>
  <c r="R14" i="2"/>
  <c r="P14" i="2"/>
  <c r="Y14" i="2" s="1"/>
  <c r="O14" i="2"/>
  <c r="L14" i="2"/>
  <c r="AA13" i="2"/>
  <c r="AB13" i="2" s="1"/>
  <c r="Y13" i="2"/>
  <c r="S13" i="2"/>
  <c r="R13" i="2"/>
  <c r="Z13" i="2" s="1"/>
  <c r="Q13" i="2"/>
  <c r="P13" i="2"/>
  <c r="O13" i="2"/>
  <c r="U13" i="2" s="1"/>
  <c r="L13" i="2"/>
  <c r="R12" i="2"/>
  <c r="P12" i="2"/>
  <c r="Y12" i="2" s="1"/>
  <c r="O12" i="2"/>
  <c r="L12" i="2"/>
  <c r="AA11" i="2"/>
  <c r="AB11" i="2" s="1"/>
  <c r="Y11" i="2"/>
  <c r="U11" i="2"/>
  <c r="S11" i="2"/>
  <c r="R11" i="2"/>
  <c r="Z11" i="2" s="1"/>
  <c r="Q11" i="2"/>
  <c r="P11" i="2"/>
  <c r="O11" i="2"/>
  <c r="L11" i="2"/>
  <c r="V11" i="2" s="1"/>
  <c r="V10" i="2"/>
  <c r="R10" i="2"/>
  <c r="P10" i="2"/>
  <c r="Y10" i="2" s="1"/>
  <c r="O10" i="2"/>
  <c r="L10" i="2"/>
  <c r="F5" i="2"/>
  <c r="A5" i="2"/>
  <c r="F4" i="2"/>
  <c r="A4" i="2"/>
  <c r="Q14" i="2" l="1"/>
  <c r="AA14" i="2"/>
  <c r="AB14" i="2" s="1"/>
  <c r="Z14" i="2"/>
  <c r="S16" i="2"/>
  <c r="U16" i="2"/>
  <c r="T16" i="2"/>
  <c r="W16" i="2" s="1"/>
  <c r="X16" i="2" s="1"/>
  <c r="U19" i="2"/>
  <c r="S19" i="2"/>
  <c r="X19" i="2" s="1"/>
  <c r="T19" i="2"/>
  <c r="W19" i="2" s="1"/>
  <c r="S22" i="2"/>
  <c r="U22" i="2"/>
  <c r="T22" i="2"/>
  <c r="W22" i="2" s="1"/>
  <c r="U24" i="2"/>
  <c r="T24" i="2"/>
  <c r="W24" i="2"/>
  <c r="S24" i="2"/>
  <c r="V24" i="2"/>
  <c r="AA12" i="2"/>
  <c r="AB12" i="2" s="1"/>
  <c r="Q12" i="2"/>
  <c r="Z12" i="2"/>
  <c r="U14" i="2"/>
  <c r="S14" i="2"/>
  <c r="T14" i="2"/>
  <c r="W14" i="2" s="1"/>
  <c r="X14" i="2" s="1"/>
  <c r="V16" i="2"/>
  <c r="T17" i="2"/>
  <c r="W17" i="2" s="1"/>
  <c r="V19" i="2"/>
  <c r="V21" i="2"/>
  <c r="V22" i="2"/>
  <c r="V25" i="2"/>
  <c r="U28" i="2"/>
  <c r="T28" i="2"/>
  <c r="W28" i="2" s="1"/>
  <c r="S28" i="2"/>
  <c r="V28" i="2"/>
  <c r="Q10" i="2"/>
  <c r="AA10" i="2"/>
  <c r="Z10" i="2"/>
  <c r="S12" i="2"/>
  <c r="U12" i="2"/>
  <c r="T12" i="2"/>
  <c r="W12" i="2" s="1"/>
  <c r="X12" i="2" s="1"/>
  <c r="Y31" i="2"/>
  <c r="E42" i="3" s="1"/>
  <c r="G42" i="3" s="1"/>
  <c r="AB31" i="2"/>
  <c r="U10" i="2"/>
  <c r="S10" i="2"/>
  <c r="T10" i="2"/>
  <c r="W10" i="2" s="1"/>
  <c r="X10" i="2" s="1"/>
  <c r="V12" i="2"/>
  <c r="T13" i="2"/>
  <c r="W13" i="2" s="1"/>
  <c r="X13" i="2" s="1"/>
  <c r="AA16" i="2"/>
  <c r="AB16" i="2" s="1"/>
  <c r="Q16" i="2"/>
  <c r="Z16" i="2"/>
  <c r="Q19" i="2"/>
  <c r="AA19" i="2"/>
  <c r="AB19" i="2" s="1"/>
  <c r="Z19" i="2"/>
  <c r="Z22" i="2"/>
  <c r="Z28" i="2"/>
  <c r="V33" i="2"/>
  <c r="Z33" i="2"/>
  <c r="T35" i="2"/>
  <c r="W35" i="2" s="1"/>
  <c r="T11" i="2"/>
  <c r="W11" i="2" s="1"/>
  <c r="X11" i="2" s="1"/>
  <c r="V13" i="2"/>
  <c r="T15" i="2"/>
  <c r="W15" i="2" s="1"/>
  <c r="X15" i="2" s="1"/>
  <c r="V17" i="2"/>
  <c r="T21" i="2"/>
  <c r="W21" i="2" s="1"/>
  <c r="V23" i="2"/>
  <c r="T25" i="2"/>
  <c r="W25" i="2" s="1"/>
  <c r="Q26" i="2"/>
  <c r="U26" i="2"/>
  <c r="V27" i="2"/>
  <c r="T29" i="2"/>
  <c r="W29" i="2" s="1"/>
  <c r="Q31" i="2"/>
  <c r="U31" i="2"/>
  <c r="V32" i="2"/>
  <c r="S33" i="2"/>
  <c r="T34" i="2"/>
  <c r="W34" i="2" s="1"/>
  <c r="Q35" i="2"/>
  <c r="U35" i="2"/>
  <c r="V35" i="2"/>
  <c r="V26" i="2"/>
  <c r="V31" i="2"/>
  <c r="T33" i="2"/>
  <c r="W33" i="2" s="1"/>
  <c r="S26" i="2"/>
  <c r="S31" i="2"/>
  <c r="S35" i="2"/>
  <c r="E39" i="3" l="1"/>
  <c r="G39" i="3" s="1"/>
  <c r="N5" i="2"/>
  <c r="E36" i="3"/>
  <c r="G36" i="3" s="1"/>
  <c r="AB10" i="2"/>
  <c r="N4" i="2" s="1"/>
  <c r="I47" i="3" s="1"/>
  <c r="E37" i="3"/>
  <c r="G37" i="3" s="1"/>
  <c r="E38" i="3"/>
  <c r="G38" i="3" s="1"/>
  <c r="D31" i="3"/>
  <c r="H31" i="3" s="1"/>
  <c r="D25" i="3"/>
  <c r="D17" i="3"/>
  <c r="H17" i="3" s="1"/>
  <c r="D16" i="3"/>
  <c r="H16" i="3" s="1"/>
  <c r="D10" i="3"/>
  <c r="D32" i="3"/>
  <c r="H32" i="3" s="1"/>
  <c r="D22" i="3"/>
  <c r="H22" i="3" s="1"/>
  <c r="D15" i="3"/>
  <c r="D27" i="3"/>
  <c r="H27" i="3" s="1"/>
  <c r="D21" i="3"/>
  <c r="H21" i="3" s="1"/>
  <c r="D12" i="3"/>
  <c r="H12" i="3" s="1"/>
  <c r="D30" i="3"/>
  <c r="D26" i="3"/>
  <c r="H26" i="3" s="1"/>
  <c r="D20" i="3"/>
  <c r="D11" i="3"/>
  <c r="H11" i="3" s="1"/>
  <c r="E40" i="3"/>
  <c r="G40" i="3" s="1"/>
  <c r="E41" i="3"/>
  <c r="G41" i="3" s="1"/>
  <c r="L20" i="3" l="1"/>
  <c r="H20" i="3"/>
  <c r="L21" i="3" s="1"/>
  <c r="L38" i="3"/>
  <c r="L25" i="3"/>
  <c r="H25" i="3"/>
  <c r="L26" i="3" s="1"/>
  <c r="L37" i="3"/>
  <c r="L10" i="3"/>
  <c r="H10" i="3"/>
  <c r="L11" i="3" s="1"/>
  <c r="G44" i="3"/>
  <c r="C45" i="3" s="1"/>
  <c r="L30" i="3"/>
  <c r="H30" i="3"/>
  <c r="L31" i="3" s="1"/>
  <c r="H15" i="3"/>
  <c r="L16" i="3" s="1"/>
  <c r="L15" i="3"/>
  <c r="L36" i="3" l="1"/>
  <c r="L27" i="3" l="1"/>
  <c r="L12" i="3"/>
  <c r="L17" i="3"/>
  <c r="I39" i="3"/>
  <c r="L32" i="3"/>
  <c r="L22" i="3"/>
</calcChain>
</file>

<file path=xl/comments1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Informar o nome do processo elementar ou grupo de dados. 
Obs: A função Ctrl + r preenche automáticamente os nomes das funçoes.
Verificação:
a) O processo é a menor unidade de atividade significativa para o usuário?
b) É auto-contido e deixa o negócio da aplicação em um estado consistente?</t>
        </r>
      </text>
    </comment>
    <comment ref="AC7" authorId="0" shapeId="0">
      <text>
        <r>
          <rPr>
            <sz val="10"/>
            <color rgb="FF000000"/>
            <rFont val="Arial"/>
          </rPr>
          <t xml:space="preserve">Informar a Data Final e o Responsável da Garantia, estabelecido na Orden de Inicio de Servico do Contrato, que corresponda ao Processo Elementar ou 
Grupo de Dados
</t>
        </r>
      </text>
    </comment>
    <comment ref="C8" authorId="0" shapeId="0">
      <text>
        <r>
          <rPr>
            <sz val="10"/>
            <color rgb="FF000000"/>
            <rFont val="Arial"/>
          </rPr>
          <t>Informar o identifador do pacote de casos de usos.</t>
        </r>
      </text>
    </comment>
    <comment ref="D8" authorId="0" shapeId="0">
      <text>
        <r>
          <rPr>
            <sz val="10"/>
            <color rgb="FF000000"/>
            <rFont val="Arial"/>
          </rPr>
          <t>Informar o identificador do requisito funcional ou o identificador do caso de uso associado ao pacote.</t>
        </r>
      </text>
    </comment>
    <comment ref="E8" authorId="0" shapeId="0">
      <text>
        <r>
          <rPr>
            <sz val="10"/>
            <color rgb="FF000000"/>
            <rFont val="Arial"/>
          </rPr>
          <t xml:space="preserve">Informar o nome da tela associada ao caso de uso. Caso contrario, informar que não se aplica.
</t>
        </r>
      </text>
    </comment>
    <comment ref="F8" authorId="0" shapeId="0">
      <text>
        <r>
          <rPr>
            <sz val="10"/>
            <color rgb="FF000000"/>
            <rFont val="Arial"/>
          </rPr>
          <t xml:space="preserve">Informar Tipo de Funções:
ALI, AIE, EE, SE, CE </t>
        </r>
      </text>
    </comment>
    <comment ref="G8" authorId="0" shapeId="0">
      <text>
        <r>
          <rPr>
            <sz val="10"/>
            <color rgb="FF000000"/>
            <rFont val="Arial"/>
          </rPr>
          <t>Informar o tipo de Manutenções:
I  : Inclução,
E : Exclução,
A : Alteração
T : Test</t>
        </r>
      </text>
    </comment>
    <comment ref="H8" authorId="0" shapeId="0">
      <text>
        <r>
          <rPr>
            <sz val="10"/>
            <color rgb="FF000000"/>
            <rFont val="Arial"/>
          </rPr>
          <t>Quantidade de Tipos de Dados após o projeto de melhoria necessária na determinação da complexidade de uma função de dados ou de transação.</t>
        </r>
      </text>
    </comment>
    <comment ref="I8" authorId="0" shapeId="0">
      <text>
        <r>
          <rPr>
            <sz val="10"/>
            <color rgb="FF000000"/>
            <rFont val="Arial"/>
          </rPr>
          <t>Quantidade de Arquivos Referenciados após o projeto de melhoria na  medição de uma função de transação ou Quantidade de Tipos de Registro após o projeto de melhoria na medição de uma função de dados.</t>
        </r>
      </text>
    </comment>
    <comment ref="J8" authorId="0" shapeId="0">
      <text>
        <r>
          <rPr>
            <sz val="10"/>
            <color rgb="FF000000"/>
            <rFont val="Arial"/>
          </rPr>
          <t xml:space="preserve">Quantidade de Tipos de Dados que uma função de dados ou de transação possuía antes do projeto de melhoria. </t>
        </r>
      </text>
    </comment>
    <comment ref="K8" authorId="0" shapeId="0">
      <text>
        <r>
          <rPr>
            <sz val="10"/>
            <color rgb="FF000000"/>
            <rFont val="Arial"/>
          </rPr>
          <t xml:space="preserve">Quantidade de TD Incluídos, Alterados ou Excluídos em um Projeto de Melhoria.
</t>
        </r>
      </text>
    </comment>
    <comment ref="L8" authorId="0" shapeId="0">
      <text>
        <r>
          <rPr>
            <sz val="10"/>
            <color rgb="FF000000"/>
            <rFont val="Arial"/>
          </rPr>
          <t>Percentual de Mudança de TD</t>
        </r>
      </text>
    </comment>
    <comment ref="M8" authorId="0" shapeId="0">
      <text>
        <r>
          <rPr>
            <sz val="10"/>
            <color rgb="FF000000"/>
            <rFont val="Arial"/>
          </rPr>
          <t>Quantidade de Arquivos Referenciados que uma função de transação possuía antes do projeto de melhoria.
(Observe que esse campo só deve ser preenchido para Funções de Transação).</t>
        </r>
      </text>
    </comment>
    <comment ref="N8" authorId="0" shapeId="0">
      <text>
        <r>
          <rPr>
            <sz val="10"/>
            <color rgb="FF000000"/>
            <rFont val="Arial"/>
          </rPr>
          <t>Quantidade de AR Incluídos, Alterados ou Excluídos em um Projeto de Melhoria.</t>
        </r>
      </text>
    </comment>
    <comment ref="O8" authorId="0" shapeId="0">
      <text>
        <r>
          <rPr>
            <sz val="10"/>
            <color rgb="FF000000"/>
            <rFont val="Arial"/>
          </rPr>
          <t xml:space="preserve">Quantidade de AR Incluídos, Alterados ou Excluídos em um Projeto de Melhoria.
</t>
        </r>
      </text>
    </comment>
    <comment ref="P8" authorId="0" shapeId="0">
      <text>
        <r>
          <rPr>
            <sz val="10"/>
            <color rgb="FF000000"/>
            <rFont val="Arial"/>
          </rPr>
          <t>Fator de Impacto</t>
        </r>
      </text>
    </comment>
    <comment ref="S8" authorId="0" shapeId="0">
      <text>
        <r>
          <rPr>
            <sz val="10"/>
            <color rgb="FF000000"/>
            <rFont val="Arial"/>
          </rPr>
          <t>Percentual de Mudança das Funções Alteradas</t>
        </r>
      </text>
    </comment>
    <comment ref="Z8" authorId="0" shapeId="0">
      <text>
        <r>
          <rPr>
            <sz val="10"/>
            <color rgb="FF000000"/>
            <rFont val="Arial"/>
          </rPr>
          <t>Complexidade Funcional</t>
        </r>
      </text>
    </comment>
    <comment ref="AA8" authorId="0" shapeId="0">
      <text>
        <r>
          <rPr>
            <sz val="10"/>
            <color rgb="FF000000"/>
            <rFont val="Arial"/>
          </rPr>
          <t>Cantidade de Pontos de Função.</t>
        </r>
      </text>
    </comment>
    <comment ref="AB8" authorId="0" shapeId="0">
      <text>
        <r>
          <rPr>
            <sz val="10"/>
            <color rgb="FF000000"/>
            <rFont val="Arial"/>
          </rPr>
          <t xml:space="preserve">Ponto de Função de Melhoria. É calculado usando a seguinte fórmula: EFP = PF x FI.
</t>
        </r>
      </text>
    </comment>
    <comment ref="H10" authorId="0" shapeId="0">
      <text>
        <r>
          <rPr>
            <sz val="10"/>
            <color rgb="FF000000"/>
            <rFont val="Arial"/>
          </rPr>
          <t>Tds:
Mapa;
Tipo do mapa;
Subtipo do mapa;
Interromper envio de email;
Ação do usuário;
Mensagem do sistema.</t>
        </r>
      </text>
    </comment>
    <comment ref="H11" authorId="0" shapeId="0">
      <text>
        <r>
          <rPr>
            <sz val="10"/>
            <color rgb="FF000000"/>
            <rFont val="Arial"/>
          </rPr>
          <t>Tds:
Mapa;
Tipo do mapa;
Subtipo do mapa;
Interromper envio de email;
Ação do usuário.</t>
        </r>
      </text>
    </comment>
    <comment ref="H12" authorId="0" shapeId="0">
      <text>
        <r>
          <rPr>
            <sz val="10"/>
            <color rgb="FF000000"/>
            <rFont val="Arial"/>
          </rPr>
          <t>Tds:
Nome;
Email;
Senha;
Perfil de acesso;
Ação do usuário;
Mensagem do sistema.</t>
        </r>
      </text>
    </comment>
    <comment ref="H13" authorId="0" shapeId="0">
      <text>
        <r>
          <rPr>
            <sz val="10"/>
            <color rgb="FF000000"/>
            <rFont val="Arial"/>
          </rPr>
          <t xml:space="preserve">Tds:
Ação do usuário;
Mensagem do sistema;
Identificador da postagem.
</t>
        </r>
      </text>
    </comment>
    <comment ref="H14" authorId="0" shapeId="0">
      <text>
        <r>
          <rPr>
            <sz val="10"/>
            <color rgb="FF000000"/>
            <rFont val="Arial"/>
          </rPr>
          <t xml:space="preserve">Tds:
Ação do usuário;
Mensagem do sistema;
Identificador da postagem;
Motivo;
Descrição.
</t>
        </r>
      </text>
    </comment>
    <comment ref="H15" authorId="0" shapeId="0">
      <text>
        <r>
          <rPr>
            <sz val="10"/>
            <color rgb="FF000000"/>
            <rFont val="Arial"/>
          </rPr>
          <t xml:space="preserve">Tds:
Ação do usuário;
Mensagem do sistema;
Identificador da postagem.
</t>
        </r>
      </text>
    </comment>
    <comment ref="H16" authorId="0" shapeId="0">
      <text>
        <r>
          <rPr>
            <sz val="10"/>
            <color rgb="FF000000"/>
            <rFont val="Arial"/>
          </rPr>
          <t>Tds:
Grupo de camadas (Filtro);
Camadas (Filtro);
Mapa;
Escala;
Coordenadas;
Pontos (ícone);
Pontos (latitude);
Ponto (longitude);
Ação do usuário.</t>
        </r>
      </text>
    </comment>
    <comment ref="H19" authorId="0" shapeId="0">
      <text>
        <r>
          <rPr>
            <sz val="10"/>
            <color rgb="FF000000"/>
            <rFont val="Arial"/>
          </rPr>
          <t>Tds:
Mapa;
Tipo do mapa;
Subtipo do mapa;
Interromper envio de email;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0" authorId="0" shapeId="0">
      <text>
        <r>
          <rPr>
            <sz val="10"/>
            <color rgb="FF000000"/>
            <rFont val="Arial"/>
          </rPr>
          <t>Entrada Externa</t>
        </r>
      </text>
    </comment>
    <comment ref="C15" authorId="0" shapeId="0">
      <text>
        <r>
          <rPr>
            <sz val="10"/>
            <color rgb="FF000000"/>
            <rFont val="Arial"/>
          </rPr>
          <t>Saída Externa</t>
        </r>
      </text>
    </comment>
    <comment ref="C20" authorId="0" shapeId="0">
      <text>
        <r>
          <rPr>
            <sz val="10"/>
            <color rgb="FF000000"/>
            <rFont val="Arial"/>
          </rPr>
          <t>Consulta Externa</t>
        </r>
      </text>
    </comment>
    <comment ref="C25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C30" authorId="0" shapeId="0">
      <text>
        <r>
          <rPr>
            <sz val="10"/>
            <color rgb="FF000000"/>
            <rFont val="Arial"/>
          </rPr>
          <t>Arquivo de Interface Externa</t>
        </r>
      </text>
    </comment>
  </commentList>
</comments>
</file>

<file path=xl/sharedStrings.xml><?xml version="1.0" encoding="utf-8"?>
<sst xmlns="http://schemas.openxmlformats.org/spreadsheetml/2006/main" count="209" uniqueCount="134">
  <si>
    <t>PLANILHA DE MEDIÇÃO FUNCIONAL DE SOFTWARE</t>
  </si>
  <si>
    <t>Identificação do Projeto</t>
  </si>
  <si>
    <t>Aplicação</t>
  </si>
  <si>
    <t>GeoCAB</t>
  </si>
  <si>
    <t>Sigla</t>
  </si>
  <si>
    <t>Geocab</t>
  </si>
  <si>
    <t>Projeto</t>
  </si>
  <si>
    <t>Anteprojeto</t>
  </si>
  <si>
    <t>Fase</t>
  </si>
  <si>
    <t>Construção</t>
  </si>
  <si>
    <t>Iteração</t>
  </si>
  <si>
    <t>Iniciação</t>
  </si>
  <si>
    <t>Identificação do Serviço</t>
  </si>
  <si>
    <t>Elaboração</t>
  </si>
  <si>
    <t>Contrato</t>
  </si>
  <si>
    <t>Data Execução</t>
  </si>
  <si>
    <t>Contratada</t>
  </si>
  <si>
    <t>Eits</t>
  </si>
  <si>
    <t>N°OS</t>
  </si>
  <si>
    <t>Transição</t>
  </si>
  <si>
    <t>Tipo de Contagem</t>
  </si>
  <si>
    <t>Nível de Detalhe</t>
  </si>
  <si>
    <t>Projeto de Desenvolvimento</t>
  </si>
  <si>
    <t>Detalhada</t>
  </si>
  <si>
    <t>Projeto de Melhoria</t>
  </si>
  <si>
    <t>X</t>
  </si>
  <si>
    <t>Estimativa NESMA</t>
  </si>
  <si>
    <t>Aplicação ( Baseline )</t>
  </si>
  <si>
    <t>Indicativa NESMA</t>
  </si>
  <si>
    <t>Propósito da Contagem</t>
  </si>
  <si>
    <t>O propósito da análise de pontos de função é estimar o tamanho funcional das melhorias a serem implementadas no Geocab</t>
  </si>
  <si>
    <t>Escopo da Contagem</t>
  </si>
  <si>
    <t>Analista Responsável</t>
  </si>
  <si>
    <t>Gabriel Putrick</t>
  </si>
  <si>
    <t>Data e Visto</t>
  </si>
  <si>
    <t>Analista de Métricas</t>
  </si>
  <si>
    <t>Revisor</t>
  </si>
  <si>
    <t>Lucas Fernando Boz</t>
  </si>
  <si>
    <t>Processo: Medição e Análise</t>
  </si>
  <si>
    <t>Responsável: SISP.GG</t>
  </si>
  <si>
    <t>Planilha de Medição Funcional_V2.1</t>
  </si>
  <si>
    <t>Dados de Identificação</t>
  </si>
  <si>
    <t>EFP:</t>
  </si>
  <si>
    <t>PF:</t>
  </si>
  <si>
    <t>Detalhe da Medição Funcional</t>
  </si>
  <si>
    <t>Processo Elementar ou 
Grupo de Dados</t>
  </si>
  <si>
    <t>Rastreabilidade de Requisitos</t>
  </si>
  <si>
    <t>Método IFPUG</t>
  </si>
  <si>
    <t>Método NESMA</t>
  </si>
  <si>
    <t>Cálculo da Complexidade</t>
  </si>
  <si>
    <t>Garantia</t>
  </si>
  <si>
    <t>Observações</t>
  </si>
  <si>
    <t>Prioridade</t>
  </si>
  <si>
    <t>Pacote</t>
  </si>
  <si>
    <t xml:space="preserve"> RF[N]</t>
  </si>
  <si>
    <t>Tela</t>
  </si>
  <si>
    <t>Tipo</t>
  </si>
  <si>
    <t>(I/A/E)</t>
  </si>
  <si>
    <t>TD Depois</t>
  </si>
  <si>
    <t>AR/TR Depois</t>
  </si>
  <si>
    <t>TD Antes</t>
  </si>
  <si>
    <t>TD (I/A/E)</t>
  </si>
  <si>
    <t>% TD</t>
  </si>
  <si>
    <t>AR Antes</t>
  </si>
  <si>
    <t>AR (I/A/E)</t>
  </si>
  <si>
    <t>% AR</t>
  </si>
  <si>
    <t>FI</t>
  </si>
  <si>
    <t>ctl</t>
  </si>
  <si>
    <t>c</t>
  </si>
  <si>
    <t>% Mudança Funções Dados</t>
  </si>
  <si>
    <t>% Mudança Funções Transação – Coluna 1</t>
  </si>
  <si>
    <t>% Mudança Funções Transação – Coluna 2</t>
  </si>
  <si>
    <t>% Mudança Funções Transação – Coluna 3</t>
  </si>
  <si>
    <t xml:space="preserve">% Mudança Funções Transação </t>
  </si>
  <si>
    <t>% Mudança Total</t>
  </si>
  <si>
    <t>Conc. Tipo e FI</t>
  </si>
  <si>
    <t>Complexidade</t>
  </si>
  <si>
    <t>PF</t>
  </si>
  <si>
    <t>EFP</t>
  </si>
  <si>
    <t>Data Final</t>
  </si>
  <si>
    <t>Responsável</t>
  </si>
  <si>
    <t>Funções de Transação</t>
  </si>
  <si>
    <t>Alterar configurações gerais do sistema</t>
  </si>
  <si>
    <t>EE</t>
  </si>
  <si>
    <t>I</t>
  </si>
  <si>
    <t>Visualizar configurações gerais do sistema(consulta implícita para alterar)</t>
  </si>
  <si>
    <t>CE</t>
  </si>
  <si>
    <t>Cadastrar usuário</t>
  </si>
  <si>
    <t>A</t>
  </si>
  <si>
    <t>Aprovar postagem</t>
  </si>
  <si>
    <t>Recusar postagem</t>
  </si>
  <si>
    <t>ALI</t>
  </si>
  <si>
    <t>Cancelar postagem</t>
  </si>
  <si>
    <t>Carregar mapa interativo (Plano de fundo do modo anônimo)</t>
  </si>
  <si>
    <t>SE</t>
  </si>
  <si>
    <t>Funções de Dados</t>
  </si>
  <si>
    <t>Configurações gerais do sistema</t>
  </si>
  <si>
    <t>Itens não messuráveis</t>
  </si>
  <si>
    <t>Disponibilização da função de pesquisa no acesso anônimo ao sistema</t>
  </si>
  <si>
    <t>NA</t>
  </si>
  <si>
    <t xml:space="preserve">Responsável: </t>
  </si>
  <si>
    <t>Sumário da Contagem</t>
  </si>
  <si>
    <t>Distribuição dos PF/PF Itaipu por Pacote</t>
  </si>
  <si>
    <t>Tipo de Função</t>
  </si>
  <si>
    <t>Complexidade Funcional</t>
  </si>
  <si>
    <t>PF/ Complexidade</t>
  </si>
  <si>
    <t>FPA</t>
  </si>
  <si>
    <t>Baixa</t>
  </si>
  <si>
    <t>x 3</t>
  </si>
  <si>
    <t>Quantidade de EE</t>
  </si>
  <si>
    <t>Média</t>
  </si>
  <si>
    <t>x 4</t>
  </si>
  <si>
    <t>Total PF</t>
  </si>
  <si>
    <t>Alta</t>
  </si>
  <si>
    <t>x 6</t>
  </si>
  <si>
    <t>% PF/Tipo</t>
  </si>
  <si>
    <t>Quantidade de SE</t>
  </si>
  <si>
    <t>x 5</t>
  </si>
  <si>
    <t>x 7</t>
  </si>
  <si>
    <t>%PF /Tipo</t>
  </si>
  <si>
    <t>Quantidade de CE</t>
  </si>
  <si>
    <t>%PF / Tipo</t>
  </si>
  <si>
    <t>Quantidade de ALI</t>
  </si>
  <si>
    <t>x 10</t>
  </si>
  <si>
    <t>x 15</t>
  </si>
  <si>
    <t>AIE</t>
  </si>
  <si>
    <t>Quantidade de AIE</t>
  </si>
  <si>
    <t>Funções</t>
  </si>
  <si>
    <t>DFL</t>
  </si>
  <si>
    <t>Incluídas (ADD)</t>
  </si>
  <si>
    <t>Alteradas (CHG)</t>
  </si>
  <si>
    <t>Excluídas (DEL)</t>
  </si>
  <si>
    <t>Total</t>
  </si>
  <si>
    <t>FP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</si>
</sst>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\-??_);_(@_)"/>
    <numFmt numFmtId="165" formatCode="0;[Red]0"/>
    <numFmt numFmtId="166" formatCode="dd/mm/yy"/>
    <numFmt numFmtId="167" formatCode="0.00;[Red]0.00"/>
    <numFmt numFmtId="168" formatCode="###.##;\(###.##\);\-"/>
    <numFmt numFmtId="169" formatCode="0.0%"/>
  </numFmts>
  <fonts count="21">
    <font>
      <sz val="10"/>
      <color rgb="FF000000"/>
      <name val="Arial"/>
    </font>
    <font>
      <sz val="9"/>
      <name val="Arial"/>
    </font>
    <font>
      <b/>
      <sz val="9"/>
      <name val="Arial"/>
    </font>
    <font>
      <sz val="10"/>
      <name val="Arial"/>
    </font>
    <font>
      <sz val="9"/>
      <color rgb="FF0000D4"/>
      <name val="Arial"/>
    </font>
    <font>
      <b/>
      <sz val="12"/>
      <color rgb="FF0000D4"/>
      <name val="Arial"/>
    </font>
    <font>
      <sz val="8"/>
      <name val="Arial"/>
    </font>
    <font>
      <sz val="7"/>
      <name val="Arial"/>
    </font>
    <font>
      <sz val="10"/>
      <name val="Cambria"/>
    </font>
    <font>
      <sz val="10"/>
      <color rgb="FF000000"/>
      <name val="Cambria"/>
    </font>
    <font>
      <b/>
      <sz val="10"/>
      <name val="Cambria"/>
    </font>
    <font>
      <sz val="10"/>
      <color rgb="FFFFFFFF"/>
      <name val="Cambria"/>
    </font>
    <font>
      <sz val="12"/>
      <name val="Cambria"/>
    </font>
    <font>
      <sz val="11"/>
      <name val="Cambria"/>
    </font>
    <font>
      <sz val="12"/>
      <color rgb="FF1F497D"/>
      <name val="Cambria"/>
    </font>
    <font>
      <sz val="12"/>
      <color rgb="FF000000"/>
      <name val="Cambria"/>
    </font>
    <font>
      <sz val="9"/>
      <color rgb="FFFFFFFF"/>
      <name val="Arial"/>
    </font>
    <font>
      <sz val="9"/>
      <name val="Souce sans pro"/>
    </font>
    <font>
      <sz val="10"/>
      <name val="Arial"/>
    </font>
    <font>
      <b/>
      <sz val="10"/>
      <name val="Arial"/>
    </font>
    <font>
      <b/>
      <sz val="12"/>
      <name val="Arial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999999"/>
        <bgColor rgb="FF999999"/>
      </patternFill>
    </fill>
    <fill>
      <patternFill patternType="solid">
        <fgColor rgb="FFFFFFCC"/>
        <bgColor rgb="FFFFFFCC"/>
      </patternFill>
    </fill>
    <fill>
      <patternFill patternType="solid">
        <fgColor rgb="FFCCFFFF"/>
        <bgColor rgb="FFCCFFFF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5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Font="1"/>
    <xf numFmtId="0" fontId="1" fillId="0" borderId="4" xfId="0" applyFont="1" applyBorder="1"/>
    <xf numFmtId="0" fontId="1" fillId="0" borderId="7" xfId="0" applyFont="1" applyBorder="1"/>
    <xf numFmtId="0" fontId="2" fillId="3" borderId="2" xfId="0" applyFont="1" applyFill="1" applyBorder="1"/>
    <xf numFmtId="0" fontId="2" fillId="3" borderId="4" xfId="0" applyFont="1" applyFill="1" applyBorder="1"/>
    <xf numFmtId="0" fontId="2" fillId="3" borderId="7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/>
    <xf numFmtId="0" fontId="4" fillId="0" borderId="0" xfId="0" applyFont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2" fontId="1" fillId="0" borderId="11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15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2" fontId="4" fillId="0" borderId="19" xfId="0" applyNumberFormat="1" applyFont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8" fillId="3" borderId="5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1" fillId="4" borderId="25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2" fontId="11" fillId="4" borderId="24" xfId="0" applyNumberFormat="1" applyFont="1" applyFill="1" applyBorder="1" applyAlignment="1">
      <alignment horizontal="center"/>
    </xf>
    <xf numFmtId="4" fontId="11" fillId="4" borderId="24" xfId="0" applyNumberFormat="1" applyFont="1" applyFill="1" applyBorder="1" applyAlignment="1">
      <alignment horizontal="center"/>
    </xf>
    <xf numFmtId="0" fontId="12" fillId="5" borderId="25" xfId="0" applyFont="1" applyFill="1" applyBorder="1" applyAlignment="1">
      <alignment horizontal="left"/>
    </xf>
    <xf numFmtId="0" fontId="12" fillId="5" borderId="25" xfId="0" applyFont="1" applyFill="1" applyBorder="1" applyAlignment="1">
      <alignment horizontal="center"/>
    </xf>
    <xf numFmtId="0" fontId="12" fillId="5" borderId="25" xfId="0" applyFont="1" applyFill="1" applyBorder="1"/>
    <xf numFmtId="2" fontId="12" fillId="5" borderId="25" xfId="0" applyNumberFormat="1" applyFont="1" applyFill="1" applyBorder="1"/>
    <xf numFmtId="4" fontId="12" fillId="5" borderId="25" xfId="0" applyNumberFormat="1" applyFont="1" applyFill="1" applyBorder="1"/>
    <xf numFmtId="0" fontId="12" fillId="0" borderId="25" xfId="0" applyFont="1" applyBorder="1" applyAlignment="1">
      <alignment horizontal="left"/>
    </xf>
    <xf numFmtId="0" fontId="12" fillId="3" borderId="25" xfId="0" applyFont="1" applyFill="1" applyBorder="1" applyAlignment="1">
      <alignment horizontal="left"/>
    </xf>
    <xf numFmtId="0" fontId="1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left"/>
    </xf>
    <xf numFmtId="0" fontId="12" fillId="0" borderId="25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2" fillId="6" borderId="25" xfId="0" applyFont="1" applyFill="1" applyBorder="1" applyAlignment="1">
      <alignment horizontal="center"/>
    </xf>
    <xf numFmtId="0" fontId="12" fillId="7" borderId="25" xfId="0" applyFont="1" applyFill="1" applyBorder="1"/>
    <xf numFmtId="2" fontId="12" fillId="2" borderId="25" xfId="0" applyNumberFormat="1" applyFont="1" applyFill="1" applyBorder="1" applyAlignment="1">
      <alignment horizontal="center"/>
    </xf>
    <xf numFmtId="2" fontId="12" fillId="2" borderId="25" xfId="0" applyNumberFormat="1" applyFont="1" applyFill="1" applyBorder="1" applyAlignment="1">
      <alignment horizontal="center" wrapText="1"/>
    </xf>
    <xf numFmtId="0" fontId="12" fillId="4" borderId="25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 wrapText="1"/>
    </xf>
    <xf numFmtId="0" fontId="12" fillId="2" borderId="25" xfId="0" applyFont="1" applyFill="1" applyBorder="1" applyAlignment="1">
      <alignment horizontal="center" wrapText="1"/>
    </xf>
    <xf numFmtId="4" fontId="12" fillId="0" borderId="25" xfId="0" applyNumberFormat="1" applyFont="1" applyBorder="1" applyAlignment="1">
      <alignment horizontal="center"/>
    </xf>
    <xf numFmtId="0" fontId="12" fillId="0" borderId="25" xfId="0" applyFont="1" applyBorder="1" applyAlignment="1">
      <alignment horizontal="left" vertical="center"/>
    </xf>
    <xf numFmtId="4" fontId="12" fillId="0" borderId="25" xfId="0" applyNumberFormat="1" applyFont="1" applyBorder="1"/>
    <xf numFmtId="0" fontId="9" fillId="0" borderId="25" xfId="0" applyFont="1" applyBorder="1" applyAlignment="1">
      <alignment horizontal="center"/>
    </xf>
    <xf numFmtId="0" fontId="12" fillId="7" borderId="25" xfId="0" applyFont="1" applyFill="1" applyBorder="1" applyAlignment="1">
      <alignment horizontal="center"/>
    </xf>
    <xf numFmtId="0" fontId="12" fillId="7" borderId="25" xfId="0" applyFont="1" applyFill="1" applyBorder="1" applyAlignment="1">
      <alignment horizontal="center" wrapText="1"/>
    </xf>
    <xf numFmtId="0" fontId="12" fillId="0" borderId="25" xfId="0" applyFont="1" applyBorder="1" applyAlignment="1">
      <alignment horizontal="left" vertical="center"/>
    </xf>
    <xf numFmtId="0" fontId="12" fillId="0" borderId="25" xfId="0" applyFont="1" applyBorder="1" applyAlignment="1">
      <alignment horizontal="center" vertical="center"/>
    </xf>
    <xf numFmtId="2" fontId="14" fillId="2" borderId="25" xfId="0" applyNumberFormat="1" applyFont="1" applyFill="1" applyBorder="1" applyAlignment="1">
      <alignment horizontal="center"/>
    </xf>
    <xf numFmtId="0" fontId="15" fillId="3" borderId="0" xfId="0" applyFont="1" applyFill="1" applyAlignment="1">
      <alignment horizontal="left"/>
    </xf>
    <xf numFmtId="0" fontId="12" fillId="3" borderId="25" xfId="0" applyFont="1" applyFill="1" applyBorder="1" applyAlignment="1">
      <alignment horizontal="left"/>
    </xf>
    <xf numFmtId="0" fontId="12" fillId="6" borderId="25" xfId="0" applyFont="1" applyFill="1" applyBorder="1" applyAlignment="1">
      <alignment horizontal="center"/>
    </xf>
    <xf numFmtId="0" fontId="9" fillId="0" borderId="25" xfId="0" applyFont="1" applyBorder="1" applyAlignment="1">
      <alignment horizontal="center"/>
    </xf>
    <xf numFmtId="4" fontId="8" fillId="0" borderId="25" xfId="0" applyNumberFormat="1" applyFont="1" applyBorder="1"/>
    <xf numFmtId="0" fontId="12" fillId="5" borderId="25" xfId="0" applyFont="1" applyFill="1" applyBorder="1" applyAlignment="1">
      <alignment horizontal="left"/>
    </xf>
    <xf numFmtId="0" fontId="12" fillId="3" borderId="25" xfId="0" applyFont="1" applyFill="1" applyBorder="1" applyAlignment="1">
      <alignment horizontal="left" vertical="center"/>
    </xf>
    <xf numFmtId="4" fontId="8" fillId="0" borderId="25" xfId="0" applyNumberFormat="1" applyFont="1" applyBorder="1" applyAlignment="1">
      <alignment horizontal="center"/>
    </xf>
    <xf numFmtId="0" fontId="8" fillId="0" borderId="25" xfId="0" applyFont="1" applyBorder="1" applyAlignment="1">
      <alignment horizontal="left" vertical="center"/>
    </xf>
    <xf numFmtId="0" fontId="8" fillId="0" borderId="25" xfId="0" applyFont="1" applyBorder="1" applyAlignment="1">
      <alignment horizontal="center"/>
    </xf>
    <xf numFmtId="0" fontId="8" fillId="0" borderId="25" xfId="0" applyFont="1" applyBorder="1"/>
    <xf numFmtId="0" fontId="8" fillId="0" borderId="25" xfId="0" applyFont="1" applyBorder="1" applyAlignment="1">
      <alignment horizontal="center" vertical="center"/>
    </xf>
    <xf numFmtId="0" fontId="8" fillId="6" borderId="25" xfId="0" applyFont="1" applyFill="1" applyBorder="1" applyAlignment="1">
      <alignment horizontal="center"/>
    </xf>
    <xf numFmtId="4" fontId="8" fillId="7" borderId="25" xfId="0" applyNumberFormat="1" applyFont="1" applyFill="1" applyBorder="1" applyAlignment="1">
      <alignment horizontal="center"/>
    </xf>
    <xf numFmtId="2" fontId="8" fillId="2" borderId="25" xfId="0" applyNumberFormat="1" applyFont="1" applyFill="1" applyBorder="1" applyAlignment="1">
      <alignment horizontal="center"/>
    </xf>
    <xf numFmtId="2" fontId="8" fillId="2" borderId="25" xfId="0" applyNumberFormat="1" applyFont="1" applyFill="1" applyBorder="1" applyAlignment="1">
      <alignment horizontal="center" wrapText="1"/>
    </xf>
    <xf numFmtId="0" fontId="8" fillId="4" borderId="25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 wrapText="1"/>
    </xf>
    <xf numFmtId="0" fontId="8" fillId="2" borderId="25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/>
    <xf numFmtId="0" fontId="1" fillId="3" borderId="2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3" xfId="0" applyFont="1" applyBorder="1"/>
    <xf numFmtId="0" fontId="2" fillId="0" borderId="28" xfId="0" applyFont="1" applyBorder="1" applyAlignment="1">
      <alignment horizontal="center"/>
    </xf>
    <xf numFmtId="168" fontId="1" fillId="0" borderId="29" xfId="0" applyNumberFormat="1" applyFont="1" applyBorder="1" applyAlignment="1">
      <alignment horizontal="center"/>
    </xf>
    <xf numFmtId="168" fontId="1" fillId="0" borderId="11" xfId="0" applyNumberFormat="1" applyFont="1" applyBorder="1" applyAlignment="1">
      <alignment horizontal="center"/>
    </xf>
    <xf numFmtId="0" fontId="17" fillId="0" borderId="21" xfId="0" applyFont="1" applyBorder="1"/>
    <xf numFmtId="0" fontId="2" fillId="0" borderId="0" xfId="0" applyFont="1"/>
    <xf numFmtId="0" fontId="2" fillId="0" borderId="30" xfId="0" applyFont="1" applyBorder="1" applyAlignment="1">
      <alignment horizontal="center"/>
    </xf>
    <xf numFmtId="168" fontId="1" fillId="0" borderId="31" xfId="0" applyNumberFormat="1" applyFont="1" applyBorder="1" applyAlignment="1">
      <alignment horizontal="center"/>
    </xf>
    <xf numFmtId="168" fontId="1" fillId="0" borderId="15" xfId="0" applyNumberFormat="1" applyFont="1" applyBorder="1" applyAlignment="1">
      <alignment horizontal="center"/>
    </xf>
    <xf numFmtId="169" fontId="1" fillId="0" borderId="0" xfId="0" applyNumberFormat="1" applyFont="1"/>
    <xf numFmtId="10" fontId="1" fillId="0" borderId="7" xfId="0" applyNumberFormat="1" applyFont="1" applyBorder="1"/>
    <xf numFmtId="10" fontId="1" fillId="0" borderId="4" xfId="0" applyNumberFormat="1" applyFont="1" applyBorder="1"/>
    <xf numFmtId="0" fontId="18" fillId="0" borderId="0" xfId="0" applyFont="1"/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8" fontId="1" fillId="0" borderId="34" xfId="0" applyNumberFormat="1" applyFont="1" applyBorder="1" applyAlignment="1">
      <alignment horizontal="center"/>
    </xf>
    <xf numFmtId="168" fontId="1" fillId="0" borderId="19" xfId="0" applyNumberFormat="1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9" fontId="19" fillId="6" borderId="29" xfId="0" applyNumberFormat="1" applyFont="1" applyFill="1" applyBorder="1" applyAlignment="1">
      <alignment horizontal="right" vertical="center"/>
    </xf>
    <xf numFmtId="2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2" fontId="1" fillId="0" borderId="31" xfId="0" applyNumberFormat="1" applyFont="1" applyBorder="1" applyAlignment="1">
      <alignment horizontal="center" vertical="center"/>
    </xf>
    <xf numFmtId="9" fontId="19" fillId="6" borderId="31" xfId="0" applyNumberFormat="1" applyFont="1" applyFill="1" applyBorder="1" applyAlignment="1">
      <alignment horizontal="right" vertical="center"/>
    </xf>
    <xf numFmtId="2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2" fontId="1" fillId="0" borderId="34" xfId="0" applyNumberFormat="1" applyFont="1" applyBorder="1" applyAlignment="1">
      <alignment horizontal="center" vertical="center"/>
    </xf>
    <xf numFmtId="9" fontId="19" fillId="6" borderId="34" xfId="0" applyNumberFormat="1" applyFont="1" applyFill="1" applyBorder="1" applyAlignment="1">
      <alignment horizontal="right" vertical="center"/>
    </xf>
    <xf numFmtId="2" fontId="1" fillId="0" borderId="19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0" fontId="1" fillId="3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2" fontId="2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2" fontId="1" fillId="0" borderId="21" xfId="0" applyNumberFormat="1" applyFont="1" applyBorder="1"/>
    <xf numFmtId="2" fontId="2" fillId="0" borderId="21" xfId="0" applyNumberFormat="1" applyFont="1" applyBorder="1"/>
    <xf numFmtId="0" fontId="2" fillId="2" borderId="5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6" xfId="0" applyFont="1" applyBorder="1"/>
    <xf numFmtId="0" fontId="1" fillId="0" borderId="5" xfId="0" applyFont="1" applyBorder="1" applyAlignment="1">
      <alignment horizontal="left" vertical="top" wrapText="1"/>
    </xf>
    <xf numFmtId="0" fontId="1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0" borderId="20" xfId="0" applyFont="1" applyBorder="1" applyAlignment="1">
      <alignment horizontal="left" vertical="top" wrapText="1"/>
    </xf>
    <xf numFmtId="0" fontId="3" fillId="0" borderId="21" xfId="0" applyFont="1" applyBorder="1"/>
    <xf numFmtId="0" fontId="3" fillId="0" borderId="22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3" xfId="0" applyFont="1" applyBorder="1"/>
    <xf numFmtId="0" fontId="2" fillId="3" borderId="5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166" fontId="1" fillId="0" borderId="2" xfId="0" applyNumberFormat="1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left"/>
    </xf>
    <xf numFmtId="165" fontId="1" fillId="0" borderId="5" xfId="0" applyNumberFormat="1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7" fillId="0" borderId="23" xfId="0" applyFont="1" applyBorder="1" applyAlignment="1">
      <alignment horizontal="right"/>
    </xf>
    <xf numFmtId="0" fontId="7" fillId="0" borderId="23" xfId="0" applyFont="1" applyBorder="1" applyAlignment="1">
      <alignment horizontal="left"/>
    </xf>
    <xf numFmtId="0" fontId="6" fillId="3" borderId="5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11" fillId="4" borderId="3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3" fillId="0" borderId="7" xfId="0" applyFont="1" applyBorder="1"/>
    <xf numFmtId="0" fontId="8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11" fillId="4" borderId="5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8" fillId="0" borderId="0" xfId="0" applyFont="1" applyAlignment="1">
      <alignment horizontal="center"/>
    </xf>
    <xf numFmtId="0" fontId="0" fillId="0" borderId="0" xfId="0" applyFont="1" applyAlignment="1"/>
    <xf numFmtId="167" fontId="8" fillId="3" borderId="2" xfId="0" applyNumberFormat="1" applyFont="1" applyFill="1" applyBorder="1" applyAlignment="1">
      <alignment horizontal="left" vertical="center"/>
    </xf>
    <xf numFmtId="2" fontId="8" fillId="3" borderId="2" xfId="0" applyNumberFormat="1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2" fontId="1" fillId="0" borderId="16" xfId="0" applyNumberFormat="1" applyFont="1" applyBorder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  <xf numFmtId="0" fontId="1" fillId="0" borderId="20" xfId="0" applyFont="1" applyBorder="1" applyAlignment="1">
      <alignment horizontal="right" vertical="center"/>
    </xf>
    <xf numFmtId="0" fontId="1" fillId="0" borderId="27" xfId="0" applyFont="1" applyBorder="1" applyAlignment="1">
      <alignment horizontal="center"/>
    </xf>
    <xf numFmtId="0" fontId="3" fillId="0" borderId="27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20" xfId="0" applyFont="1" applyBorder="1"/>
    <xf numFmtId="0" fontId="1" fillId="3" borderId="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2" fillId="2" borderId="2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2" fontId="20" fillId="0" borderId="4" xfId="0" applyNumberFormat="1" applyFont="1" applyBorder="1" applyAlignment="1">
      <alignment horizontal="center" vertical="center"/>
    </xf>
    <xf numFmtId="0" fontId="3" fillId="0" borderId="4" xfId="0" applyFont="1" applyBorder="1"/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</cellXfs>
  <cellStyles count="1">
    <cellStyle name="Normal" xfId="0" builtinId="0"/>
  </cellStyles>
  <dxfs count="80"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1F497D"/>
        <name val="Arial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1F497D"/>
        <name val="Arial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1F497D"/>
        <name val="Arial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1F497D"/>
        <name val="Arial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1F497D"/>
        <name val="Arial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1F497D"/>
        <name val="Arial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sz val="10"/>
        <color rgb="FF1F497D"/>
        <name val="Arial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sz val="10"/>
        <color rgb="FF1F497D"/>
        <name val="Arial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sz val="10"/>
        <color rgb="FFDD0806"/>
        <name val="Arial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sz val="10"/>
        <color rgb="FFFF6600"/>
        <name val="Arial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sz val="10"/>
        <color rgb="FF006411"/>
        <name val="Arial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19050</xdr:rowOff>
    </xdr:from>
    <xdr:to>
      <xdr:col>8</xdr:col>
      <xdr:colOff>57150</xdr:colOff>
      <xdr:row>1</xdr:row>
      <xdr:rowOff>228600</xdr:rowOff>
    </xdr:to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9650" cy="20955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</xdr:row>
      <xdr:rowOff>19050</xdr:rowOff>
    </xdr:from>
    <xdr:to>
      <xdr:col>0</xdr:col>
      <xdr:colOff>1295400</xdr:colOff>
      <xdr:row>1</xdr:row>
      <xdr:rowOff>228600</xdr:rowOff>
    </xdr:to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81050" cy="2095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26</xdr:col>
      <xdr:colOff>57150</xdr:colOff>
      <xdr:row>60</xdr:row>
      <xdr:rowOff>123825</xdr:rowOff>
    </xdr:to>
    <xdr:sp macro="" textlink="">
      <xdr:nvSpPr>
        <xdr:cNvPr id="1053" name="Rectangle 2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19050</xdr:rowOff>
    </xdr:from>
    <xdr:to>
      <xdr:col>3</xdr:col>
      <xdr:colOff>266700</xdr:colOff>
      <xdr:row>1</xdr:row>
      <xdr:rowOff>247650</xdr:rowOff>
    </xdr:to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19150" cy="2667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22</xdr:col>
      <xdr:colOff>314325</xdr:colOff>
      <xdr:row>57</xdr:row>
      <xdr:rowOff>38100</xdr:rowOff>
    </xdr:to>
    <xdr:sp macro="" textlink="">
      <xdr:nvSpPr>
        <xdr:cNvPr id="2054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showGridLines="0" workbookViewId="0">
      <selection activeCell="J9" sqref="J9:V9"/>
    </sheetView>
  </sheetViews>
  <sheetFormatPr defaultColWidth="17.28515625" defaultRowHeight="15" customHeight="1"/>
  <cols>
    <col min="1" max="1" width="1" customWidth="1"/>
    <col min="2" max="2" width="0.85546875" customWidth="1"/>
    <col min="3" max="16" width="2.7109375" customWidth="1"/>
    <col min="17" max="17" width="3.7109375" customWidth="1"/>
    <col min="18" max="20" width="2.7109375" customWidth="1"/>
    <col min="21" max="21" width="3.42578125" customWidth="1"/>
    <col min="22" max="22" width="2.28515625" customWidth="1"/>
    <col min="23" max="25" width="2.42578125" customWidth="1"/>
    <col min="26" max="26" width="2.7109375" customWidth="1"/>
    <col min="27" max="27" width="3" customWidth="1"/>
    <col min="28" max="28" width="2.7109375" customWidth="1"/>
    <col min="29" max="29" width="3.7109375" customWidth="1"/>
    <col min="30" max="31" width="2.7109375" customWidth="1"/>
    <col min="32" max="32" width="3.140625" customWidth="1"/>
    <col min="33" max="33" width="0.85546875" customWidth="1"/>
    <col min="34" max="34" width="8.7109375" hidden="1" customWidth="1"/>
    <col min="35" max="35" width="2.7109375" customWidth="1"/>
  </cols>
  <sheetData>
    <row r="1" spans="1:35" ht="4.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1"/>
      <c r="AI1" s="5"/>
    </row>
    <row r="2" spans="1:35" ht="27.75" customHeight="1">
      <c r="A2" s="1"/>
      <c r="B2" s="6"/>
      <c r="C2" s="200" t="s">
        <v>0</v>
      </c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5"/>
      <c r="AG2" s="7"/>
      <c r="AH2" s="1"/>
      <c r="AI2" s="5"/>
    </row>
    <row r="3" spans="1:35" ht="12" customHeight="1">
      <c r="A3" s="1"/>
      <c r="B3" s="6"/>
      <c r="C3" s="183" t="s">
        <v>1</v>
      </c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5"/>
      <c r="AG3" s="7"/>
      <c r="AH3" s="1"/>
      <c r="AI3" s="5"/>
    </row>
    <row r="4" spans="1:35" ht="12.75" customHeight="1">
      <c r="A4" s="1"/>
      <c r="B4" s="6"/>
      <c r="C4" s="188" t="s">
        <v>2</v>
      </c>
      <c r="D4" s="184"/>
      <c r="E4" s="184"/>
      <c r="F4" s="184"/>
      <c r="G4" s="184"/>
      <c r="H4" s="184"/>
      <c r="I4" s="185"/>
      <c r="J4" s="199" t="s">
        <v>3</v>
      </c>
      <c r="K4" s="184"/>
      <c r="L4" s="184"/>
      <c r="M4" s="184"/>
      <c r="N4" s="185"/>
      <c r="O4" s="3"/>
      <c r="P4" s="3"/>
      <c r="Q4" s="3"/>
      <c r="R4" s="3"/>
      <c r="S4" s="3"/>
      <c r="T4" s="3"/>
      <c r="U4" s="8"/>
      <c r="V4" s="8"/>
      <c r="W4" s="196" t="s">
        <v>4</v>
      </c>
      <c r="X4" s="184"/>
      <c r="Y4" s="184"/>
      <c r="Z4" s="184"/>
      <c r="AA4" s="185"/>
      <c r="AB4" s="199" t="s">
        <v>5</v>
      </c>
      <c r="AC4" s="184"/>
      <c r="AD4" s="184"/>
      <c r="AE4" s="184"/>
      <c r="AF4" s="185"/>
      <c r="AG4" s="7"/>
      <c r="AH4" s="1"/>
      <c r="AI4" s="5"/>
    </row>
    <row r="5" spans="1:35" ht="12.75" customHeight="1">
      <c r="A5" s="1"/>
      <c r="B5" s="6"/>
      <c r="C5" s="188" t="s">
        <v>6</v>
      </c>
      <c r="D5" s="184"/>
      <c r="E5" s="184"/>
      <c r="F5" s="184"/>
      <c r="G5" s="184"/>
      <c r="H5" s="184"/>
      <c r="I5" s="185"/>
      <c r="J5" s="199" t="s">
        <v>3</v>
      </c>
      <c r="K5" s="184"/>
      <c r="L5" s="184"/>
      <c r="M5" s="184"/>
      <c r="N5" s="18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7"/>
      <c r="AG5" s="7"/>
      <c r="AH5" s="1" t="s">
        <v>7</v>
      </c>
      <c r="AI5" s="5"/>
    </row>
    <row r="6" spans="1:35" ht="12.75" customHeight="1">
      <c r="A6" s="1"/>
      <c r="B6" s="6"/>
      <c r="C6" s="188" t="s">
        <v>8</v>
      </c>
      <c r="D6" s="184"/>
      <c r="E6" s="184"/>
      <c r="F6" s="184"/>
      <c r="G6" s="184"/>
      <c r="H6" s="184"/>
      <c r="I6" s="185"/>
      <c r="J6" s="197" t="s">
        <v>9</v>
      </c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  <c r="W6" s="196" t="s">
        <v>10</v>
      </c>
      <c r="X6" s="184"/>
      <c r="Y6" s="184"/>
      <c r="Z6" s="184"/>
      <c r="AA6" s="185"/>
      <c r="AB6" s="197"/>
      <c r="AC6" s="184"/>
      <c r="AD6" s="184"/>
      <c r="AE6" s="184"/>
      <c r="AF6" s="185"/>
      <c r="AG6" s="7"/>
      <c r="AH6" s="1" t="s">
        <v>11</v>
      </c>
      <c r="AI6" s="5"/>
    </row>
    <row r="7" spans="1:35" ht="12" customHeight="1">
      <c r="A7" s="1"/>
      <c r="B7" s="6"/>
      <c r="C7" s="183" t="s">
        <v>12</v>
      </c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5"/>
      <c r="AG7" s="7"/>
      <c r="AH7" s="1" t="s">
        <v>13</v>
      </c>
      <c r="AI7" s="5"/>
    </row>
    <row r="8" spans="1:35" ht="12.75" customHeight="1">
      <c r="A8" s="1"/>
      <c r="B8" s="6"/>
      <c r="C8" s="188" t="s">
        <v>14</v>
      </c>
      <c r="D8" s="184"/>
      <c r="E8" s="184"/>
      <c r="F8" s="184"/>
      <c r="G8" s="184"/>
      <c r="H8" s="184"/>
      <c r="I8" s="184"/>
      <c r="J8" s="202">
        <v>4500033162</v>
      </c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  <c r="W8" s="196" t="s">
        <v>15</v>
      </c>
      <c r="X8" s="184"/>
      <c r="Y8" s="184"/>
      <c r="Z8" s="184"/>
      <c r="AA8" s="185"/>
      <c r="AB8" s="198">
        <v>42549</v>
      </c>
      <c r="AC8" s="184"/>
      <c r="AD8" s="184"/>
      <c r="AE8" s="184"/>
      <c r="AF8" s="185"/>
      <c r="AG8" s="7"/>
      <c r="AH8" s="1" t="s">
        <v>9</v>
      </c>
      <c r="AI8" s="5"/>
    </row>
    <row r="9" spans="1:35" ht="12.75" customHeight="1">
      <c r="A9" s="1"/>
      <c r="B9" s="6"/>
      <c r="C9" s="188" t="s">
        <v>16</v>
      </c>
      <c r="D9" s="184"/>
      <c r="E9" s="184"/>
      <c r="F9" s="184"/>
      <c r="G9" s="184"/>
      <c r="H9" s="184"/>
      <c r="I9" s="184"/>
      <c r="J9" s="197" t="s">
        <v>17</v>
      </c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  <c r="W9" s="196" t="s">
        <v>18</v>
      </c>
      <c r="X9" s="184"/>
      <c r="Y9" s="184"/>
      <c r="Z9" s="184"/>
      <c r="AA9" s="185"/>
      <c r="AB9" s="201">
        <v>27</v>
      </c>
      <c r="AC9" s="184"/>
      <c r="AD9" s="184"/>
      <c r="AE9" s="184"/>
      <c r="AF9" s="185"/>
      <c r="AG9" s="7"/>
      <c r="AH9" s="1" t="s">
        <v>19</v>
      </c>
      <c r="AI9" s="5"/>
    </row>
    <row r="10" spans="1:35" ht="7.5" customHeight="1">
      <c r="A10" s="1"/>
      <c r="B10" s="6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7"/>
      <c r="AG10" s="7"/>
      <c r="AH10" s="1"/>
      <c r="AI10" s="5"/>
    </row>
    <row r="11" spans="1:35" ht="12.75" customHeight="1">
      <c r="A11" s="1"/>
      <c r="B11" s="6"/>
      <c r="C11" s="9"/>
      <c r="D11" s="10"/>
      <c r="E11" s="11" t="s">
        <v>20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2"/>
      <c r="S11" s="1"/>
      <c r="T11" s="13" t="s">
        <v>21</v>
      </c>
      <c r="U11" s="14"/>
      <c r="V11" s="14"/>
      <c r="W11" s="14"/>
      <c r="X11" s="14"/>
      <c r="Y11" s="14"/>
      <c r="Z11" s="14"/>
      <c r="AA11" s="14"/>
      <c r="AB11" s="14"/>
      <c r="AC11" s="14"/>
      <c r="AD11" s="15"/>
      <c r="AE11" s="16"/>
      <c r="AF11" s="10"/>
      <c r="AG11" s="7"/>
      <c r="AH11" s="17"/>
      <c r="AI11" s="5"/>
    </row>
    <row r="12" spans="1:35" ht="12.75" customHeight="1">
      <c r="A12" s="1"/>
      <c r="B12" s="6"/>
      <c r="C12" s="6"/>
      <c r="D12" s="7"/>
      <c r="E12" s="18" t="s">
        <v>22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0"/>
      <c r="R12" s="21"/>
      <c r="S12" s="1"/>
      <c r="T12" s="22" t="s">
        <v>23</v>
      </c>
      <c r="U12" s="23"/>
      <c r="V12" s="23"/>
      <c r="W12" s="23"/>
      <c r="X12" s="23"/>
      <c r="Y12" s="23"/>
      <c r="Z12" s="23"/>
      <c r="AA12" s="23"/>
      <c r="AB12" s="23"/>
      <c r="AC12" s="24"/>
      <c r="AD12" s="25"/>
      <c r="AE12" s="26"/>
      <c r="AF12" s="27"/>
      <c r="AG12" s="7"/>
      <c r="AH12" s="1"/>
      <c r="AI12" s="5"/>
    </row>
    <row r="13" spans="1:35" ht="12.75" customHeight="1">
      <c r="A13" s="1"/>
      <c r="B13" s="6"/>
      <c r="C13" s="6"/>
      <c r="D13" s="7"/>
      <c r="E13" s="28" t="s">
        <v>24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/>
      <c r="R13" s="31" t="s">
        <v>25</v>
      </c>
      <c r="S13" s="1"/>
      <c r="T13" s="32" t="s">
        <v>26</v>
      </c>
      <c r="U13" s="33"/>
      <c r="V13" s="33"/>
      <c r="W13" s="33"/>
      <c r="X13" s="33"/>
      <c r="Y13" s="33"/>
      <c r="Z13" s="33"/>
      <c r="AA13" s="33"/>
      <c r="AB13" s="33"/>
      <c r="AC13" s="34"/>
      <c r="AD13" s="35" t="s">
        <v>25</v>
      </c>
      <c r="AE13" s="26"/>
      <c r="AF13" s="27"/>
      <c r="AG13" s="7"/>
      <c r="AH13" s="1"/>
      <c r="AI13" s="5"/>
    </row>
    <row r="14" spans="1:35" ht="12.75" customHeight="1">
      <c r="A14" s="1"/>
      <c r="B14" s="6"/>
      <c r="C14" s="6"/>
      <c r="D14" s="7"/>
      <c r="E14" s="36" t="s">
        <v>27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8"/>
      <c r="R14" s="39"/>
      <c r="S14" s="1"/>
      <c r="T14" s="40" t="s">
        <v>28</v>
      </c>
      <c r="U14" s="41"/>
      <c r="V14" s="41"/>
      <c r="W14" s="41"/>
      <c r="X14" s="41"/>
      <c r="Y14" s="41"/>
      <c r="Z14" s="41"/>
      <c r="AA14" s="41"/>
      <c r="AB14" s="41"/>
      <c r="AC14" s="42"/>
      <c r="AD14" s="43"/>
      <c r="AE14" s="26"/>
      <c r="AF14" s="27"/>
      <c r="AG14" s="7"/>
      <c r="AH14" s="1"/>
      <c r="AI14" s="5"/>
    </row>
    <row r="15" spans="1:35" ht="7.5" customHeight="1">
      <c r="A15" s="1"/>
      <c r="B15" s="6"/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7"/>
      <c r="AG15" s="7"/>
      <c r="AH15" s="1"/>
      <c r="AI15" s="5"/>
    </row>
    <row r="16" spans="1:35" ht="12.75" customHeight="1">
      <c r="A16" s="1"/>
      <c r="B16" s="6"/>
      <c r="C16" s="183" t="s">
        <v>29</v>
      </c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5"/>
      <c r="AG16" s="7"/>
      <c r="AH16" s="1"/>
      <c r="AI16" s="5"/>
    </row>
    <row r="17" spans="1:35" ht="51.75" customHeight="1">
      <c r="A17" s="1"/>
      <c r="B17" s="6"/>
      <c r="C17" s="186" t="s">
        <v>30</v>
      </c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5"/>
      <c r="AG17" s="7"/>
      <c r="AH17" s="1"/>
      <c r="AI17" s="5"/>
    </row>
    <row r="18" spans="1:35" ht="12.75" customHeight="1">
      <c r="A18" s="1"/>
      <c r="B18" s="6"/>
      <c r="C18" s="183" t="s">
        <v>31</v>
      </c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5"/>
      <c r="AG18" s="7"/>
      <c r="AH18" s="1"/>
      <c r="AI18" s="5"/>
    </row>
    <row r="19" spans="1:35" ht="156" customHeight="1">
      <c r="A19" s="1"/>
      <c r="B19" s="6"/>
      <c r="C19" s="190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2"/>
      <c r="AG19" s="7"/>
      <c r="AH19" s="1"/>
      <c r="AI19" s="5"/>
    </row>
    <row r="20" spans="1:35" ht="12.75" customHeight="1">
      <c r="A20" s="1"/>
      <c r="B20" s="6"/>
      <c r="C20" s="193" t="s">
        <v>31</v>
      </c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5"/>
      <c r="AG20" s="7"/>
      <c r="AH20" s="1"/>
      <c r="AI20" s="5"/>
    </row>
    <row r="21" spans="1:35" ht="33.75" customHeight="1">
      <c r="A21" s="1"/>
      <c r="B21" s="6"/>
      <c r="C21" s="189" t="s">
        <v>32</v>
      </c>
      <c r="D21" s="184"/>
      <c r="E21" s="184"/>
      <c r="F21" s="184"/>
      <c r="G21" s="184"/>
      <c r="H21" s="184"/>
      <c r="I21" s="185"/>
      <c r="J21" s="189" t="s">
        <v>33</v>
      </c>
      <c r="K21" s="184"/>
      <c r="L21" s="184"/>
      <c r="M21" s="184"/>
      <c r="N21" s="184"/>
      <c r="O21" s="184"/>
      <c r="P21" s="184"/>
      <c r="Q21" s="184"/>
      <c r="R21" s="185"/>
      <c r="S21" s="187" t="s">
        <v>34</v>
      </c>
      <c r="T21" s="184"/>
      <c r="U21" s="184"/>
      <c r="V21" s="185"/>
      <c r="W21" s="188"/>
      <c r="X21" s="184"/>
      <c r="Y21" s="184"/>
      <c r="Z21" s="184"/>
      <c r="AA21" s="184"/>
      <c r="AB21" s="184"/>
      <c r="AC21" s="184"/>
      <c r="AD21" s="184"/>
      <c r="AE21" s="184"/>
      <c r="AF21" s="185"/>
      <c r="AG21" s="7"/>
      <c r="AH21" s="1"/>
      <c r="AI21" s="5"/>
    </row>
    <row r="22" spans="1:35" ht="36.75" customHeight="1">
      <c r="A22" s="1"/>
      <c r="B22" s="6"/>
      <c r="C22" s="189" t="s">
        <v>35</v>
      </c>
      <c r="D22" s="184"/>
      <c r="E22" s="184"/>
      <c r="F22" s="184"/>
      <c r="G22" s="184"/>
      <c r="H22" s="184"/>
      <c r="I22" s="185"/>
      <c r="J22" s="206"/>
      <c r="K22" s="184"/>
      <c r="L22" s="184"/>
      <c r="M22" s="184"/>
      <c r="N22" s="184"/>
      <c r="O22" s="184"/>
      <c r="P22" s="184"/>
      <c r="Q22" s="184"/>
      <c r="R22" s="185"/>
      <c r="S22" s="187" t="s">
        <v>34</v>
      </c>
      <c r="T22" s="184"/>
      <c r="U22" s="184"/>
      <c r="V22" s="185"/>
      <c r="W22" s="188"/>
      <c r="X22" s="184"/>
      <c r="Y22" s="184"/>
      <c r="Z22" s="184"/>
      <c r="AA22" s="184"/>
      <c r="AB22" s="184"/>
      <c r="AC22" s="184"/>
      <c r="AD22" s="184"/>
      <c r="AE22" s="184"/>
      <c r="AF22" s="185"/>
      <c r="AG22" s="7"/>
      <c r="AH22" s="1"/>
      <c r="AI22" s="5"/>
    </row>
    <row r="23" spans="1:35" ht="33.75" customHeight="1">
      <c r="A23" s="1"/>
      <c r="B23" s="6"/>
      <c r="C23" s="207" t="s">
        <v>36</v>
      </c>
      <c r="D23" s="184"/>
      <c r="E23" s="184"/>
      <c r="F23" s="184"/>
      <c r="G23" s="184"/>
      <c r="H23" s="184"/>
      <c r="I23" s="185"/>
      <c r="J23" s="207" t="s">
        <v>37</v>
      </c>
      <c r="K23" s="184"/>
      <c r="L23" s="184"/>
      <c r="M23" s="184"/>
      <c r="N23" s="184"/>
      <c r="O23" s="184"/>
      <c r="P23" s="184"/>
      <c r="Q23" s="184"/>
      <c r="R23" s="185"/>
      <c r="S23" s="187" t="s">
        <v>34</v>
      </c>
      <c r="T23" s="184"/>
      <c r="U23" s="184"/>
      <c r="V23" s="185"/>
      <c r="W23" s="208"/>
      <c r="X23" s="184"/>
      <c r="Y23" s="184"/>
      <c r="Z23" s="184"/>
      <c r="AA23" s="184"/>
      <c r="AB23" s="184"/>
      <c r="AC23" s="184"/>
      <c r="AD23" s="184"/>
      <c r="AE23" s="184"/>
      <c r="AF23" s="185"/>
      <c r="AG23" s="7"/>
      <c r="AH23" s="1"/>
      <c r="AI23" s="5"/>
    </row>
    <row r="24" spans="1:35" ht="3.75" customHeight="1">
      <c r="A24" s="1"/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6"/>
      <c r="AH24" s="6"/>
      <c r="AI24" s="5"/>
    </row>
    <row r="25" spans="1:35" ht="12.75" customHeight="1">
      <c r="A25" s="1"/>
      <c r="B25" s="205" t="s">
        <v>38</v>
      </c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203" t="s">
        <v>39</v>
      </c>
      <c r="O25" s="194"/>
      <c r="P25" s="194"/>
      <c r="Q25" s="194"/>
      <c r="R25" s="194"/>
      <c r="S25" s="194"/>
      <c r="T25" s="194"/>
      <c r="U25" s="194"/>
      <c r="V25" s="194"/>
      <c r="W25" s="204" t="s">
        <v>40</v>
      </c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47"/>
      <c r="AI25" s="5"/>
    </row>
    <row r="26" spans="1:35" ht="12.7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</row>
    <row r="27" spans="1:35" ht="12.7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</row>
    <row r="28" spans="1:35" ht="12.7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</row>
    <row r="29" spans="1:35" ht="12.7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</row>
    <row r="30" spans="1:35" ht="12.7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</row>
    <row r="31" spans="1:35" ht="12.7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</row>
    <row r="32" spans="1:35" ht="12.7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</row>
    <row r="33" spans="1:35" ht="12.7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1:35" ht="12.7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</row>
    <row r="35" spans="1:35" ht="12.7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</row>
    <row r="36" spans="1:35" ht="12.7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</row>
    <row r="37" spans="1:35" ht="12.7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</row>
    <row r="38" spans="1:35" ht="12.7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</row>
    <row r="39" spans="1:35" ht="12.7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</row>
    <row r="40" spans="1:35" ht="12.7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</row>
    <row r="41" spans="1:35" ht="12.7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</row>
    <row r="42" spans="1:35" ht="12.7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</row>
    <row r="43" spans="1:35" ht="12.7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 ht="12.7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 ht="12.7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 ht="12.7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 ht="12.7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 ht="12.7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</row>
    <row r="49" spans="1:35" ht="12.7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</row>
    <row r="50" spans="1:35" ht="12.7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</row>
    <row r="51" spans="1:35" ht="12.7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 ht="12.7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 ht="12.7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 ht="12.7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</row>
    <row r="55" spans="1:35" ht="12.7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</row>
    <row r="56" spans="1:35" ht="12.7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</row>
    <row r="57" spans="1:35" ht="12.7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</row>
    <row r="58" spans="1:35" ht="12.7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 ht="12.7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 ht="12.7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 ht="12.7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</row>
    <row r="62" spans="1:35" ht="12.7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</row>
    <row r="63" spans="1:35" ht="12.7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</row>
    <row r="64" spans="1:35" ht="12.7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</row>
    <row r="65" spans="1:35" ht="12.7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</row>
    <row r="66" spans="1:35" ht="12.7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</row>
    <row r="67" spans="1:35" ht="12.7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</row>
    <row r="68" spans="1:35" ht="12.7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</row>
    <row r="69" spans="1:35" ht="12.7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</row>
    <row r="70" spans="1:35" ht="12.7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</row>
    <row r="71" spans="1:35" ht="12.7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</row>
    <row r="72" spans="1:35" ht="12.7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</row>
    <row r="73" spans="1:35" ht="12.7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</row>
    <row r="74" spans="1:35" ht="12.7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</row>
    <row r="75" spans="1:35" ht="12.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</row>
    <row r="76" spans="1:35" ht="12.7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</row>
    <row r="77" spans="1:35" ht="12.7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35" ht="12.7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</row>
    <row r="79" spans="1:35" ht="12.7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</row>
    <row r="80" spans="1:35" ht="12.7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</row>
    <row r="81" spans="1:35" ht="12.7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</row>
    <row r="82" spans="1:35" ht="12.7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</row>
    <row r="83" spans="1:35" ht="12.7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</row>
    <row r="84" spans="1:35" ht="12.7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</row>
    <row r="85" spans="1:35" ht="12.7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</row>
    <row r="86" spans="1:35" ht="12.7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</row>
    <row r="87" spans="1:35" ht="12.7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</row>
    <row r="88" spans="1:35" ht="12.7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</row>
    <row r="89" spans="1:35" ht="12.7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</row>
    <row r="90" spans="1:35" ht="12.7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</row>
    <row r="91" spans="1:35" ht="12.7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</row>
    <row r="92" spans="1:35" ht="12.7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</row>
    <row r="93" spans="1:35" ht="12.7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</row>
    <row r="94" spans="1:35" ht="12.7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</row>
    <row r="95" spans="1:35" ht="12.7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</row>
    <row r="96" spans="1:35" ht="12.7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</row>
    <row r="97" spans="1:35" ht="12.7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</row>
    <row r="98" spans="1:35" ht="12.7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</row>
    <row r="99" spans="1:35" ht="12.7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</row>
    <row r="100" spans="1:35" ht="12.7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</row>
    <row r="101" spans="1:35" ht="12.7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</row>
    <row r="102" spans="1:35" ht="12.7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</row>
    <row r="103" spans="1:35" ht="12.7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</row>
    <row r="104" spans="1:35" ht="12.7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</row>
    <row r="105" spans="1:35" ht="12.7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</row>
    <row r="106" spans="1:35" ht="12.7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</row>
    <row r="107" spans="1:35" ht="12.7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</row>
    <row r="108" spans="1:35" ht="12.7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</row>
    <row r="109" spans="1:35" ht="12.7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</row>
    <row r="110" spans="1:35" ht="12.7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</row>
    <row r="111" spans="1:35" ht="12.7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</row>
    <row r="112" spans="1:35" ht="12.7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</row>
    <row r="113" spans="1:35" ht="12.7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</row>
    <row r="114" spans="1:35" ht="12.7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</row>
    <row r="115" spans="1:35" ht="12.7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</row>
    <row r="116" spans="1:35" ht="12.7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</row>
    <row r="117" spans="1:35" ht="12.7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</row>
    <row r="118" spans="1:35" ht="12.7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</row>
    <row r="119" spans="1:35" ht="12.7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</row>
    <row r="120" spans="1:35" ht="12.75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</row>
    <row r="121" spans="1:35" ht="12.75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</row>
    <row r="122" spans="1:35" ht="12.7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</row>
    <row r="123" spans="1:35" ht="12.75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</row>
    <row r="124" spans="1:35" ht="12.7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</row>
    <row r="125" spans="1:35" ht="12.7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</row>
    <row r="126" spans="1:35" ht="12.7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</row>
    <row r="127" spans="1:35" ht="12.7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</row>
    <row r="128" spans="1:35" ht="12.7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</row>
    <row r="129" spans="1:35" ht="12.7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</row>
    <row r="130" spans="1:35" ht="12.7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</row>
    <row r="131" spans="1:35" ht="12.7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</row>
    <row r="132" spans="1:35" ht="12.7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</row>
    <row r="133" spans="1:35" ht="12.7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</row>
    <row r="134" spans="1:35" ht="12.7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</row>
    <row r="135" spans="1:35" ht="12.7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</row>
    <row r="136" spans="1:35" ht="12.75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</row>
    <row r="137" spans="1:35" ht="12.7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</row>
    <row r="138" spans="1:35" ht="12.75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</row>
    <row r="139" spans="1:35" ht="12.75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</row>
    <row r="140" spans="1:35" ht="12.75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</row>
    <row r="141" spans="1:35" ht="12.75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</row>
    <row r="142" spans="1:35" ht="12.75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</row>
    <row r="143" spans="1:35" ht="12.75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</row>
    <row r="144" spans="1:35" ht="12.75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</row>
    <row r="145" spans="1:35" ht="12.7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</row>
    <row r="146" spans="1:35" ht="12.75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</row>
    <row r="147" spans="1:35" ht="12.75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</row>
    <row r="148" spans="1:35" ht="12.75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</row>
    <row r="149" spans="1:35" ht="12.75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</row>
    <row r="150" spans="1:35" ht="12.7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</row>
    <row r="151" spans="1:35" ht="12.75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</row>
    <row r="152" spans="1:35" ht="12.75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</row>
    <row r="153" spans="1:35" ht="12.75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</row>
    <row r="154" spans="1:35" ht="12.75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</row>
    <row r="155" spans="1:35" ht="12.7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</row>
    <row r="156" spans="1:35" ht="12.75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</row>
    <row r="157" spans="1:35" ht="12.75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</row>
    <row r="158" spans="1:35" ht="12.75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</row>
    <row r="159" spans="1:35" ht="12.75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</row>
    <row r="160" spans="1:35" ht="12.75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</row>
    <row r="161" spans="1:35" ht="12.75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</row>
    <row r="162" spans="1:35" ht="12.75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</row>
    <row r="163" spans="1:35" ht="12.7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</row>
    <row r="164" spans="1:35" ht="12.75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</row>
    <row r="165" spans="1:35" ht="12.7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</row>
    <row r="166" spans="1:35" ht="12.7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</row>
    <row r="167" spans="1:35" ht="12.75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</row>
    <row r="168" spans="1:35" ht="12.75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</row>
    <row r="169" spans="1:35" ht="12.75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</row>
    <row r="170" spans="1:35" ht="12.75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</row>
    <row r="171" spans="1:35" ht="12.75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</row>
    <row r="172" spans="1:35" ht="12.75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</row>
    <row r="173" spans="1:35" ht="12.75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</row>
    <row r="174" spans="1:35" ht="12.75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</row>
    <row r="175" spans="1:35" ht="12.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</row>
    <row r="176" spans="1:35" ht="12.75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</row>
    <row r="177" spans="1:35" ht="12.75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</row>
    <row r="178" spans="1:35" ht="12.75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</row>
    <row r="179" spans="1:35" ht="12.75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</row>
    <row r="180" spans="1:35" ht="12.75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</row>
    <row r="181" spans="1:35" ht="12.75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</row>
    <row r="182" spans="1:35" ht="12.75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</row>
    <row r="183" spans="1:35" ht="12.75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</row>
    <row r="184" spans="1:35" ht="12.75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</row>
    <row r="185" spans="1:35" ht="12.7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</row>
    <row r="186" spans="1:35" ht="12.75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</row>
    <row r="187" spans="1:35" ht="12.75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</row>
    <row r="188" spans="1:35" ht="12.75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</row>
    <row r="189" spans="1:35" ht="12.75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</row>
    <row r="190" spans="1:35" ht="12.75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</row>
    <row r="191" spans="1:35" ht="12.75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</row>
    <row r="192" spans="1:35" ht="12.75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</row>
    <row r="193" spans="1:35" ht="12.75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</row>
    <row r="194" spans="1:35" ht="12.75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</row>
    <row r="195" spans="1:35" ht="12.7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</row>
    <row r="196" spans="1:35" ht="12.75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</row>
    <row r="197" spans="1:35" ht="12.75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</row>
    <row r="198" spans="1:35" ht="12.75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</row>
    <row r="199" spans="1:35" ht="12.75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</row>
    <row r="200" spans="1:35" ht="12.75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</row>
    <row r="201" spans="1:35" ht="12.75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</row>
    <row r="202" spans="1:35" ht="12.75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</row>
    <row r="203" spans="1:35" ht="12.75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</row>
    <row r="204" spans="1:35" ht="12.75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</row>
    <row r="205" spans="1:35" ht="12.7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</row>
    <row r="206" spans="1:35" ht="12.75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</row>
    <row r="207" spans="1:35" ht="12.75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</row>
    <row r="208" spans="1:35" ht="12.75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</row>
    <row r="209" spans="1:35" ht="12.75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</row>
    <row r="210" spans="1:35" ht="12.75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</row>
    <row r="211" spans="1:35" ht="12.75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</row>
    <row r="212" spans="1:35" ht="12.75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</row>
    <row r="213" spans="1:35" ht="12.75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</row>
    <row r="214" spans="1:35" ht="12.75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</row>
    <row r="215" spans="1:35" ht="12.7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</row>
    <row r="216" spans="1:35" ht="12.75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</row>
    <row r="217" spans="1:35" ht="12.75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</row>
    <row r="218" spans="1:35" ht="12.75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</row>
    <row r="219" spans="1:35" ht="12.75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</row>
    <row r="220" spans="1:35" ht="12.75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</row>
    <row r="221" spans="1:35" ht="12.75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</row>
    <row r="222" spans="1:35" ht="12.75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</row>
    <row r="223" spans="1:35" ht="12.75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</row>
    <row r="224" spans="1:35" ht="12.75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</row>
    <row r="225" spans="1:35" ht="12.7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</row>
    <row r="226" spans="1:35" ht="12.75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</row>
    <row r="227" spans="1:35" ht="12.75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</row>
    <row r="228" spans="1:35" ht="12.75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</row>
    <row r="229" spans="1:35" ht="12.75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</row>
    <row r="230" spans="1:35" ht="12.75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</row>
    <row r="231" spans="1:35" ht="12.75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</row>
    <row r="232" spans="1:35" ht="12.75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</row>
    <row r="233" spans="1:35" ht="12.75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</row>
    <row r="234" spans="1:35" ht="12.75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</row>
    <row r="235" spans="1:35" ht="12.7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</row>
    <row r="236" spans="1:35" ht="12.75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</row>
    <row r="237" spans="1:35" ht="12.75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</row>
    <row r="238" spans="1:35" ht="12.75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</row>
    <row r="239" spans="1:35" ht="12.75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</row>
    <row r="240" spans="1:35" ht="12.7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</row>
    <row r="241" spans="1:35" ht="12.7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</row>
    <row r="242" spans="1:35" ht="12.7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</row>
    <row r="243" spans="1:35" ht="12.7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</row>
    <row r="244" spans="1:35" ht="12.7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</row>
    <row r="245" spans="1:35" ht="12.7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</row>
    <row r="246" spans="1:35" ht="12.7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</row>
    <row r="247" spans="1:35" ht="12.7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</row>
    <row r="248" spans="1:35" ht="12.7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</row>
    <row r="249" spans="1:35" ht="12.7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</row>
    <row r="250" spans="1:35" ht="12.7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</row>
    <row r="251" spans="1:35" ht="12.7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</row>
    <row r="252" spans="1:35" ht="12.7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</row>
    <row r="253" spans="1:35" ht="12.7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</row>
    <row r="254" spans="1:35" ht="12.7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</row>
    <row r="255" spans="1:35" ht="12.7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</row>
    <row r="256" spans="1:35" ht="12.7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</row>
    <row r="257" spans="1:35" ht="12.7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</row>
    <row r="258" spans="1:35" ht="12.7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</row>
    <row r="259" spans="1:35" ht="12.7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</row>
    <row r="260" spans="1:35" ht="12.7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</row>
    <row r="261" spans="1:35" ht="12.7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</row>
    <row r="262" spans="1:35" ht="12.7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</row>
    <row r="263" spans="1:35" ht="12.7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</row>
    <row r="264" spans="1:35" ht="12.7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</row>
    <row r="265" spans="1:35" ht="12.7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</row>
    <row r="266" spans="1:35" ht="12.7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</row>
    <row r="267" spans="1:35" ht="12.7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</row>
    <row r="268" spans="1:35" ht="12.7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</row>
    <row r="269" spans="1:35" ht="12.7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</row>
    <row r="270" spans="1:35" ht="12.7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</row>
    <row r="271" spans="1:35" ht="12.7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</row>
    <row r="272" spans="1:35" ht="12.7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</row>
    <row r="273" spans="1:35" ht="12.7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</row>
    <row r="274" spans="1:35" ht="12.75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</row>
    <row r="275" spans="1:35" ht="12.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</row>
    <row r="276" spans="1:35" ht="12.7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</row>
    <row r="277" spans="1:35" ht="12.75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</row>
    <row r="278" spans="1:35" ht="12.75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</row>
    <row r="279" spans="1:35" ht="12.75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</row>
    <row r="280" spans="1:35" ht="12.75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</row>
    <row r="281" spans="1:35" ht="12.75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</row>
    <row r="282" spans="1:35" ht="12.75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</row>
    <row r="283" spans="1:35" ht="12.7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</row>
    <row r="284" spans="1:35" ht="12.75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</row>
    <row r="285" spans="1:35" ht="12.7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</row>
    <row r="286" spans="1:35" ht="12.7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</row>
    <row r="287" spans="1:35" ht="12.7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</row>
    <row r="288" spans="1:35" ht="12.7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</row>
    <row r="289" spans="1:35" ht="12.7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</row>
    <row r="290" spans="1:35" ht="12.7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</row>
    <row r="291" spans="1:35" ht="12.7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</row>
    <row r="292" spans="1:35" ht="12.7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</row>
    <row r="293" spans="1:35" ht="12.7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</row>
    <row r="294" spans="1:35" ht="12.7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</row>
    <row r="295" spans="1:35" ht="12.7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</row>
    <row r="296" spans="1:35" ht="12.7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</row>
    <row r="297" spans="1:35" ht="12.7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</row>
    <row r="298" spans="1:35" ht="12.7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</row>
    <row r="299" spans="1:35" ht="12.7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</row>
    <row r="300" spans="1:35" ht="12.7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</row>
    <row r="301" spans="1:35" ht="12.7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</row>
    <row r="302" spans="1:35" ht="12.7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</row>
    <row r="303" spans="1:35" ht="12.7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</row>
    <row r="304" spans="1:35" ht="12.7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</row>
    <row r="305" spans="1:35" ht="12.7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</row>
    <row r="306" spans="1:35" ht="12.7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</row>
    <row r="307" spans="1:35" ht="12.7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</row>
    <row r="308" spans="1:35" ht="12.7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</row>
    <row r="309" spans="1:35" ht="12.7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</row>
    <row r="310" spans="1:35" ht="12.7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</row>
    <row r="311" spans="1:35" ht="12.7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</row>
    <row r="312" spans="1:35" ht="12.7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</row>
    <row r="313" spans="1:35" ht="12.7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</row>
    <row r="314" spans="1:35" ht="12.7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</row>
    <row r="315" spans="1:35" ht="12.7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</row>
    <row r="316" spans="1:35" ht="12.7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</row>
    <row r="317" spans="1:35" ht="12.7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</row>
    <row r="318" spans="1:35" ht="12.7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</row>
    <row r="319" spans="1:35" ht="12.7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</row>
    <row r="320" spans="1:35" ht="12.7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</row>
    <row r="321" spans="1:35" ht="12.7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</row>
    <row r="322" spans="1:35" ht="12.7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</row>
    <row r="323" spans="1:35" ht="12.7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</row>
    <row r="324" spans="1:35" ht="12.7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</row>
    <row r="325" spans="1:35" ht="12.7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</row>
    <row r="326" spans="1:35" ht="12.7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</row>
    <row r="327" spans="1:35" ht="12.7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</row>
    <row r="328" spans="1:35" ht="12.7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</row>
    <row r="329" spans="1:35" ht="12.7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</row>
    <row r="330" spans="1:35" ht="12.7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</row>
    <row r="331" spans="1:35" ht="12.7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</row>
    <row r="332" spans="1:35" ht="12.7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</row>
    <row r="333" spans="1:35" ht="12.7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</row>
    <row r="334" spans="1:35" ht="12.7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</row>
    <row r="335" spans="1:35" ht="12.7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</row>
    <row r="336" spans="1:35" ht="12.7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</row>
    <row r="337" spans="1:35" ht="12.7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</row>
    <row r="338" spans="1:35" ht="12.7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</row>
    <row r="339" spans="1:35" ht="12.7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</row>
    <row r="340" spans="1:35" ht="12.7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</row>
    <row r="341" spans="1:35" ht="12.7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</row>
    <row r="342" spans="1:35" ht="12.7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</row>
    <row r="343" spans="1:35" ht="12.7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</row>
    <row r="344" spans="1:35" ht="12.7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</row>
    <row r="345" spans="1:35" ht="12.7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</row>
    <row r="346" spans="1:35" ht="12.7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</row>
    <row r="347" spans="1:35" ht="12.7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</row>
    <row r="348" spans="1:35" ht="12.7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</row>
    <row r="349" spans="1:35" ht="12.7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</row>
    <row r="350" spans="1:35" ht="12.7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</row>
    <row r="351" spans="1:35" ht="12.7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</row>
    <row r="352" spans="1:35" ht="12.7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</row>
    <row r="353" spans="1:35" ht="12.7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</row>
    <row r="354" spans="1:35" ht="12.7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</row>
    <row r="355" spans="1:35" ht="12.7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</row>
    <row r="356" spans="1:35" ht="12.7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</row>
    <row r="357" spans="1:35" ht="12.7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</row>
    <row r="358" spans="1:35" ht="12.7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</row>
    <row r="359" spans="1:35" ht="12.7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</row>
    <row r="360" spans="1:35" ht="12.7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</row>
    <row r="361" spans="1:35" ht="12.7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</row>
    <row r="362" spans="1:35" ht="12.7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</row>
    <row r="363" spans="1:35" ht="12.7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</row>
    <row r="364" spans="1:35" ht="12.7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</row>
    <row r="365" spans="1:35" ht="12.7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</row>
    <row r="366" spans="1:35" ht="12.7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</row>
    <row r="367" spans="1:35" ht="12.7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</row>
    <row r="368" spans="1:35" ht="12.7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</row>
    <row r="369" spans="1:35" ht="12.7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</row>
    <row r="370" spans="1:35" ht="12.7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</row>
    <row r="371" spans="1:35" ht="12.7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</row>
    <row r="372" spans="1:35" ht="12.7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</row>
    <row r="373" spans="1:35" ht="12.7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</row>
    <row r="374" spans="1:35" ht="12.7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</row>
    <row r="375" spans="1:35" ht="12.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</row>
    <row r="376" spans="1:35" ht="12.7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</row>
    <row r="377" spans="1:35" ht="12.7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</row>
    <row r="378" spans="1:35" ht="12.7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</row>
    <row r="379" spans="1:35" ht="12.7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</row>
    <row r="380" spans="1:35" ht="12.7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</row>
    <row r="381" spans="1:35" ht="12.7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</row>
    <row r="382" spans="1:35" ht="12.7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</row>
    <row r="383" spans="1:35" ht="12.7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</row>
    <row r="384" spans="1:35" ht="12.7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</row>
    <row r="385" spans="1:35" ht="12.7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</row>
    <row r="386" spans="1:35" ht="12.7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</row>
    <row r="387" spans="1:35" ht="12.7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</row>
    <row r="388" spans="1:35" ht="12.7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</row>
    <row r="389" spans="1:35" ht="12.7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</row>
    <row r="390" spans="1:35" ht="12.7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</row>
    <row r="391" spans="1:35" ht="12.7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</row>
    <row r="392" spans="1:35" ht="12.7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</row>
    <row r="393" spans="1:35" ht="12.7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</row>
    <row r="394" spans="1:35" ht="12.7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</row>
    <row r="395" spans="1:35" ht="12.7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</row>
    <row r="396" spans="1:35" ht="12.7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</row>
    <row r="397" spans="1:35" ht="12.7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</row>
    <row r="398" spans="1:35" ht="12.7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</row>
    <row r="399" spans="1:35" ht="12.7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</row>
    <row r="400" spans="1:35" ht="12.7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</row>
    <row r="401" spans="1:35" ht="12.7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</row>
    <row r="402" spans="1:35" ht="12.7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</row>
    <row r="403" spans="1:35" ht="12.7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</row>
    <row r="404" spans="1:35" ht="12.7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</row>
    <row r="405" spans="1:35" ht="12.7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</row>
    <row r="406" spans="1:35" ht="12.7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</row>
    <row r="407" spans="1:35" ht="12.7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</row>
    <row r="408" spans="1:35" ht="12.7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</row>
    <row r="409" spans="1:35" ht="12.7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</row>
    <row r="410" spans="1:35" ht="12.7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</row>
    <row r="411" spans="1:35" ht="12.7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</row>
    <row r="412" spans="1:35" ht="12.7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</row>
    <row r="413" spans="1:35" ht="12.7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</row>
    <row r="414" spans="1:35" ht="12.7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</row>
    <row r="415" spans="1:35" ht="12.7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</row>
    <row r="416" spans="1:35" ht="12.7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</row>
    <row r="417" spans="1:35" ht="12.7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</row>
    <row r="418" spans="1:35" ht="12.7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</row>
    <row r="419" spans="1:35" ht="12.7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</row>
    <row r="420" spans="1:35" ht="12.7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</row>
    <row r="421" spans="1:35" ht="12.7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</row>
    <row r="422" spans="1:35" ht="12.7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</row>
    <row r="423" spans="1:35" ht="12.7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</row>
    <row r="424" spans="1:35" ht="12.7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</row>
    <row r="425" spans="1:35" ht="12.7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</row>
    <row r="426" spans="1:35" ht="12.7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</row>
    <row r="427" spans="1:35" ht="12.7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</row>
    <row r="428" spans="1:35" ht="12.7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</row>
    <row r="429" spans="1:35" ht="12.7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</row>
    <row r="430" spans="1:35" ht="12.7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</row>
    <row r="431" spans="1:35" ht="12.7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</row>
    <row r="432" spans="1:35" ht="12.7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</row>
    <row r="433" spans="1:35" ht="12.7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</row>
    <row r="434" spans="1:35" ht="12.7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</row>
    <row r="435" spans="1:35" ht="12.7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</row>
    <row r="436" spans="1:35" ht="12.7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</row>
    <row r="437" spans="1:35" ht="12.7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</row>
    <row r="438" spans="1:35" ht="12.7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</row>
    <row r="439" spans="1:35" ht="12.7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</row>
    <row r="440" spans="1:35" ht="12.7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</row>
    <row r="441" spans="1:35" ht="12.7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</row>
    <row r="442" spans="1:35" ht="12.7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</row>
    <row r="443" spans="1:35" ht="12.7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</row>
    <row r="444" spans="1:35" ht="12.7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</row>
    <row r="445" spans="1:35" ht="12.7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</row>
    <row r="446" spans="1:35" ht="12.7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</row>
    <row r="447" spans="1:35" ht="12.7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</row>
    <row r="448" spans="1:35" ht="12.7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</row>
    <row r="449" spans="1:35" ht="12.7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</row>
    <row r="450" spans="1:35" ht="12.7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</row>
    <row r="451" spans="1:35" ht="12.7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</row>
    <row r="452" spans="1:35" ht="12.7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</row>
    <row r="453" spans="1:35" ht="12.7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</row>
    <row r="454" spans="1:35" ht="12.7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</row>
    <row r="455" spans="1:35" ht="12.7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</row>
    <row r="456" spans="1:35" ht="12.7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</row>
    <row r="457" spans="1:35" ht="12.7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</row>
    <row r="458" spans="1:35" ht="12.7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</row>
    <row r="459" spans="1:35" ht="12.7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</row>
    <row r="460" spans="1:35" ht="12.7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</row>
    <row r="461" spans="1:35" ht="12.7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</row>
    <row r="462" spans="1:35" ht="12.7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</row>
    <row r="463" spans="1:35" ht="12.7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</row>
    <row r="464" spans="1:35" ht="12.7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</row>
    <row r="465" spans="1:35" ht="12.7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</row>
    <row r="466" spans="1:35" ht="12.7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</row>
    <row r="467" spans="1:35" ht="12.7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</row>
    <row r="468" spans="1:35" ht="12.7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</row>
    <row r="469" spans="1:35" ht="12.7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</row>
    <row r="470" spans="1:35" ht="12.7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</row>
    <row r="471" spans="1:35" ht="12.7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</row>
    <row r="472" spans="1:35" ht="12.7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</row>
    <row r="473" spans="1:35" ht="12.7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</row>
    <row r="474" spans="1:35" ht="12.7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</row>
    <row r="475" spans="1:35" ht="12.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</row>
    <row r="476" spans="1:35" ht="12.7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</row>
    <row r="477" spans="1:35" ht="12.7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</row>
    <row r="478" spans="1:35" ht="12.7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</row>
    <row r="479" spans="1:35" ht="12.7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</row>
    <row r="480" spans="1:35" ht="12.7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</row>
    <row r="481" spans="1:35" ht="12.7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</row>
    <row r="482" spans="1:35" ht="12.7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</row>
    <row r="483" spans="1:35" ht="12.7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</row>
    <row r="484" spans="1:35" ht="12.7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</row>
    <row r="485" spans="1:35" ht="12.7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</row>
    <row r="486" spans="1:35" ht="12.7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</row>
    <row r="487" spans="1:35" ht="12.7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</row>
    <row r="488" spans="1:35" ht="12.7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</row>
    <row r="489" spans="1:35" ht="12.7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</row>
    <row r="490" spans="1:35" ht="12.7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</row>
    <row r="491" spans="1:35" ht="12.7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</row>
    <row r="492" spans="1:35" ht="12.7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</row>
    <row r="493" spans="1:35" ht="12.7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</row>
    <row r="494" spans="1:35" ht="12.7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</row>
    <row r="495" spans="1:35" ht="12.7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</row>
    <row r="496" spans="1:35" ht="12.7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</row>
    <row r="497" spans="1:35" ht="12.7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</row>
    <row r="498" spans="1:35" ht="12.7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</row>
    <row r="499" spans="1:35" ht="12.7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</row>
    <row r="500" spans="1:35" ht="12.7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</row>
    <row r="501" spans="1:35" ht="12.7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</row>
    <row r="502" spans="1:35" ht="12.7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</row>
    <row r="503" spans="1:35" ht="12.7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</row>
    <row r="504" spans="1:35" ht="12.7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</row>
    <row r="505" spans="1:35" ht="12.7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</row>
    <row r="506" spans="1:35" ht="12.7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</row>
    <row r="507" spans="1:35" ht="12.7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</row>
    <row r="508" spans="1:35" ht="12.7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</row>
    <row r="509" spans="1:35" ht="12.7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</row>
    <row r="510" spans="1:35" ht="12.7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</row>
    <row r="511" spans="1:35" ht="12.7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</row>
    <row r="512" spans="1:35" ht="12.7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</row>
    <row r="513" spans="1:35" ht="12.7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</row>
    <row r="514" spans="1:35" ht="12.7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</row>
    <row r="515" spans="1:35" ht="12.7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</row>
    <row r="516" spans="1:35" ht="12.7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</row>
    <row r="517" spans="1:35" ht="12.7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</row>
    <row r="518" spans="1:35" ht="12.7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</row>
    <row r="519" spans="1:35" ht="12.7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</row>
    <row r="520" spans="1:35" ht="12.7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</row>
    <row r="521" spans="1:35" ht="12.7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</row>
    <row r="522" spans="1:35" ht="12.7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</row>
    <row r="523" spans="1:35" ht="12.7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</row>
    <row r="524" spans="1:35" ht="12.7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</row>
    <row r="525" spans="1:35" ht="12.7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</row>
    <row r="526" spans="1:35" ht="12.7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</row>
    <row r="527" spans="1:35" ht="12.7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</row>
    <row r="528" spans="1:35" ht="12.7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</row>
    <row r="529" spans="1:35" ht="12.7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</row>
    <row r="530" spans="1:35" ht="12.7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</row>
    <row r="531" spans="1:35" ht="12.7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</row>
    <row r="532" spans="1:35" ht="12.7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</row>
    <row r="533" spans="1:35" ht="12.7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</row>
    <row r="534" spans="1:35" ht="12.7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</row>
    <row r="535" spans="1:35" ht="12.7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</row>
    <row r="536" spans="1:35" ht="12.7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</row>
    <row r="537" spans="1:35" ht="12.7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</row>
    <row r="538" spans="1:35" ht="12.7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</row>
    <row r="539" spans="1:35" ht="12.7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</row>
    <row r="540" spans="1:35" ht="12.7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</row>
    <row r="541" spans="1:35" ht="12.7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</row>
    <row r="542" spans="1:35" ht="12.7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</row>
    <row r="543" spans="1:35" ht="12.7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</row>
    <row r="544" spans="1:35" ht="12.7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</row>
    <row r="545" spans="1:35" ht="12.7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</row>
    <row r="546" spans="1:35" ht="12.7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</row>
    <row r="547" spans="1:35" ht="12.7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</row>
    <row r="548" spans="1:35" ht="12.7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</row>
    <row r="549" spans="1:35" ht="12.7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</row>
    <row r="550" spans="1:35" ht="12.7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</row>
    <row r="551" spans="1:35" ht="12.7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</row>
    <row r="552" spans="1:35" ht="12.7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</row>
    <row r="553" spans="1:35" ht="12.7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</row>
    <row r="554" spans="1:35" ht="12.7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</row>
    <row r="555" spans="1:35" ht="12.7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</row>
    <row r="556" spans="1:35" ht="12.7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</row>
    <row r="557" spans="1:35" ht="12.7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</row>
    <row r="558" spans="1:35" ht="12.7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</row>
    <row r="559" spans="1:35" ht="12.7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</row>
    <row r="560" spans="1:35" ht="12.7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</row>
    <row r="561" spans="1:35" ht="12.7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</row>
    <row r="562" spans="1:35" ht="12.7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</row>
    <row r="563" spans="1:35" ht="12.7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</row>
    <row r="564" spans="1:35" ht="12.7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</row>
    <row r="565" spans="1:35" ht="12.7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</row>
    <row r="566" spans="1:35" ht="12.7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</row>
    <row r="567" spans="1:35" ht="12.7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</row>
    <row r="568" spans="1:35" ht="12.7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</row>
    <row r="569" spans="1:35" ht="12.7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</row>
    <row r="570" spans="1:35" ht="12.7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</row>
    <row r="571" spans="1:35" ht="12.7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</row>
    <row r="572" spans="1:35" ht="12.7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</row>
    <row r="573" spans="1:35" ht="12.7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</row>
    <row r="574" spans="1:35" ht="12.7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</row>
    <row r="575" spans="1:35" ht="12.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</row>
    <row r="576" spans="1:35" ht="12.7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</row>
    <row r="577" spans="1:35" ht="12.7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</row>
    <row r="578" spans="1:35" ht="12.7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</row>
    <row r="579" spans="1:35" ht="12.7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</row>
    <row r="580" spans="1:35" ht="12.7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</row>
    <row r="581" spans="1:35" ht="12.7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</row>
    <row r="582" spans="1:35" ht="12.7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</row>
    <row r="583" spans="1:35" ht="12.7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</row>
    <row r="584" spans="1:35" ht="12.7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</row>
    <row r="585" spans="1:35" ht="12.7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</row>
    <row r="586" spans="1:35" ht="12.7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</row>
    <row r="587" spans="1:35" ht="12.7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</row>
    <row r="588" spans="1:35" ht="12.7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</row>
    <row r="589" spans="1:35" ht="12.7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</row>
    <row r="590" spans="1:35" ht="12.7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</row>
    <row r="591" spans="1:35" ht="12.7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</row>
    <row r="592" spans="1:35" ht="12.7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</row>
    <row r="593" spans="1:35" ht="12.7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</row>
    <row r="594" spans="1:35" ht="12.7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</row>
    <row r="595" spans="1:35" ht="12.7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</row>
    <row r="596" spans="1:35" ht="12.7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</row>
    <row r="597" spans="1:35" ht="12.7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</row>
    <row r="598" spans="1:35" ht="12.7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</row>
    <row r="599" spans="1:35" ht="12.7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</row>
    <row r="600" spans="1:35" ht="12.7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</row>
    <row r="601" spans="1:35" ht="12.7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</row>
    <row r="602" spans="1:35" ht="12.7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</row>
    <row r="603" spans="1:35" ht="12.7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</row>
    <row r="604" spans="1:35" ht="12.7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</row>
    <row r="605" spans="1:35" ht="12.7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</row>
    <row r="606" spans="1:35" ht="12.7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</row>
    <row r="607" spans="1:35" ht="12.7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</row>
    <row r="608" spans="1:35" ht="12.7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</row>
    <row r="609" spans="1:35" ht="12.7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</row>
    <row r="610" spans="1:35" ht="12.7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</row>
    <row r="611" spans="1:35" ht="12.7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</row>
    <row r="612" spans="1:35" ht="12.7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</row>
    <row r="613" spans="1:35" ht="12.7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</row>
    <row r="614" spans="1:35" ht="12.7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</row>
    <row r="615" spans="1:35" ht="12.7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</row>
    <row r="616" spans="1:35" ht="12.7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</row>
    <row r="617" spans="1:35" ht="12.7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</row>
    <row r="618" spans="1:35" ht="12.7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</row>
    <row r="619" spans="1:35" ht="12.7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</row>
    <row r="620" spans="1:35" ht="12.7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</row>
    <row r="621" spans="1:35" ht="12.7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</row>
    <row r="622" spans="1:35" ht="12.7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</row>
    <row r="623" spans="1:35" ht="12.7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</row>
    <row r="624" spans="1:35" ht="12.7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</row>
    <row r="625" spans="1:35" ht="12.7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</row>
    <row r="626" spans="1:35" ht="12.7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</row>
    <row r="627" spans="1:35" ht="12.7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</row>
    <row r="628" spans="1:35" ht="12.7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</row>
    <row r="629" spans="1:35" ht="12.7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</row>
    <row r="630" spans="1:35" ht="12.7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</row>
    <row r="631" spans="1:35" ht="12.7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</row>
    <row r="632" spans="1:35" ht="12.7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</row>
    <row r="633" spans="1:35" ht="12.7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</row>
    <row r="634" spans="1:35" ht="12.7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</row>
    <row r="635" spans="1:35" ht="12.7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</row>
    <row r="636" spans="1:35" ht="12.7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</row>
    <row r="637" spans="1:35" ht="12.7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</row>
    <row r="638" spans="1:35" ht="12.7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</row>
    <row r="639" spans="1:35" ht="12.7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</row>
    <row r="640" spans="1:35" ht="12.7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</row>
    <row r="641" spans="1:35" ht="12.7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</row>
    <row r="642" spans="1:35" ht="12.7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</row>
    <row r="643" spans="1:35" ht="12.7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</row>
    <row r="644" spans="1:35" ht="12.7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</row>
    <row r="645" spans="1:35" ht="12.7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</row>
    <row r="646" spans="1:35" ht="12.7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</row>
    <row r="647" spans="1:35" ht="12.7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</row>
    <row r="648" spans="1:35" ht="12.7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</row>
    <row r="649" spans="1:35" ht="12.7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</row>
    <row r="650" spans="1:35" ht="12.7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</row>
    <row r="651" spans="1:35" ht="12.7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</row>
    <row r="652" spans="1:35" ht="12.7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</row>
    <row r="653" spans="1:35" ht="12.7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</row>
    <row r="654" spans="1:35" ht="12.7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</row>
    <row r="655" spans="1:35" ht="12.7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</row>
    <row r="656" spans="1:35" ht="12.7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</row>
    <row r="657" spans="1:35" ht="12.7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</row>
    <row r="658" spans="1:35" ht="12.7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</row>
    <row r="659" spans="1:35" ht="12.7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</row>
    <row r="660" spans="1:35" ht="12.7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</row>
    <row r="661" spans="1:35" ht="12.7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</row>
    <row r="662" spans="1:35" ht="12.7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</row>
    <row r="663" spans="1:35" ht="12.7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</row>
    <row r="664" spans="1:35" ht="12.7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</row>
    <row r="665" spans="1:35" ht="12.7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</row>
    <row r="666" spans="1:35" ht="12.7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</row>
    <row r="667" spans="1:35" ht="12.7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</row>
    <row r="668" spans="1:35" ht="12.7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</row>
    <row r="669" spans="1:35" ht="12.7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</row>
    <row r="670" spans="1:35" ht="12.7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</row>
    <row r="671" spans="1:35" ht="12.7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</row>
    <row r="672" spans="1:35" ht="12.7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</row>
    <row r="673" spans="1:35" ht="12.7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</row>
    <row r="674" spans="1:35" ht="12.7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</row>
    <row r="675" spans="1:35" ht="12.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</row>
    <row r="676" spans="1:35" ht="12.7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</row>
    <row r="677" spans="1:35" ht="12.7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</row>
    <row r="678" spans="1:35" ht="12.7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</row>
    <row r="679" spans="1:35" ht="12.7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</row>
    <row r="680" spans="1:35" ht="12.7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</row>
    <row r="681" spans="1:35" ht="12.7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</row>
    <row r="682" spans="1:35" ht="12.7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</row>
    <row r="683" spans="1:35" ht="12.7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</row>
    <row r="684" spans="1:35" ht="12.7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</row>
    <row r="685" spans="1:35" ht="12.7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</row>
    <row r="686" spans="1:35" ht="12.7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</row>
    <row r="687" spans="1:35" ht="12.7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</row>
    <row r="688" spans="1:35" ht="12.7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</row>
    <row r="689" spans="1:35" ht="12.7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</row>
    <row r="690" spans="1:35" ht="12.7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</row>
    <row r="691" spans="1:35" ht="12.7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</row>
    <row r="692" spans="1:35" ht="12.7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</row>
    <row r="693" spans="1:35" ht="12.7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</row>
    <row r="694" spans="1:35" ht="12.7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</row>
    <row r="695" spans="1:35" ht="12.7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</row>
    <row r="696" spans="1:35" ht="12.7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</row>
    <row r="697" spans="1:35" ht="12.7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</row>
    <row r="698" spans="1:35" ht="12.7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</row>
    <row r="699" spans="1:35" ht="12.7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</row>
    <row r="700" spans="1:35" ht="12.7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</row>
    <row r="701" spans="1:35" ht="12.7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</row>
    <row r="702" spans="1:35" ht="12.7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</row>
    <row r="703" spans="1:35" ht="12.7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</row>
    <row r="704" spans="1:35" ht="12.7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</row>
    <row r="705" spans="1:35" ht="12.7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</row>
    <row r="706" spans="1:35" ht="12.7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</row>
    <row r="707" spans="1:35" ht="12.7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</row>
    <row r="708" spans="1:35" ht="12.7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</row>
    <row r="709" spans="1:35" ht="12.7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</row>
    <row r="710" spans="1:35" ht="12.7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</row>
    <row r="711" spans="1:35" ht="12.7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</row>
    <row r="712" spans="1:35" ht="12.7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</row>
    <row r="713" spans="1:35" ht="12.7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</row>
    <row r="714" spans="1:35" ht="12.7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</row>
    <row r="715" spans="1:35" ht="12.7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</row>
    <row r="716" spans="1:35" ht="12.7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</row>
    <row r="717" spans="1:35" ht="12.7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</row>
    <row r="718" spans="1:35" ht="12.7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</row>
    <row r="719" spans="1:35" ht="12.7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</row>
    <row r="720" spans="1:35" ht="12.7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</row>
    <row r="721" spans="1:35" ht="12.7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</row>
    <row r="722" spans="1:35" ht="12.7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</row>
    <row r="723" spans="1:35" ht="12.7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</row>
    <row r="724" spans="1:35" ht="12.7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</row>
    <row r="725" spans="1:35" ht="12.7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</row>
    <row r="726" spans="1:35" ht="12.7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</row>
    <row r="727" spans="1:35" ht="12.7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</row>
    <row r="728" spans="1:35" ht="12.7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</row>
    <row r="729" spans="1:35" ht="12.7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</row>
    <row r="730" spans="1:35" ht="12.7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</row>
    <row r="731" spans="1:35" ht="12.7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</row>
    <row r="732" spans="1:35" ht="12.7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</row>
    <row r="733" spans="1:35" ht="12.7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</row>
    <row r="734" spans="1:35" ht="12.7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</row>
    <row r="735" spans="1:35" ht="12.7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</row>
    <row r="736" spans="1:35" ht="12.7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</row>
    <row r="737" spans="1:35" ht="12.7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</row>
    <row r="738" spans="1:35" ht="12.7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</row>
    <row r="739" spans="1:35" ht="12.7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</row>
    <row r="740" spans="1:35" ht="12.7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</row>
    <row r="741" spans="1:35" ht="12.7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</row>
    <row r="742" spans="1:35" ht="12.7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</row>
    <row r="743" spans="1:35" ht="12.7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</row>
    <row r="744" spans="1:35" ht="12.7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</row>
    <row r="745" spans="1:35" ht="12.7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</row>
    <row r="746" spans="1:35" ht="12.7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</row>
    <row r="747" spans="1:35" ht="12.7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</row>
    <row r="748" spans="1:35" ht="12.7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</row>
    <row r="749" spans="1:35" ht="12.7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</row>
    <row r="750" spans="1:35" ht="12.7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</row>
    <row r="751" spans="1:35" ht="12.7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</row>
    <row r="752" spans="1:35" ht="12.7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</row>
    <row r="753" spans="1:35" ht="12.7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</row>
    <row r="754" spans="1:35" ht="12.7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</row>
    <row r="755" spans="1:35" ht="12.7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</row>
    <row r="756" spans="1:35" ht="12.7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</row>
    <row r="757" spans="1:35" ht="12.7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</row>
    <row r="758" spans="1:35" ht="12.7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</row>
    <row r="759" spans="1:35" ht="12.7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</row>
    <row r="760" spans="1:35" ht="12.7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</row>
    <row r="761" spans="1:35" ht="12.7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</row>
    <row r="762" spans="1:35" ht="12.7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</row>
    <row r="763" spans="1:35" ht="12.7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</row>
    <row r="764" spans="1:35" ht="12.7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</row>
    <row r="765" spans="1:35" ht="12.7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</row>
    <row r="766" spans="1:35" ht="12.7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</row>
    <row r="767" spans="1:35" ht="12.7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</row>
    <row r="768" spans="1:35" ht="12.7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</row>
    <row r="769" spans="1:35" ht="12.7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</row>
    <row r="770" spans="1:35" ht="12.7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</row>
    <row r="771" spans="1:35" ht="12.7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</row>
    <row r="772" spans="1:35" ht="12.7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</row>
    <row r="773" spans="1:35" ht="12.7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</row>
    <row r="774" spans="1:35" ht="12.7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</row>
    <row r="775" spans="1:35" ht="12.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</row>
    <row r="776" spans="1:35" ht="12.7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</row>
    <row r="777" spans="1:35" ht="12.7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</row>
    <row r="778" spans="1:35" ht="12.7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</row>
    <row r="779" spans="1:35" ht="12.7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</row>
    <row r="780" spans="1:35" ht="12.7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</row>
    <row r="781" spans="1:35" ht="12.7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</row>
    <row r="782" spans="1:35" ht="12.7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</row>
    <row r="783" spans="1:35" ht="12.7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</row>
    <row r="784" spans="1:35" ht="12.7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</row>
    <row r="785" spans="1:35" ht="12.7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</row>
    <row r="786" spans="1:35" ht="12.7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</row>
    <row r="787" spans="1:35" ht="12.7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</row>
    <row r="788" spans="1:35" ht="12.7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</row>
    <row r="789" spans="1:35" ht="12.7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</row>
    <row r="790" spans="1:35" ht="12.7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</row>
    <row r="791" spans="1:35" ht="12.7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</row>
    <row r="792" spans="1:35" ht="12.7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</row>
    <row r="793" spans="1:35" ht="12.7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</row>
    <row r="794" spans="1:35" ht="12.7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</row>
    <row r="795" spans="1:35" ht="12.7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</row>
    <row r="796" spans="1:35" ht="12.7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</row>
    <row r="797" spans="1:35" ht="12.7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</row>
    <row r="798" spans="1:35" ht="12.7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</row>
    <row r="799" spans="1:35" ht="12.7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</row>
    <row r="800" spans="1:35" ht="12.7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</row>
    <row r="801" spans="1:35" ht="12.7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</row>
    <row r="802" spans="1:35" ht="12.7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</row>
    <row r="803" spans="1:35" ht="12.7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</row>
    <row r="804" spans="1:35" ht="12.7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</row>
    <row r="805" spans="1:35" ht="12.7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</row>
    <row r="806" spans="1:35" ht="12.7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</row>
    <row r="807" spans="1:35" ht="12.7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</row>
    <row r="808" spans="1:35" ht="12.7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</row>
    <row r="809" spans="1:35" ht="12.7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</row>
    <row r="810" spans="1:35" ht="12.7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</row>
    <row r="811" spans="1:35" ht="12.7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</row>
    <row r="812" spans="1:35" ht="12.7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</row>
    <row r="813" spans="1:35" ht="12.7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</row>
    <row r="814" spans="1:35" ht="12.7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</row>
    <row r="815" spans="1:35" ht="12.7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</row>
    <row r="816" spans="1:35" ht="12.7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</row>
    <row r="817" spans="1:35" ht="12.7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</row>
    <row r="818" spans="1:35" ht="12.7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</row>
    <row r="819" spans="1:35" ht="12.7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</row>
    <row r="820" spans="1:35" ht="12.7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</row>
    <row r="821" spans="1:35" ht="12.7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</row>
    <row r="822" spans="1:35" ht="12.7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</row>
    <row r="823" spans="1:35" ht="12.7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</row>
    <row r="824" spans="1:35" ht="12.7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</row>
    <row r="825" spans="1:35" ht="12.7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</row>
    <row r="826" spans="1:35" ht="12.7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</row>
    <row r="827" spans="1:35" ht="12.7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</row>
    <row r="828" spans="1:35" ht="12.7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</row>
    <row r="829" spans="1:35" ht="12.7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</row>
    <row r="830" spans="1:35" ht="12.7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</row>
    <row r="831" spans="1:35" ht="12.7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</row>
    <row r="832" spans="1:35" ht="12.7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</row>
    <row r="833" spans="1:35" ht="12.7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</row>
    <row r="834" spans="1:35" ht="12.7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</row>
    <row r="835" spans="1:35" ht="12.7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</row>
    <row r="836" spans="1:35" ht="12.7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</row>
    <row r="837" spans="1:35" ht="12.7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</row>
    <row r="838" spans="1:35" ht="12.7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</row>
    <row r="839" spans="1:35" ht="12.7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</row>
    <row r="840" spans="1:35" ht="12.7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</row>
    <row r="841" spans="1:35" ht="12.7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</row>
    <row r="842" spans="1:35" ht="12.7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</row>
    <row r="843" spans="1:35" ht="12.7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</row>
    <row r="844" spans="1:35" ht="12.7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</row>
    <row r="845" spans="1:35" ht="12.7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</row>
    <row r="846" spans="1:35" ht="12.7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</row>
    <row r="847" spans="1:35" ht="12.7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</row>
    <row r="848" spans="1:35" ht="12.7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</row>
    <row r="849" spans="1:35" ht="12.7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</row>
    <row r="850" spans="1:35" ht="12.7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</row>
    <row r="851" spans="1:35" ht="12.7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</row>
    <row r="852" spans="1:35" ht="12.7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</row>
    <row r="853" spans="1:35" ht="12.7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</row>
    <row r="854" spans="1:35" ht="12.7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</row>
    <row r="855" spans="1:35" ht="12.7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</row>
    <row r="856" spans="1:35" ht="12.7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</row>
    <row r="857" spans="1:35" ht="12.7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</row>
    <row r="858" spans="1:35" ht="12.7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</row>
    <row r="859" spans="1:35" ht="12.7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</row>
    <row r="860" spans="1:35" ht="12.7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</row>
    <row r="861" spans="1:35" ht="12.7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</row>
    <row r="862" spans="1:35" ht="12.7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</row>
    <row r="863" spans="1:35" ht="12.7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</row>
    <row r="864" spans="1:35" ht="12.7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</row>
    <row r="865" spans="1:35" ht="12.7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</row>
    <row r="866" spans="1:35" ht="12.7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</row>
    <row r="867" spans="1:35" ht="12.7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</row>
    <row r="868" spans="1:35" ht="12.7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</row>
    <row r="869" spans="1:35" ht="12.7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</row>
    <row r="870" spans="1:35" ht="12.7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</row>
    <row r="871" spans="1:35" ht="12.7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</row>
    <row r="872" spans="1:35" ht="12.7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</row>
    <row r="873" spans="1:35" ht="12.7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</row>
    <row r="874" spans="1:35" ht="12.7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</row>
    <row r="875" spans="1:35" ht="12.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</row>
    <row r="876" spans="1:35" ht="12.7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</row>
    <row r="877" spans="1:35" ht="12.7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</row>
    <row r="878" spans="1:35" ht="12.7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</row>
    <row r="879" spans="1:35" ht="12.7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</row>
    <row r="880" spans="1:35" ht="12.7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</row>
    <row r="881" spans="1:35" ht="12.7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</row>
    <row r="882" spans="1:35" ht="12.7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</row>
    <row r="883" spans="1:35" ht="12.7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</row>
    <row r="884" spans="1:35" ht="12.7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</row>
    <row r="885" spans="1:35" ht="12.7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</row>
    <row r="886" spans="1:35" ht="12.7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</row>
    <row r="887" spans="1:35" ht="12.7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</row>
    <row r="888" spans="1:35" ht="12.7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</row>
    <row r="889" spans="1:35" ht="12.7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</row>
    <row r="890" spans="1:35" ht="12.7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</row>
    <row r="891" spans="1:35" ht="12.7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</row>
    <row r="892" spans="1:35" ht="12.7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</row>
    <row r="893" spans="1:35" ht="12.7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</row>
    <row r="894" spans="1:35" ht="12.7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</row>
    <row r="895" spans="1:35" ht="12.7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</row>
    <row r="896" spans="1:35" ht="12.7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</row>
    <row r="897" spans="1:35" ht="12.7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</row>
    <row r="898" spans="1:35" ht="12.7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</row>
    <row r="899" spans="1:35" ht="12.7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</row>
    <row r="900" spans="1:35" ht="12.7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</row>
    <row r="901" spans="1:35" ht="12.7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</row>
    <row r="902" spans="1:35" ht="12.7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</row>
    <row r="903" spans="1:35" ht="12.7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</row>
    <row r="904" spans="1:35" ht="12.7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</row>
    <row r="905" spans="1:35" ht="12.7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</row>
    <row r="906" spans="1:35" ht="12.7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</row>
    <row r="907" spans="1:35" ht="12.7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</row>
    <row r="908" spans="1:35" ht="12.7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</row>
    <row r="909" spans="1:35" ht="12.7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</row>
    <row r="910" spans="1:35" ht="12.7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</row>
    <row r="911" spans="1:35" ht="12.7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</row>
    <row r="912" spans="1:35" ht="12.7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</row>
    <row r="913" spans="1:35" ht="12.7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</row>
    <row r="914" spans="1:35" ht="12.7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</row>
    <row r="915" spans="1:35" ht="12.7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</row>
    <row r="916" spans="1:35" ht="12.7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</row>
    <row r="917" spans="1:35" ht="12.7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</row>
    <row r="918" spans="1:35" ht="12.7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</row>
    <row r="919" spans="1:35" ht="12.7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</row>
    <row r="920" spans="1:35" ht="12.7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</row>
    <row r="921" spans="1:35" ht="12.7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</row>
    <row r="922" spans="1:35" ht="12.7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</row>
    <row r="923" spans="1:35" ht="12.7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</row>
    <row r="924" spans="1:35" ht="12.7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</row>
    <row r="925" spans="1:35" ht="12.7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</row>
    <row r="926" spans="1:35" ht="12.7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</row>
    <row r="927" spans="1:35" ht="12.7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</row>
    <row r="928" spans="1:35" ht="12.7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</row>
    <row r="929" spans="1:35" ht="12.7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</row>
    <row r="930" spans="1:35" ht="12.7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</row>
    <row r="931" spans="1:35" ht="12.7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</row>
    <row r="932" spans="1:35" ht="12.7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</row>
    <row r="933" spans="1:35" ht="12.7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</row>
    <row r="934" spans="1:35" ht="12.7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</row>
    <row r="935" spans="1:35" ht="12.7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</row>
    <row r="936" spans="1:35" ht="12.7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</row>
    <row r="937" spans="1:35" ht="12.7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</row>
    <row r="938" spans="1:35" ht="12.7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</row>
    <row r="939" spans="1:35" ht="12.7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</row>
    <row r="940" spans="1:35" ht="12.7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</row>
    <row r="941" spans="1:35" ht="12.7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</row>
    <row r="942" spans="1:35" ht="12.7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</row>
    <row r="943" spans="1:35" ht="12.7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</row>
    <row r="944" spans="1:35" ht="12.7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</row>
    <row r="945" spans="1:35" ht="12.7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</row>
    <row r="946" spans="1:35" ht="12.7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</row>
    <row r="947" spans="1:35" ht="12.7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</row>
    <row r="948" spans="1:35" ht="12.7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</row>
    <row r="949" spans="1:35" ht="12.7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</row>
    <row r="950" spans="1:35" ht="12.7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</row>
    <row r="951" spans="1:35" ht="12.7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</row>
    <row r="952" spans="1:35" ht="12.7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</row>
    <row r="953" spans="1:35" ht="12.7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</row>
    <row r="954" spans="1:35" ht="12.7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</row>
    <row r="955" spans="1:35" ht="12.7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</row>
    <row r="956" spans="1:35" ht="12.7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</row>
    <row r="957" spans="1:35" ht="12.7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</row>
    <row r="958" spans="1:35" ht="12.7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</row>
    <row r="959" spans="1:35" ht="12.7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</row>
    <row r="960" spans="1:35" ht="12.7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</row>
    <row r="961" spans="1:35" ht="12.7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</row>
    <row r="962" spans="1:35" ht="12.7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</row>
    <row r="963" spans="1:35" ht="12.7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</row>
    <row r="964" spans="1:35" ht="12.7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</row>
    <row r="965" spans="1:35" ht="12.7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</row>
    <row r="966" spans="1:35" ht="12.7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</row>
    <row r="967" spans="1:35" ht="12.7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</row>
    <row r="968" spans="1:35" ht="12.7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</row>
    <row r="969" spans="1:35" ht="12.7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</row>
    <row r="970" spans="1:35" ht="12.7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</row>
    <row r="971" spans="1:35" ht="12.7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</row>
    <row r="972" spans="1:35" ht="12.7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</row>
    <row r="973" spans="1:35" ht="12.7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</row>
    <row r="974" spans="1:35" ht="12.7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</row>
    <row r="975" spans="1:35" ht="12.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</row>
    <row r="976" spans="1:35" ht="12.7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</row>
    <row r="977" spans="1:35" ht="12.7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</row>
    <row r="978" spans="1:35" ht="12.7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</row>
    <row r="979" spans="1:35" ht="12.7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</row>
    <row r="980" spans="1:35" ht="12.7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</row>
    <row r="981" spans="1:35" ht="12.7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</row>
    <row r="982" spans="1:35" ht="12.7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</row>
    <row r="983" spans="1:35" ht="12.7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</row>
    <row r="984" spans="1:35" ht="12.7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</row>
    <row r="985" spans="1:35" ht="12.7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</row>
    <row r="986" spans="1:35" ht="12.7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</row>
    <row r="987" spans="1:35" ht="12.7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</row>
    <row r="988" spans="1:35" ht="12.7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</row>
    <row r="989" spans="1:35" ht="12.7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</row>
    <row r="990" spans="1:35" ht="12.7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</row>
    <row r="991" spans="1:35" ht="12.7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</row>
    <row r="992" spans="1:35" ht="12.7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</row>
    <row r="993" spans="1:35" ht="12.7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</row>
    <row r="994" spans="1:35" ht="12.7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</row>
    <row r="995" spans="1:35" ht="12.7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</row>
    <row r="996" spans="1:35" ht="12.7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</row>
    <row r="997" spans="1:35" ht="12.7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  <c r="AH997" s="48"/>
      <c r="AI997" s="48"/>
    </row>
    <row r="998" spans="1:35" ht="12.75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  <c r="AI998" s="48"/>
    </row>
    <row r="999" spans="1:35" ht="12.75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  <c r="AI999" s="48"/>
    </row>
    <row r="1000" spans="1:35" ht="12.75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</row>
  </sheetData>
  <mergeCells count="41">
    <mergeCell ref="N25:V25"/>
    <mergeCell ref="W25:AG25"/>
    <mergeCell ref="B25:M25"/>
    <mergeCell ref="S22:V22"/>
    <mergeCell ref="C22:I22"/>
    <mergeCell ref="W22:AF22"/>
    <mergeCell ref="J22:R22"/>
    <mergeCell ref="J23:R23"/>
    <mergeCell ref="C23:I23"/>
    <mergeCell ref="W23:AF23"/>
    <mergeCell ref="S23:V23"/>
    <mergeCell ref="C5:I5"/>
    <mergeCell ref="C4:I4"/>
    <mergeCell ref="J4:N4"/>
    <mergeCell ref="J5:N5"/>
    <mergeCell ref="C2:AF2"/>
    <mergeCell ref="C3:AF3"/>
    <mergeCell ref="W4:AA4"/>
    <mergeCell ref="AB4:AF4"/>
    <mergeCell ref="J6:V6"/>
    <mergeCell ref="W6:AA6"/>
    <mergeCell ref="AB8:AF8"/>
    <mergeCell ref="W8:AA8"/>
    <mergeCell ref="C6:I6"/>
    <mergeCell ref="AB6:AF6"/>
    <mergeCell ref="J8:V8"/>
    <mergeCell ref="C9:I9"/>
    <mergeCell ref="C8:I8"/>
    <mergeCell ref="C7:AF7"/>
    <mergeCell ref="W9:AA9"/>
    <mergeCell ref="C21:I21"/>
    <mergeCell ref="AB9:AF9"/>
    <mergeCell ref="J9:V9"/>
    <mergeCell ref="C18:AF18"/>
    <mergeCell ref="C16:AF16"/>
    <mergeCell ref="C17:AF17"/>
    <mergeCell ref="S21:V21"/>
    <mergeCell ref="W21:AF21"/>
    <mergeCell ref="J21:R21"/>
    <mergeCell ref="C19:AF19"/>
    <mergeCell ref="C20:AF20"/>
  </mergeCells>
  <dataValidations count="1">
    <dataValidation type="list" allowBlank="1" showInputMessage="1" showErrorMessage="1" prompt=" - " sqref="J6">
      <formula1>$AH$4:$AH$9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H1001"/>
  <sheetViews>
    <sheetView showGridLines="0" workbookViewId="0">
      <selection activeCell="AE36" sqref="A1:AE36"/>
    </sheetView>
  </sheetViews>
  <sheetFormatPr defaultColWidth="17.28515625" defaultRowHeight="15" customHeight="1"/>
  <cols>
    <col min="1" max="1" width="72.42578125" customWidth="1"/>
    <col min="2" max="5" width="8.7109375" hidden="1" customWidth="1"/>
    <col min="6" max="6" width="9.28515625" customWidth="1"/>
    <col min="7" max="7" width="10.7109375" customWidth="1"/>
    <col min="8" max="9" width="16.5703125" customWidth="1"/>
    <col min="10" max="25" width="8.7109375" hidden="1" customWidth="1"/>
    <col min="26" max="26" width="16.42578125" customWidth="1"/>
    <col min="27" max="27" width="10.5703125" customWidth="1"/>
    <col min="28" max="28" width="6.28515625" customWidth="1"/>
    <col min="29" max="29" width="10.5703125" customWidth="1"/>
    <col min="30" max="30" width="11.85546875" customWidth="1"/>
    <col min="31" max="31" width="12" customWidth="1"/>
    <col min="32" max="32" width="0.140625" customWidth="1"/>
    <col min="33" max="34" width="11.42578125" customWidth="1"/>
  </cols>
  <sheetData>
    <row r="1" spans="1:34" ht="3" customHeight="1">
      <c r="A1" s="215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211"/>
      <c r="AG1" s="49"/>
      <c r="AH1" s="50"/>
    </row>
    <row r="2" spans="1:34" ht="28.5" customHeight="1">
      <c r="A2" s="214" t="s">
        <v>0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212"/>
      <c r="AG2" s="49"/>
      <c r="AH2" s="50"/>
    </row>
    <row r="3" spans="1:34" ht="12" customHeight="1">
      <c r="A3" s="225" t="s">
        <v>41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5"/>
      <c r="AF3" s="212"/>
      <c r="AG3" s="49"/>
      <c r="AH3" s="50"/>
    </row>
    <row r="4" spans="1:34" ht="12" customHeight="1">
      <c r="A4" s="223" t="str">
        <f>Identificação!C4&amp;" : "&amp;Identificação!J4</f>
        <v>Aplicação : GeoCAB</v>
      </c>
      <c r="B4" s="184"/>
      <c r="C4" s="184"/>
      <c r="D4" s="184"/>
      <c r="E4" s="185"/>
      <c r="F4" s="223" t="str">
        <f>Identificação!C5&amp;" : "&amp;Identificação!J5</f>
        <v>Projeto : GeoCAB</v>
      </c>
      <c r="G4" s="184"/>
      <c r="H4" s="184"/>
      <c r="I4" s="184"/>
      <c r="J4" s="184"/>
      <c r="K4" s="184"/>
      <c r="L4" s="185"/>
      <c r="M4" s="51" t="s">
        <v>42</v>
      </c>
      <c r="N4" s="222">
        <f>SUM(AB10:AB35)</f>
        <v>26.2</v>
      </c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5"/>
      <c r="AC4" s="213"/>
      <c r="AD4" s="184"/>
      <c r="AE4" s="185"/>
      <c r="AF4" s="212"/>
      <c r="AG4" s="49"/>
      <c r="AH4" s="50"/>
    </row>
    <row r="5" spans="1:34" ht="12" customHeight="1">
      <c r="A5" s="224" t="str">
        <f>Identificação!C21&amp;" : "&amp;Identificação!J21</f>
        <v>Analista Responsável : Gabriel Putrick</v>
      </c>
      <c r="B5" s="184"/>
      <c r="C5" s="184"/>
      <c r="D5" s="184"/>
      <c r="E5" s="185"/>
      <c r="F5" s="223" t="str">
        <f>Identificação!C23&amp;" : "&amp;Identificação!J23</f>
        <v>Revisor : Lucas Fernando Boz</v>
      </c>
      <c r="G5" s="184"/>
      <c r="H5" s="184"/>
      <c r="I5" s="184"/>
      <c r="J5" s="184"/>
      <c r="K5" s="184"/>
      <c r="L5" s="185"/>
      <c r="M5" s="51" t="s">
        <v>43</v>
      </c>
      <c r="N5" s="221">
        <f>SUM(AA10:AA35)</f>
        <v>34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213"/>
      <c r="AD5" s="184"/>
      <c r="AE5" s="185"/>
      <c r="AF5" s="212"/>
      <c r="AG5" s="52"/>
      <c r="AH5" s="50"/>
    </row>
    <row r="6" spans="1:34" ht="12" customHeight="1">
      <c r="A6" s="225" t="s">
        <v>44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5"/>
      <c r="AF6" s="212"/>
      <c r="AG6" s="52"/>
      <c r="AH6" s="50"/>
    </row>
    <row r="7" spans="1:34" ht="12" customHeight="1">
      <c r="A7" s="217" t="s">
        <v>45</v>
      </c>
      <c r="B7" s="53"/>
      <c r="C7" s="216" t="s">
        <v>46</v>
      </c>
      <c r="D7" s="184"/>
      <c r="E7" s="185"/>
      <c r="F7" s="216" t="s">
        <v>47</v>
      </c>
      <c r="G7" s="184"/>
      <c r="H7" s="184"/>
      <c r="I7" s="185"/>
      <c r="J7" s="216" t="s">
        <v>48</v>
      </c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5"/>
      <c r="Z7" s="216" t="s">
        <v>49</v>
      </c>
      <c r="AA7" s="184"/>
      <c r="AB7" s="185"/>
      <c r="AC7" s="210" t="s">
        <v>50</v>
      </c>
      <c r="AD7" s="185"/>
      <c r="AE7" s="209" t="s">
        <v>51</v>
      </c>
      <c r="AF7" s="212"/>
      <c r="AG7" s="52"/>
      <c r="AH7" s="50"/>
    </row>
    <row r="8" spans="1:34" ht="12" customHeight="1">
      <c r="A8" s="218"/>
      <c r="B8" s="54" t="s">
        <v>52</v>
      </c>
      <c r="C8" s="54" t="s">
        <v>53</v>
      </c>
      <c r="D8" s="54" t="s">
        <v>54</v>
      </c>
      <c r="E8" s="55" t="s">
        <v>55</v>
      </c>
      <c r="F8" s="55" t="s">
        <v>56</v>
      </c>
      <c r="G8" s="55" t="s">
        <v>57</v>
      </c>
      <c r="H8" s="56" t="s">
        <v>58</v>
      </c>
      <c r="I8" s="57" t="s">
        <v>59</v>
      </c>
      <c r="J8" s="58" t="s">
        <v>60</v>
      </c>
      <c r="K8" s="58" t="s">
        <v>61</v>
      </c>
      <c r="L8" s="59" t="s">
        <v>62</v>
      </c>
      <c r="M8" s="58" t="s">
        <v>63</v>
      </c>
      <c r="N8" s="58" t="s">
        <v>64</v>
      </c>
      <c r="O8" s="58" t="s">
        <v>65</v>
      </c>
      <c r="P8" s="59" t="s">
        <v>66</v>
      </c>
      <c r="Q8" s="58" t="s">
        <v>67</v>
      </c>
      <c r="R8" s="58" t="s">
        <v>68</v>
      </c>
      <c r="S8" s="58" t="s">
        <v>69</v>
      </c>
      <c r="T8" s="58" t="s">
        <v>70</v>
      </c>
      <c r="U8" s="58" t="s">
        <v>71</v>
      </c>
      <c r="V8" s="58" t="s">
        <v>72</v>
      </c>
      <c r="W8" s="58" t="s">
        <v>73</v>
      </c>
      <c r="X8" s="58" t="s">
        <v>74</v>
      </c>
      <c r="Y8" s="58" t="s">
        <v>75</v>
      </c>
      <c r="Z8" s="58" t="s">
        <v>76</v>
      </c>
      <c r="AA8" s="58" t="s">
        <v>77</v>
      </c>
      <c r="AB8" s="58" t="s">
        <v>78</v>
      </c>
      <c r="AC8" s="58" t="s">
        <v>79</v>
      </c>
      <c r="AD8" s="60" t="s">
        <v>80</v>
      </c>
      <c r="AE8" s="192"/>
      <c r="AF8" s="212"/>
      <c r="AG8" s="52"/>
      <c r="AH8" s="50"/>
    </row>
    <row r="9" spans="1:34" ht="13.5" customHeight="1">
      <c r="A9" s="61" t="s">
        <v>81</v>
      </c>
      <c r="B9" s="62"/>
      <c r="C9" s="63"/>
      <c r="D9" s="63"/>
      <c r="E9" s="63"/>
      <c r="F9" s="63"/>
      <c r="G9" s="63"/>
      <c r="H9" s="62"/>
      <c r="I9" s="62"/>
      <c r="J9" s="63"/>
      <c r="K9" s="63"/>
      <c r="L9" s="64"/>
      <c r="M9" s="63"/>
      <c r="N9" s="63"/>
      <c r="O9" s="64"/>
      <c r="P9" s="64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4"/>
      <c r="AC9" s="65"/>
      <c r="AD9" s="65"/>
      <c r="AE9" s="66"/>
      <c r="AF9" s="212"/>
      <c r="AG9" s="49"/>
      <c r="AH9" s="50"/>
    </row>
    <row r="10" spans="1:34" ht="15" customHeight="1">
      <c r="A10" s="67" t="s">
        <v>82</v>
      </c>
      <c r="B10" s="68"/>
      <c r="C10" s="69"/>
      <c r="D10" s="69"/>
      <c r="E10" s="70"/>
      <c r="F10" s="71" t="s">
        <v>83</v>
      </c>
      <c r="G10" s="72" t="s">
        <v>84</v>
      </c>
      <c r="H10" s="73">
        <v>6</v>
      </c>
      <c r="I10" s="73">
        <v>1</v>
      </c>
      <c r="J10" s="74"/>
      <c r="K10" s="74"/>
      <c r="L10" s="75">
        <f t="shared" ref="L10:L17" si="0">IF((J10=0),0,(K10*100/J10))</f>
        <v>0</v>
      </c>
      <c r="M10" s="74"/>
      <c r="N10" s="74"/>
      <c r="O10" s="76">
        <f t="shared" ref="O10:O15" si="1">IF((M10=0),0,(N10*100/M10))</f>
        <v>0</v>
      </c>
      <c r="P10" s="76">
        <f t="shared" ref="P10:P17" si="2">IF(G10=0,0,IF(G10="I",1,IF(G10="A",IF(J10="",0.6,X10),0.4)))</f>
        <v>1</v>
      </c>
      <c r="Q10" s="77" t="str">
        <f t="shared" ref="Q10:Q17" si="3">CONCATENATE(F10,R10)</f>
        <v>EEL</v>
      </c>
      <c r="R10" s="78" t="str">
        <f t="shared" ref="R10:R17" si="4">IF(OR(ISBLANK(H10),ISBLANK(I10)),IF(OR(F10="ALI",F10="AIE"),"L",IF(ISBLANK(F10),"","A")),IF(F10="EE",IF(I10&gt;=3,IF(H10&gt;=5,"H","A"),IF(I10&gt;=2,IF(H10&gt;=16,"H",IF(H10&lt;=4,"L","A")),IF(H10&lt;=15,"L","A"))),IF(OR(F10="SE",F10="CE"),IF(I10&gt;=4,IF(H10&gt;=6,"H","A"),IF(I10&gt;=2,IF(H10&gt;=20,"H",IF(H10&lt;=5,"L","A")),IF(H10&lt;=19,"L","A"))),IF(OR(F10="ALI",F10="AIE"),IF(I10&gt;=6,IF(H10&gt;=20,"H","A"),IF(I10&gt;=2,IF(H10&gt;=51,"H",IF(H10&lt;=19,"L","A")),IF(H10&lt;=50,"L","A")))))))</f>
        <v>L</v>
      </c>
      <c r="S10" s="78">
        <f t="shared" ref="S10:S17" si="5">IF(L10&lt;=1/3*100,0.25,IF(L10&lt;=2/3*100,0.5,IF(L10&lt;=100,0.75,1)))</f>
        <v>0.25</v>
      </c>
      <c r="T10" s="78">
        <f t="shared" ref="T10:T17" si="6">IF(AND(L10&lt;=2/3*100,O10&lt;=1/3*100),0.25,IF(AND(L10&lt;=2/3*100,O10&lt;=2/3*100),0.5,IF(AND(L10&lt;=2/3*100,O10&lt;=100),0.75,IF(AND(L10&lt;=2/3*100,O10&gt;100),1))))</f>
        <v>0.25</v>
      </c>
      <c r="U10" s="78">
        <f t="shared" ref="U10:U17" si="7">IF(AND(L10&lt;=100,O10&lt;=1/3*100),0.5,IF(AND(L10&lt;=100,O10&lt;=2/3*100),0.75,IF(AND(L10&lt;=100,O10&lt;=100),1,1.25)))</f>
        <v>0.5</v>
      </c>
      <c r="V10" s="78">
        <f t="shared" ref="V10:V17" si="8">IF(AND(L10&gt;100,O10&lt;=1/3*100),0.75,IF(AND(L10&gt;100,O10&lt;=2/3*100),1,IF(AND(L10&gt;100,O10&lt;=100),1.25,1.5)))</f>
        <v>1.5</v>
      </c>
      <c r="W10" s="78">
        <f t="shared" ref="W10:W17" si="9">IF(L10&lt;=2/3*100,T10,IF(AND(L10&gt;2/3*100,L10&lt;=100),U10,V10))</f>
        <v>0.25</v>
      </c>
      <c r="X10" s="78">
        <f t="shared" ref="X10:X17" si="10">IF(OR(F10="AIE",F10="ALI"),S10,IF(OR(F10="EE",F10="SE",F10="CE"),W10))</f>
        <v>0.25</v>
      </c>
      <c r="Y10" s="79" t="str">
        <f t="shared" ref="Y10:Y17" si="11">CONCATENATE(G10,P10)</f>
        <v>I1</v>
      </c>
      <c r="Z10" s="79" t="str">
        <f t="shared" ref="Z10:Z17" si="12">IF(R10="L","Baixa",IF(R10="A","Média",IF(R10="","","Alta")))</f>
        <v>Baixa</v>
      </c>
      <c r="AA10" s="79">
        <f t="shared" ref="AA10:AA17" si="13">IF(ISBLANK(F10),"",IF(F10="ALI",IF(R10="L",7,IF(R10="A",10,15)),IF(F10="AIE",IF(R10="L",5,IF(R10="A",7,10)),IF(F10="SE",IF(R10="L",4,IF(R10="A",5,7)),IF(OR(F10="EE",F10="CE"),IF(R10="L",3,IF(R10="A",4,6)))))))</f>
        <v>3</v>
      </c>
      <c r="AB10" s="76">
        <f t="shared" ref="AB10:AB17" si="14">IF(AA10="","",PRODUCT(AA10,P10))</f>
        <v>3</v>
      </c>
      <c r="AC10" s="80"/>
      <c r="AD10" s="80"/>
      <c r="AE10" s="81"/>
      <c r="AF10" s="212"/>
      <c r="AG10" s="49"/>
      <c r="AH10" s="50"/>
    </row>
    <row r="11" spans="1:34" ht="15" customHeight="1">
      <c r="A11" s="67" t="s">
        <v>85</v>
      </c>
      <c r="B11" s="68"/>
      <c r="C11" s="69"/>
      <c r="D11" s="69"/>
      <c r="E11" s="70"/>
      <c r="F11" s="71" t="s">
        <v>86</v>
      </c>
      <c r="G11" s="72" t="s">
        <v>84</v>
      </c>
      <c r="H11" s="73">
        <v>5</v>
      </c>
      <c r="I11" s="73">
        <v>1</v>
      </c>
      <c r="J11" s="74"/>
      <c r="K11" s="74"/>
      <c r="L11" s="75">
        <f t="shared" si="0"/>
        <v>0</v>
      </c>
      <c r="M11" s="74"/>
      <c r="N11" s="74"/>
      <c r="O11" s="76">
        <f t="shared" si="1"/>
        <v>0</v>
      </c>
      <c r="P11" s="76">
        <f t="shared" si="2"/>
        <v>1</v>
      </c>
      <c r="Q11" s="77" t="str">
        <f t="shared" si="3"/>
        <v>CEL</v>
      </c>
      <c r="R11" s="78" t="str">
        <f t="shared" si="4"/>
        <v>L</v>
      </c>
      <c r="S11" s="78">
        <f t="shared" si="5"/>
        <v>0.25</v>
      </c>
      <c r="T11" s="78">
        <f t="shared" si="6"/>
        <v>0.25</v>
      </c>
      <c r="U11" s="78">
        <f t="shared" si="7"/>
        <v>0.5</v>
      </c>
      <c r="V11" s="78">
        <f t="shared" si="8"/>
        <v>1.5</v>
      </c>
      <c r="W11" s="78">
        <f t="shared" si="9"/>
        <v>0.25</v>
      </c>
      <c r="X11" s="78">
        <f t="shared" si="10"/>
        <v>0.25</v>
      </c>
      <c r="Y11" s="79" t="str">
        <f t="shared" si="11"/>
        <v>I1</v>
      </c>
      <c r="Z11" s="79" t="str">
        <f t="shared" si="12"/>
        <v>Baixa</v>
      </c>
      <c r="AA11" s="79">
        <f t="shared" si="13"/>
        <v>3</v>
      </c>
      <c r="AB11" s="76">
        <f t="shared" si="14"/>
        <v>3</v>
      </c>
      <c r="AC11" s="80"/>
      <c r="AD11" s="80"/>
      <c r="AE11" s="81"/>
      <c r="AF11" s="212"/>
      <c r="AG11" s="49"/>
      <c r="AH11" s="50"/>
    </row>
    <row r="12" spans="1:34" ht="15" customHeight="1">
      <c r="A12" s="67" t="s">
        <v>87</v>
      </c>
      <c r="B12" s="68"/>
      <c r="C12" s="69"/>
      <c r="D12" s="69"/>
      <c r="E12" s="70"/>
      <c r="F12" s="71" t="s">
        <v>83</v>
      </c>
      <c r="G12" s="72" t="s">
        <v>88</v>
      </c>
      <c r="H12" s="73">
        <v>6</v>
      </c>
      <c r="I12" s="73">
        <v>2</v>
      </c>
      <c r="J12" s="74"/>
      <c r="K12" s="74"/>
      <c r="L12" s="75">
        <f t="shared" si="0"/>
        <v>0</v>
      </c>
      <c r="M12" s="74"/>
      <c r="N12" s="74"/>
      <c r="O12" s="76">
        <f t="shared" si="1"/>
        <v>0</v>
      </c>
      <c r="P12" s="76">
        <f t="shared" si="2"/>
        <v>0.6</v>
      </c>
      <c r="Q12" s="77" t="str">
        <f t="shared" si="3"/>
        <v>EEA</v>
      </c>
      <c r="R12" s="78" t="str">
        <f t="shared" si="4"/>
        <v>A</v>
      </c>
      <c r="S12" s="78">
        <f t="shared" si="5"/>
        <v>0.25</v>
      </c>
      <c r="T12" s="78">
        <f t="shared" si="6"/>
        <v>0.25</v>
      </c>
      <c r="U12" s="78">
        <f t="shared" si="7"/>
        <v>0.5</v>
      </c>
      <c r="V12" s="78">
        <f t="shared" si="8"/>
        <v>1.5</v>
      </c>
      <c r="W12" s="78">
        <f t="shared" si="9"/>
        <v>0.25</v>
      </c>
      <c r="X12" s="78">
        <f t="shared" si="10"/>
        <v>0.25</v>
      </c>
      <c r="Y12" s="79" t="str">
        <f t="shared" si="11"/>
        <v>A0,6</v>
      </c>
      <c r="Z12" s="79" t="str">
        <f t="shared" si="12"/>
        <v>Média</v>
      </c>
      <c r="AA12" s="79">
        <f t="shared" si="13"/>
        <v>4</v>
      </c>
      <c r="AB12" s="76">
        <f t="shared" si="14"/>
        <v>2.4</v>
      </c>
      <c r="AC12" s="80"/>
      <c r="AD12" s="80"/>
      <c r="AE12" s="81"/>
      <c r="AF12" s="212"/>
      <c r="AG12" s="49"/>
      <c r="AH12" s="50"/>
    </row>
    <row r="13" spans="1:34" ht="15" customHeight="1">
      <c r="A13" s="67" t="s">
        <v>89</v>
      </c>
      <c r="B13" s="62"/>
      <c r="C13" s="63"/>
      <c r="D13" s="63"/>
      <c r="E13" s="63"/>
      <c r="F13" s="71" t="s">
        <v>83</v>
      </c>
      <c r="G13" s="72" t="s">
        <v>88</v>
      </c>
      <c r="H13" s="73">
        <v>3</v>
      </c>
      <c r="I13" s="73">
        <v>2</v>
      </c>
      <c r="J13" s="74"/>
      <c r="K13" s="74"/>
      <c r="L13" s="75">
        <f t="shared" si="0"/>
        <v>0</v>
      </c>
      <c r="M13" s="74"/>
      <c r="N13" s="74"/>
      <c r="O13" s="76">
        <f t="shared" si="1"/>
        <v>0</v>
      </c>
      <c r="P13" s="76">
        <f t="shared" si="2"/>
        <v>0.6</v>
      </c>
      <c r="Q13" s="77" t="str">
        <f t="shared" si="3"/>
        <v>EEL</v>
      </c>
      <c r="R13" s="78" t="str">
        <f t="shared" si="4"/>
        <v>L</v>
      </c>
      <c r="S13" s="78">
        <f t="shared" si="5"/>
        <v>0.25</v>
      </c>
      <c r="T13" s="78">
        <f t="shared" si="6"/>
        <v>0.25</v>
      </c>
      <c r="U13" s="78">
        <f t="shared" si="7"/>
        <v>0.5</v>
      </c>
      <c r="V13" s="78">
        <f t="shared" si="8"/>
        <v>1.5</v>
      </c>
      <c r="W13" s="78">
        <f t="shared" si="9"/>
        <v>0.25</v>
      </c>
      <c r="X13" s="78">
        <f t="shared" si="10"/>
        <v>0.25</v>
      </c>
      <c r="Y13" s="79" t="str">
        <f t="shared" si="11"/>
        <v>A0,6</v>
      </c>
      <c r="Z13" s="79" t="str">
        <f t="shared" si="12"/>
        <v>Baixa</v>
      </c>
      <c r="AA13" s="79">
        <f t="shared" si="13"/>
        <v>3</v>
      </c>
      <c r="AB13" s="76">
        <f t="shared" si="14"/>
        <v>1.7999999999999998</v>
      </c>
      <c r="AC13" s="82"/>
      <c r="AD13" s="82"/>
      <c r="AE13" s="81"/>
      <c r="AF13" s="212"/>
      <c r="AG13" s="49"/>
      <c r="AH13" s="50"/>
    </row>
    <row r="14" spans="1:34" ht="15" customHeight="1">
      <c r="A14" s="67" t="s">
        <v>90</v>
      </c>
      <c r="B14" s="68"/>
      <c r="C14" s="69"/>
      <c r="D14" s="69"/>
      <c r="E14" s="70" t="s">
        <v>91</v>
      </c>
      <c r="F14" s="71" t="s">
        <v>83</v>
      </c>
      <c r="G14" s="83" t="s">
        <v>88</v>
      </c>
      <c r="H14" s="73">
        <v>5</v>
      </c>
      <c r="I14" s="73">
        <v>2</v>
      </c>
      <c r="J14" s="84"/>
      <c r="K14" s="84"/>
      <c r="L14" s="75">
        <f t="shared" si="0"/>
        <v>0</v>
      </c>
      <c r="M14" s="84"/>
      <c r="N14" s="85"/>
      <c r="O14" s="76">
        <f t="shared" si="1"/>
        <v>0</v>
      </c>
      <c r="P14" s="76">
        <f t="shared" si="2"/>
        <v>0.6</v>
      </c>
      <c r="Q14" s="77" t="str">
        <f t="shared" si="3"/>
        <v>EEA</v>
      </c>
      <c r="R14" s="78" t="str">
        <f t="shared" si="4"/>
        <v>A</v>
      </c>
      <c r="S14" s="78">
        <f t="shared" si="5"/>
        <v>0.25</v>
      </c>
      <c r="T14" s="78">
        <f t="shared" si="6"/>
        <v>0.25</v>
      </c>
      <c r="U14" s="78">
        <f t="shared" si="7"/>
        <v>0.5</v>
      </c>
      <c r="V14" s="78">
        <f t="shared" si="8"/>
        <v>1.5</v>
      </c>
      <c r="W14" s="78">
        <f t="shared" si="9"/>
        <v>0.25</v>
      </c>
      <c r="X14" s="78">
        <f t="shared" si="10"/>
        <v>0.25</v>
      </c>
      <c r="Y14" s="79" t="str">
        <f t="shared" si="11"/>
        <v>A0,6</v>
      </c>
      <c r="Z14" s="79" t="str">
        <f t="shared" si="12"/>
        <v>Média</v>
      </c>
      <c r="AA14" s="79">
        <f t="shared" si="13"/>
        <v>4</v>
      </c>
      <c r="AB14" s="76">
        <f t="shared" si="14"/>
        <v>2.4</v>
      </c>
      <c r="AC14" s="82"/>
      <c r="AD14" s="82"/>
      <c r="AE14" s="81"/>
      <c r="AF14" s="212"/>
      <c r="AG14" s="49"/>
      <c r="AH14" s="50"/>
    </row>
    <row r="15" spans="1:34" ht="15" customHeight="1">
      <c r="A15" s="86" t="s">
        <v>92</v>
      </c>
      <c r="B15" s="87"/>
      <c r="C15" s="87"/>
      <c r="D15" s="87"/>
      <c r="E15" s="81"/>
      <c r="F15" s="71" t="s">
        <v>83</v>
      </c>
      <c r="G15" s="83" t="s">
        <v>88</v>
      </c>
      <c r="H15" s="73">
        <v>3</v>
      </c>
      <c r="I15" s="73">
        <v>2</v>
      </c>
      <c r="J15" s="74"/>
      <c r="K15" s="74"/>
      <c r="L15" s="75">
        <f t="shared" si="0"/>
        <v>0</v>
      </c>
      <c r="M15" s="74"/>
      <c r="N15" s="74"/>
      <c r="O15" s="76">
        <f t="shared" si="1"/>
        <v>0</v>
      </c>
      <c r="P15" s="88">
        <f t="shared" si="2"/>
        <v>0.6</v>
      </c>
      <c r="Q15" s="77" t="str">
        <f t="shared" si="3"/>
        <v>EEL</v>
      </c>
      <c r="R15" s="78" t="str">
        <f t="shared" si="4"/>
        <v>L</v>
      </c>
      <c r="S15" s="78">
        <f t="shared" si="5"/>
        <v>0.25</v>
      </c>
      <c r="T15" s="78">
        <f t="shared" si="6"/>
        <v>0.25</v>
      </c>
      <c r="U15" s="78">
        <f t="shared" si="7"/>
        <v>0.5</v>
      </c>
      <c r="V15" s="78">
        <f t="shared" si="8"/>
        <v>1.5</v>
      </c>
      <c r="W15" s="78">
        <f t="shared" si="9"/>
        <v>0.25</v>
      </c>
      <c r="X15" s="78">
        <f t="shared" si="10"/>
        <v>0.25</v>
      </c>
      <c r="Y15" s="79" t="str">
        <f t="shared" si="11"/>
        <v>A0,6</v>
      </c>
      <c r="Z15" s="79" t="str">
        <f t="shared" si="12"/>
        <v>Baixa</v>
      </c>
      <c r="AA15" s="79">
        <f t="shared" si="13"/>
        <v>3</v>
      </c>
      <c r="AB15" s="76">
        <f t="shared" si="14"/>
        <v>1.7999999999999998</v>
      </c>
      <c r="AC15" s="82"/>
      <c r="AD15" s="82"/>
      <c r="AE15" s="81"/>
      <c r="AF15" s="212"/>
      <c r="AG15" s="49"/>
      <c r="AH15" s="50"/>
    </row>
    <row r="16" spans="1:34" ht="15" customHeight="1">
      <c r="A16" s="89" t="s">
        <v>93</v>
      </c>
      <c r="B16" s="68"/>
      <c r="C16" s="69"/>
      <c r="D16" s="69"/>
      <c r="E16" s="70"/>
      <c r="F16" s="71" t="s">
        <v>94</v>
      </c>
      <c r="G16" s="72" t="s">
        <v>88</v>
      </c>
      <c r="H16" s="73">
        <v>9</v>
      </c>
      <c r="I16" s="73">
        <v>4</v>
      </c>
      <c r="J16" s="74"/>
      <c r="K16" s="74"/>
      <c r="L16" s="75">
        <f t="shared" si="0"/>
        <v>0</v>
      </c>
      <c r="M16" s="84"/>
      <c r="N16" s="85"/>
      <c r="O16" s="76">
        <f>IF((M15=0),0,(N15*100/M15))</f>
        <v>0</v>
      </c>
      <c r="P16" s="88">
        <f t="shared" si="2"/>
        <v>0.6</v>
      </c>
      <c r="Q16" s="77" t="str">
        <f t="shared" si="3"/>
        <v>SEH</v>
      </c>
      <c r="R16" s="78" t="str">
        <f t="shared" si="4"/>
        <v>H</v>
      </c>
      <c r="S16" s="78">
        <f t="shared" si="5"/>
        <v>0.25</v>
      </c>
      <c r="T16" s="78">
        <f t="shared" si="6"/>
        <v>0.25</v>
      </c>
      <c r="U16" s="78">
        <f t="shared" si="7"/>
        <v>0.5</v>
      </c>
      <c r="V16" s="78">
        <f t="shared" si="8"/>
        <v>1.5</v>
      </c>
      <c r="W16" s="78">
        <f t="shared" si="9"/>
        <v>0.25</v>
      </c>
      <c r="X16" s="78">
        <f t="shared" si="10"/>
        <v>0.25</v>
      </c>
      <c r="Y16" s="79" t="str">
        <f t="shared" si="11"/>
        <v>A0,6</v>
      </c>
      <c r="Z16" s="79" t="str">
        <f t="shared" si="12"/>
        <v>Alta</v>
      </c>
      <c r="AA16" s="79">
        <f t="shared" si="13"/>
        <v>7</v>
      </c>
      <c r="AB16" s="76">
        <f t="shared" si="14"/>
        <v>4.2</v>
      </c>
      <c r="AC16" s="82"/>
      <c r="AD16" s="82"/>
      <c r="AE16" s="81"/>
      <c r="AF16" s="212"/>
      <c r="AG16" s="49"/>
      <c r="AH16" s="50"/>
    </row>
    <row r="17" spans="1:34" ht="15.75">
      <c r="A17" s="86"/>
      <c r="B17" s="87"/>
      <c r="C17" s="87"/>
      <c r="D17" s="87"/>
      <c r="E17" s="81"/>
      <c r="F17" s="71"/>
      <c r="G17" s="83"/>
      <c r="H17" s="73"/>
      <c r="I17" s="73"/>
      <c r="J17" s="74"/>
      <c r="K17" s="74"/>
      <c r="L17" s="75">
        <f t="shared" si="0"/>
        <v>0</v>
      </c>
      <c r="M17" s="74"/>
      <c r="N17" s="74"/>
      <c r="O17" s="76">
        <f>IF((M17=0),0,(N17*100/M17))</f>
        <v>0</v>
      </c>
      <c r="P17" s="88">
        <f t="shared" si="2"/>
        <v>0</v>
      </c>
      <c r="Q17" s="77" t="str">
        <f t="shared" si="3"/>
        <v/>
      </c>
      <c r="R17" s="78" t="str">
        <f t="shared" si="4"/>
        <v/>
      </c>
      <c r="S17" s="78">
        <f t="shared" si="5"/>
        <v>0.25</v>
      </c>
      <c r="T17" s="78">
        <f t="shared" si="6"/>
        <v>0.25</v>
      </c>
      <c r="U17" s="78">
        <f t="shared" si="7"/>
        <v>0.5</v>
      </c>
      <c r="V17" s="78">
        <f t="shared" si="8"/>
        <v>1.5</v>
      </c>
      <c r="W17" s="78">
        <f t="shared" si="9"/>
        <v>0.25</v>
      </c>
      <c r="X17" s="78" t="b">
        <f t="shared" si="10"/>
        <v>0</v>
      </c>
      <c r="Y17" s="79" t="str">
        <f t="shared" si="11"/>
        <v>0</v>
      </c>
      <c r="Z17" s="79" t="str">
        <f t="shared" si="12"/>
        <v/>
      </c>
      <c r="AA17" s="79" t="str">
        <f t="shared" si="13"/>
        <v/>
      </c>
      <c r="AB17" s="76" t="str">
        <f t="shared" si="14"/>
        <v/>
      </c>
      <c r="AC17" s="82"/>
      <c r="AD17" s="82"/>
      <c r="AE17" s="81"/>
      <c r="AF17" s="212"/>
      <c r="AG17" s="49"/>
      <c r="AH17" s="50"/>
    </row>
    <row r="18" spans="1:34" ht="15.75">
      <c r="A18" s="61" t="s">
        <v>95</v>
      </c>
      <c r="B18" s="62"/>
      <c r="C18" s="63"/>
      <c r="D18" s="63"/>
      <c r="E18" s="63"/>
      <c r="F18" s="63"/>
      <c r="G18" s="63"/>
      <c r="H18" s="62"/>
      <c r="I18" s="62"/>
      <c r="J18" s="63"/>
      <c r="K18" s="63"/>
      <c r="L18" s="64"/>
      <c r="M18" s="63"/>
      <c r="N18" s="63"/>
      <c r="O18" s="64"/>
      <c r="P18" s="64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4"/>
      <c r="AC18" s="65"/>
      <c r="AD18" s="65"/>
      <c r="AE18" s="66"/>
      <c r="AF18" s="212"/>
      <c r="AG18" s="49"/>
      <c r="AH18" s="50"/>
    </row>
    <row r="19" spans="1:34" ht="15" customHeight="1">
      <c r="A19" s="67" t="s">
        <v>96</v>
      </c>
      <c r="B19" s="68"/>
      <c r="C19" s="69"/>
      <c r="D19" s="69"/>
      <c r="E19" s="70"/>
      <c r="F19" s="71" t="s">
        <v>91</v>
      </c>
      <c r="G19" s="72" t="s">
        <v>84</v>
      </c>
      <c r="H19" s="73">
        <v>4</v>
      </c>
      <c r="I19" s="73">
        <v>1</v>
      </c>
      <c r="J19" s="74"/>
      <c r="K19" s="74"/>
      <c r="L19" s="75">
        <f>IF((J19=0),0,(K19*100/J19))</f>
        <v>0</v>
      </c>
      <c r="M19" s="74"/>
      <c r="N19" s="74"/>
      <c r="O19" s="76">
        <f>IF((M19=0),0,(N19*100/M19))</f>
        <v>0</v>
      </c>
      <c r="P19" s="76">
        <f>IF(G19=0,0,IF(G19="I",1,IF(G19="A",IF(J19="",0.6,X19),0.4)))</f>
        <v>1</v>
      </c>
      <c r="Q19" s="77" t="str">
        <f>CONCATENATE(F19,R19)</f>
        <v>ALIL</v>
      </c>
      <c r="R19" s="78" t="str">
        <f>IF(OR(ISBLANK(H19),ISBLANK(I19)),IF(OR(F19="ALI",F19="AIE"),"L",IF(ISBLANK(F19),"","A")),IF(F19="EE",IF(I19&gt;=3,IF(H19&gt;=5,"H","A"),IF(I19&gt;=2,IF(H19&gt;=16,"H",IF(H19&lt;=4,"L","A")),IF(H19&lt;=15,"L","A"))),IF(OR(F19="SE",F19="CE"),IF(I19&gt;=4,IF(H19&gt;=6,"H","A"),IF(I19&gt;=2,IF(H19&gt;=20,"H",IF(H19&lt;=5,"L","A")),IF(H19&lt;=19,"L","A"))),IF(OR(F19="ALI",F19="AIE"),IF(I19&gt;=6,IF(H19&gt;=20,"H","A"),IF(I19&gt;=2,IF(H19&gt;=51,"H",IF(H19&lt;=19,"L","A")),IF(H19&lt;=50,"L","A")))))))</f>
        <v>L</v>
      </c>
      <c r="S19" s="78">
        <f>IF(L19&lt;=1/3*100,0.25,IF(L19&lt;=2/3*100,0.5,IF(L19&lt;=100,0.75,1)))</f>
        <v>0.25</v>
      </c>
      <c r="T19" s="78">
        <f>IF(AND(L19&lt;=2/3*100,O19&lt;=1/3*100),0.25,IF(AND(L19&lt;=2/3*100,O19&lt;=2/3*100),0.5,IF(AND(L19&lt;=2/3*100,O19&lt;=100),0.75,IF(AND(L19&lt;=2/3*100,O19&gt;100),1))))</f>
        <v>0.25</v>
      </c>
      <c r="U19" s="78">
        <f>IF(AND(L19&lt;=100,O19&lt;=1/3*100),0.5,IF(AND(L19&lt;=100,O19&lt;=2/3*100),0.75,IF(AND(L19&lt;=100,O19&lt;=100),1,1.25)))</f>
        <v>0.5</v>
      </c>
      <c r="V19" s="78">
        <f>IF(AND(L19&gt;100,O19&lt;=1/3*100),0.75,IF(AND(L19&gt;100,O19&lt;=2/3*100),1,IF(AND(L19&gt;100,O19&lt;=100),1.25,1.5)))</f>
        <v>1.5</v>
      </c>
      <c r="W19" s="78">
        <f>IF(L19&lt;=2/3*100,T19,IF(AND(L19&gt;2/3*100,L19&lt;=100),U19,V19))</f>
        <v>0.25</v>
      </c>
      <c r="X19" s="78">
        <f>IF(OR(F19="AIE",F19="ALI"),S19,IF(OR(F19="EE",F19="SE",F19="CE"),W19))</f>
        <v>0.25</v>
      </c>
      <c r="Y19" s="79" t="str">
        <f>CONCATENATE(G19,P19)</f>
        <v>I1</v>
      </c>
      <c r="Z19" s="79" t="str">
        <f>IF(R19="L","Baixa",IF(R19="A","Média",IF(R19="","","Alta")))</f>
        <v>Baixa</v>
      </c>
      <c r="AA19" s="79">
        <f>IF(ISBLANK(F19),"",IF(F19="ALI",IF(R19="L",7,IF(R19="A",10,15)),IF(F19="AIE",IF(R19="L",5,IF(R19="A",7,10)),IF(F19="SE",IF(R19="L",4,IF(R19="A",5,7)),IF(OR(F19="EE",F19="CE"),IF(R19="L",3,IF(R19="A",4,6)))))))</f>
        <v>7</v>
      </c>
      <c r="AB19" s="76">
        <f>IF(AA19="","",PRODUCT(AA19,P19))</f>
        <v>7</v>
      </c>
      <c r="AC19" s="80"/>
      <c r="AD19" s="80"/>
      <c r="AE19" s="66"/>
      <c r="AF19" s="212"/>
      <c r="AG19" s="49"/>
      <c r="AH19" s="50"/>
    </row>
    <row r="20" spans="1:34" ht="15" customHeight="1">
      <c r="A20" s="90"/>
      <c r="B20" s="68"/>
      <c r="C20" s="69"/>
      <c r="D20" s="69"/>
      <c r="E20" s="70"/>
      <c r="F20" s="70"/>
      <c r="G20" s="68"/>
      <c r="H20" s="91"/>
      <c r="I20" s="91"/>
      <c r="J20" s="74"/>
      <c r="K20" s="74"/>
      <c r="L20" s="75"/>
      <c r="M20" s="74"/>
      <c r="N20" s="74"/>
      <c r="O20" s="76"/>
      <c r="P20" s="88"/>
      <c r="Q20" s="77"/>
      <c r="R20" s="78"/>
      <c r="S20" s="78"/>
      <c r="T20" s="78"/>
      <c r="U20" s="78"/>
      <c r="V20" s="78"/>
      <c r="W20" s="78"/>
      <c r="X20" s="78"/>
      <c r="Y20" s="79"/>
      <c r="Z20" s="79"/>
      <c r="AA20" s="79"/>
      <c r="AB20" s="76"/>
      <c r="AC20" s="82"/>
      <c r="AD20" s="82"/>
      <c r="AE20" s="66"/>
      <c r="AF20" s="212"/>
      <c r="AG20" s="49"/>
      <c r="AH20" s="50"/>
    </row>
    <row r="21" spans="1:34" ht="15" customHeight="1">
      <c r="A21" s="90"/>
      <c r="B21" s="68"/>
      <c r="C21" s="69"/>
      <c r="D21" s="69"/>
      <c r="E21" s="70"/>
      <c r="F21" s="70"/>
      <c r="G21" s="68"/>
      <c r="H21" s="91"/>
      <c r="I21" s="91"/>
      <c r="J21" s="74"/>
      <c r="K21" s="74"/>
      <c r="L21" s="75">
        <f t="shared" ref="L21:L29" si="15">IF((J21=0),0,(K21*100/J21))</f>
        <v>0</v>
      </c>
      <c r="M21" s="74"/>
      <c r="N21" s="74"/>
      <c r="O21" s="76">
        <f t="shared" ref="O21:O29" si="16">IF((M21=0),0,(N21*100/M21))</f>
        <v>0</v>
      </c>
      <c r="P21" s="76">
        <f t="shared" ref="P21:P29" si="17">IF(G21=0,0,IF(G21="I",1,IF(G21="A",IF(J21="",0.6,X21),0.4)))</f>
        <v>0</v>
      </c>
      <c r="Q21" s="77" t="str">
        <f t="shared" ref="Q21:Q29" si="18">CONCATENATE(F21,R21)</f>
        <v/>
      </c>
      <c r="R21" s="78" t="str">
        <f t="shared" ref="R21:R29" si="19">IF(OR(ISBLANK(H21),ISBLANK(I21)),IF(OR(F21="ALI",F21="AIE"),"L",IF(ISBLANK(F21),"","A")),IF(F21="EE",IF(I21&gt;=3,IF(H21&gt;=5,"H","A"),IF(I21&gt;=2,IF(H21&gt;=16,"H",IF(H21&lt;=4,"L","A")),IF(H21&lt;=15,"L","A"))),IF(OR(F21="SE",F21="CE"),IF(I21&gt;=4,IF(H21&gt;=6,"H","A"),IF(I21&gt;=2,IF(H21&gt;=20,"H",IF(H21&lt;=5,"L","A")),IF(H21&lt;=19,"L","A"))),IF(OR(F21="ALI",F21="AIE"),IF(I21&gt;=6,IF(H21&gt;=20,"H","A"),IF(I21&gt;=2,IF(H21&gt;=51,"H",IF(H21&lt;=19,"L","A")),IF(H21&lt;=50,"L","A")))))))</f>
        <v/>
      </c>
      <c r="S21" s="78">
        <f t="shared" ref="S21:S29" si="20">IF(L21&lt;=1/3*100,0.25,IF(L21&lt;=2/3*100,0.5,IF(L21&lt;=100,0.75,1)))</f>
        <v>0.25</v>
      </c>
      <c r="T21" s="78">
        <f t="shared" ref="T21:T29" si="21">IF(AND(L21&lt;=2/3*100,O21&lt;=1/3*100),0.25,IF(AND(L21&lt;=2/3*100,O21&lt;=2/3*100),0.5,IF(AND(L21&lt;=2/3*100,O21&lt;=100),0.75,IF(AND(L21&lt;=2/3*100,O21&gt;100),1))))</f>
        <v>0.25</v>
      </c>
      <c r="U21" s="78">
        <f t="shared" ref="U21:U29" si="22">IF(AND(L21&lt;=100,O21&lt;=1/3*100),0.5,IF(AND(L21&lt;=100,O21&lt;=2/3*100),0.75,IF(AND(L21&lt;=100,O21&lt;=100),1,1.25)))</f>
        <v>0.5</v>
      </c>
      <c r="V21" s="78">
        <f t="shared" ref="V21:V29" si="23">IF(AND(L21&gt;100,O21&lt;=1/3*100),0.75,IF(AND(L21&gt;100,O21&lt;=2/3*100),1,IF(AND(L21&gt;100,O21&lt;=100),1.25,1.5)))</f>
        <v>1.5</v>
      </c>
      <c r="W21" s="78">
        <f t="shared" ref="W21:W29" si="24">IF(L21&lt;=2/3*100,T21,IF(AND(L21&gt;2/3*100,L21&lt;=100),U21,V21))</f>
        <v>0.25</v>
      </c>
      <c r="X21" s="78" t="b">
        <f t="shared" ref="X21:X29" si="25">IF(OR(F21="AIE",F21="ALI"),S21,IF(OR(F21="EE",F21="SE",F21="CE"),W21))</f>
        <v>0</v>
      </c>
      <c r="Y21" s="79" t="str">
        <f t="shared" ref="Y21:Y29" si="26">CONCATENATE(G21,P21)</f>
        <v>0</v>
      </c>
      <c r="Z21" s="79" t="str">
        <f t="shared" ref="Z21:Z29" si="27">IF(R21="L","Baixa",IF(R21="A","Média",IF(R21="","","Alta")))</f>
        <v/>
      </c>
      <c r="AA21" s="79" t="str">
        <f t="shared" ref="AA21:AA29" si="28">IF(ISBLANK(F21),"",IF(F21="ALI",IF(R21="L",7,IF(R21="A",10,15)),IF(F21="AIE",IF(R21="L",5,IF(R21="A",7,10)),IF(F21="SE",IF(R21="L",4,IF(R21="A",5,7)),IF(OR(F21="EE",F21="CE"),IF(R21="L",3,IF(R21="A",4,6)))))))</f>
        <v/>
      </c>
      <c r="AB21" s="76" t="str">
        <f t="shared" ref="AB21:AB29" si="29">IF(AA21="","",PRODUCT(AA21,P21))</f>
        <v/>
      </c>
      <c r="AC21" s="82"/>
      <c r="AD21" s="82"/>
      <c r="AE21" s="66"/>
      <c r="AF21" s="212"/>
      <c r="AG21" s="49"/>
      <c r="AH21" s="50"/>
    </row>
    <row r="22" spans="1:34" ht="15" hidden="1" customHeight="1">
      <c r="A22" s="90"/>
      <c r="B22" s="68"/>
      <c r="C22" s="69"/>
      <c r="D22" s="69"/>
      <c r="E22" s="70"/>
      <c r="F22" s="70"/>
      <c r="G22" s="68"/>
      <c r="H22" s="91"/>
      <c r="I22" s="91"/>
      <c r="J22" s="74"/>
      <c r="K22" s="74"/>
      <c r="L22" s="75">
        <f t="shared" si="15"/>
        <v>0</v>
      </c>
      <c r="M22" s="74"/>
      <c r="N22" s="74"/>
      <c r="O22" s="76">
        <f t="shared" si="16"/>
        <v>0</v>
      </c>
      <c r="P22" s="76">
        <f t="shared" si="17"/>
        <v>0</v>
      </c>
      <c r="Q22" s="77" t="str">
        <f t="shared" si="18"/>
        <v/>
      </c>
      <c r="R22" s="78" t="str">
        <f t="shared" si="19"/>
        <v/>
      </c>
      <c r="S22" s="78">
        <f t="shared" si="20"/>
        <v>0.25</v>
      </c>
      <c r="T22" s="78">
        <f t="shared" si="21"/>
        <v>0.25</v>
      </c>
      <c r="U22" s="78">
        <f t="shared" si="22"/>
        <v>0.5</v>
      </c>
      <c r="V22" s="78">
        <f t="shared" si="23"/>
        <v>1.5</v>
      </c>
      <c r="W22" s="78">
        <f t="shared" si="24"/>
        <v>0.25</v>
      </c>
      <c r="X22" s="78" t="b">
        <f t="shared" si="25"/>
        <v>0</v>
      </c>
      <c r="Y22" s="79" t="str">
        <f t="shared" si="26"/>
        <v>0</v>
      </c>
      <c r="Z22" s="79" t="str">
        <f t="shared" si="27"/>
        <v/>
      </c>
      <c r="AA22" s="79" t="str">
        <f t="shared" si="28"/>
        <v/>
      </c>
      <c r="AB22" s="76" t="str">
        <f t="shared" si="29"/>
        <v/>
      </c>
      <c r="AC22" s="82"/>
      <c r="AD22" s="82"/>
      <c r="AE22" s="66"/>
      <c r="AF22" s="212"/>
      <c r="AG22" s="49"/>
      <c r="AH22" s="50"/>
    </row>
    <row r="23" spans="1:34" ht="15" hidden="1" customHeight="1">
      <c r="A23" s="90"/>
      <c r="B23" s="68"/>
      <c r="C23" s="69"/>
      <c r="D23" s="69"/>
      <c r="E23" s="70"/>
      <c r="F23" s="70"/>
      <c r="G23" s="68"/>
      <c r="H23" s="91"/>
      <c r="I23" s="91"/>
      <c r="J23" s="74"/>
      <c r="K23" s="74"/>
      <c r="L23" s="75">
        <f t="shared" si="15"/>
        <v>0</v>
      </c>
      <c r="M23" s="74"/>
      <c r="N23" s="74"/>
      <c r="O23" s="76">
        <f t="shared" si="16"/>
        <v>0</v>
      </c>
      <c r="P23" s="76">
        <f t="shared" si="17"/>
        <v>0</v>
      </c>
      <c r="Q23" s="77" t="str">
        <f t="shared" si="18"/>
        <v/>
      </c>
      <c r="R23" s="78" t="str">
        <f t="shared" si="19"/>
        <v/>
      </c>
      <c r="S23" s="78">
        <f t="shared" si="20"/>
        <v>0.25</v>
      </c>
      <c r="T23" s="78">
        <f t="shared" si="21"/>
        <v>0.25</v>
      </c>
      <c r="U23" s="78">
        <f t="shared" si="22"/>
        <v>0.5</v>
      </c>
      <c r="V23" s="78">
        <f t="shared" si="23"/>
        <v>1.5</v>
      </c>
      <c r="W23" s="78">
        <f t="shared" si="24"/>
        <v>0.25</v>
      </c>
      <c r="X23" s="78" t="b">
        <f t="shared" si="25"/>
        <v>0</v>
      </c>
      <c r="Y23" s="79" t="str">
        <f t="shared" si="26"/>
        <v>0</v>
      </c>
      <c r="Z23" s="79" t="str">
        <f t="shared" si="27"/>
        <v/>
      </c>
      <c r="AA23" s="79" t="str">
        <f t="shared" si="28"/>
        <v/>
      </c>
      <c r="AB23" s="76" t="str">
        <f t="shared" si="29"/>
        <v/>
      </c>
      <c r="AC23" s="82"/>
      <c r="AD23" s="82"/>
      <c r="AE23" s="66"/>
      <c r="AF23" s="212"/>
      <c r="AG23" s="49"/>
      <c r="AH23" s="50"/>
    </row>
    <row r="24" spans="1:34" ht="12" hidden="1" customHeight="1">
      <c r="A24" s="90"/>
      <c r="B24" s="68"/>
      <c r="C24" s="69"/>
      <c r="D24" s="69"/>
      <c r="E24" s="70"/>
      <c r="F24" s="70"/>
      <c r="G24" s="68"/>
      <c r="H24" s="91"/>
      <c r="I24" s="91"/>
      <c r="J24" s="74"/>
      <c r="K24" s="74"/>
      <c r="L24" s="75">
        <f t="shared" si="15"/>
        <v>0</v>
      </c>
      <c r="M24" s="74"/>
      <c r="N24" s="74"/>
      <c r="O24" s="76">
        <f t="shared" si="16"/>
        <v>0</v>
      </c>
      <c r="P24" s="76">
        <f t="shared" si="17"/>
        <v>0</v>
      </c>
      <c r="Q24" s="77" t="str">
        <f t="shared" si="18"/>
        <v/>
      </c>
      <c r="R24" s="78" t="str">
        <f t="shared" si="19"/>
        <v/>
      </c>
      <c r="S24" s="78">
        <f t="shared" si="20"/>
        <v>0.25</v>
      </c>
      <c r="T24" s="78">
        <f t="shared" si="21"/>
        <v>0.25</v>
      </c>
      <c r="U24" s="78">
        <f t="shared" si="22"/>
        <v>0.5</v>
      </c>
      <c r="V24" s="78">
        <f t="shared" si="23"/>
        <v>1.5</v>
      </c>
      <c r="W24" s="78">
        <f t="shared" si="24"/>
        <v>0.25</v>
      </c>
      <c r="X24" s="78" t="b">
        <f t="shared" si="25"/>
        <v>0</v>
      </c>
      <c r="Y24" s="79" t="str">
        <f t="shared" si="26"/>
        <v>0</v>
      </c>
      <c r="Z24" s="79" t="str">
        <f t="shared" si="27"/>
        <v/>
      </c>
      <c r="AA24" s="79" t="str">
        <f t="shared" si="28"/>
        <v/>
      </c>
      <c r="AB24" s="76" t="str">
        <f t="shared" si="29"/>
        <v/>
      </c>
      <c r="AC24" s="82"/>
      <c r="AD24" s="82"/>
      <c r="AE24" s="66"/>
      <c r="AF24" s="212"/>
      <c r="AG24" s="49"/>
      <c r="AH24" s="50"/>
    </row>
    <row r="25" spans="1:34" ht="12" hidden="1" customHeight="1">
      <c r="A25" s="90"/>
      <c r="B25" s="68"/>
      <c r="C25" s="69"/>
      <c r="D25" s="69"/>
      <c r="E25" s="70"/>
      <c r="F25" s="70"/>
      <c r="G25" s="68"/>
      <c r="H25" s="91"/>
      <c r="I25" s="91"/>
      <c r="J25" s="74"/>
      <c r="K25" s="74"/>
      <c r="L25" s="75">
        <f t="shared" si="15"/>
        <v>0</v>
      </c>
      <c r="M25" s="74"/>
      <c r="N25" s="74"/>
      <c r="O25" s="76">
        <f t="shared" si="16"/>
        <v>0</v>
      </c>
      <c r="P25" s="76">
        <f t="shared" si="17"/>
        <v>0</v>
      </c>
      <c r="Q25" s="77" t="str">
        <f t="shared" si="18"/>
        <v/>
      </c>
      <c r="R25" s="78" t="str">
        <f t="shared" si="19"/>
        <v/>
      </c>
      <c r="S25" s="78">
        <f t="shared" si="20"/>
        <v>0.25</v>
      </c>
      <c r="T25" s="78">
        <f t="shared" si="21"/>
        <v>0.25</v>
      </c>
      <c r="U25" s="78">
        <f t="shared" si="22"/>
        <v>0.5</v>
      </c>
      <c r="V25" s="78">
        <f t="shared" si="23"/>
        <v>1.5</v>
      </c>
      <c r="W25" s="78">
        <f t="shared" si="24"/>
        <v>0.25</v>
      </c>
      <c r="X25" s="78" t="b">
        <f t="shared" si="25"/>
        <v>0</v>
      </c>
      <c r="Y25" s="79" t="str">
        <f t="shared" si="26"/>
        <v>0</v>
      </c>
      <c r="Z25" s="79" t="str">
        <f t="shared" si="27"/>
        <v/>
      </c>
      <c r="AA25" s="79" t="str">
        <f t="shared" si="28"/>
        <v/>
      </c>
      <c r="AB25" s="76" t="str">
        <f t="shared" si="29"/>
        <v/>
      </c>
      <c r="AC25" s="80"/>
      <c r="AD25" s="80"/>
      <c r="AE25" s="81"/>
      <c r="AF25" s="212"/>
      <c r="AG25" s="49"/>
      <c r="AH25" s="50"/>
    </row>
    <row r="26" spans="1:34" ht="12" customHeight="1">
      <c r="A26" s="90"/>
      <c r="B26" s="68"/>
      <c r="C26" s="69"/>
      <c r="D26" s="69"/>
      <c r="E26" s="70"/>
      <c r="F26" s="70"/>
      <c r="G26" s="68"/>
      <c r="H26" s="91"/>
      <c r="I26" s="91"/>
      <c r="J26" s="74"/>
      <c r="K26" s="74"/>
      <c r="L26" s="75">
        <f t="shared" si="15"/>
        <v>0</v>
      </c>
      <c r="M26" s="74"/>
      <c r="N26" s="74"/>
      <c r="O26" s="76">
        <f t="shared" si="16"/>
        <v>0</v>
      </c>
      <c r="P26" s="76">
        <f t="shared" si="17"/>
        <v>0</v>
      </c>
      <c r="Q26" s="77" t="str">
        <f t="shared" si="18"/>
        <v/>
      </c>
      <c r="R26" s="78" t="str">
        <f t="shared" si="19"/>
        <v/>
      </c>
      <c r="S26" s="78">
        <f t="shared" si="20"/>
        <v>0.25</v>
      </c>
      <c r="T26" s="78">
        <f t="shared" si="21"/>
        <v>0.25</v>
      </c>
      <c r="U26" s="78">
        <f t="shared" si="22"/>
        <v>0.5</v>
      </c>
      <c r="V26" s="78">
        <f t="shared" si="23"/>
        <v>1.5</v>
      </c>
      <c r="W26" s="78">
        <f t="shared" si="24"/>
        <v>0.25</v>
      </c>
      <c r="X26" s="78" t="b">
        <f t="shared" si="25"/>
        <v>0</v>
      </c>
      <c r="Y26" s="79" t="str">
        <f t="shared" si="26"/>
        <v>0</v>
      </c>
      <c r="Z26" s="79" t="str">
        <f t="shared" si="27"/>
        <v/>
      </c>
      <c r="AA26" s="79" t="str">
        <f t="shared" si="28"/>
        <v/>
      </c>
      <c r="AB26" s="76" t="str">
        <f t="shared" si="29"/>
        <v/>
      </c>
      <c r="AC26" s="80"/>
      <c r="AD26" s="80"/>
      <c r="AE26" s="81"/>
      <c r="AF26" s="212"/>
      <c r="AG26" s="49"/>
      <c r="AH26" s="50"/>
    </row>
    <row r="27" spans="1:34" ht="12" customHeight="1">
      <c r="A27" s="90"/>
      <c r="B27" s="68"/>
      <c r="C27" s="69"/>
      <c r="D27" s="69"/>
      <c r="E27" s="70"/>
      <c r="F27" s="70"/>
      <c r="G27" s="68"/>
      <c r="H27" s="91"/>
      <c r="I27" s="91"/>
      <c r="J27" s="74"/>
      <c r="K27" s="74"/>
      <c r="L27" s="75">
        <f t="shared" si="15"/>
        <v>0</v>
      </c>
      <c r="M27" s="74"/>
      <c r="N27" s="74"/>
      <c r="O27" s="76">
        <f t="shared" si="16"/>
        <v>0</v>
      </c>
      <c r="P27" s="76">
        <f t="shared" si="17"/>
        <v>0</v>
      </c>
      <c r="Q27" s="77" t="str">
        <f t="shared" si="18"/>
        <v/>
      </c>
      <c r="R27" s="78" t="str">
        <f t="shared" si="19"/>
        <v/>
      </c>
      <c r="S27" s="78">
        <f t="shared" si="20"/>
        <v>0.25</v>
      </c>
      <c r="T27" s="78">
        <f t="shared" si="21"/>
        <v>0.25</v>
      </c>
      <c r="U27" s="78">
        <f t="shared" si="22"/>
        <v>0.5</v>
      </c>
      <c r="V27" s="78">
        <f t="shared" si="23"/>
        <v>1.5</v>
      </c>
      <c r="W27" s="78">
        <f t="shared" si="24"/>
        <v>0.25</v>
      </c>
      <c r="X27" s="78" t="b">
        <f t="shared" si="25"/>
        <v>0</v>
      </c>
      <c r="Y27" s="79" t="str">
        <f t="shared" si="26"/>
        <v>0</v>
      </c>
      <c r="Z27" s="79" t="str">
        <f t="shared" si="27"/>
        <v/>
      </c>
      <c r="AA27" s="79" t="str">
        <f t="shared" si="28"/>
        <v/>
      </c>
      <c r="AB27" s="76" t="str">
        <f t="shared" si="29"/>
        <v/>
      </c>
      <c r="AC27" s="80"/>
      <c r="AD27" s="80"/>
      <c r="AE27" s="81"/>
      <c r="AF27" s="212"/>
      <c r="AG27" s="49"/>
      <c r="AH27" s="50"/>
    </row>
    <row r="28" spans="1:34" ht="12" customHeight="1">
      <c r="A28" s="90"/>
      <c r="B28" s="68"/>
      <c r="C28" s="69"/>
      <c r="D28" s="69"/>
      <c r="E28" s="70"/>
      <c r="F28" s="70"/>
      <c r="G28" s="68"/>
      <c r="H28" s="91"/>
      <c r="I28" s="91"/>
      <c r="J28" s="74"/>
      <c r="K28" s="74"/>
      <c r="L28" s="75">
        <f t="shared" si="15"/>
        <v>0</v>
      </c>
      <c r="M28" s="74"/>
      <c r="N28" s="74"/>
      <c r="O28" s="76">
        <f t="shared" si="16"/>
        <v>0</v>
      </c>
      <c r="P28" s="76">
        <f t="shared" si="17"/>
        <v>0</v>
      </c>
      <c r="Q28" s="77" t="str">
        <f t="shared" si="18"/>
        <v/>
      </c>
      <c r="R28" s="78" t="str">
        <f t="shared" si="19"/>
        <v/>
      </c>
      <c r="S28" s="78">
        <f t="shared" si="20"/>
        <v>0.25</v>
      </c>
      <c r="T28" s="78">
        <f t="shared" si="21"/>
        <v>0.25</v>
      </c>
      <c r="U28" s="78">
        <f t="shared" si="22"/>
        <v>0.5</v>
      </c>
      <c r="V28" s="78">
        <f t="shared" si="23"/>
        <v>1.5</v>
      </c>
      <c r="W28" s="78">
        <f t="shared" si="24"/>
        <v>0.25</v>
      </c>
      <c r="X28" s="78" t="b">
        <f t="shared" si="25"/>
        <v>0</v>
      </c>
      <c r="Y28" s="79" t="str">
        <f t="shared" si="26"/>
        <v>0</v>
      </c>
      <c r="Z28" s="79" t="str">
        <f t="shared" si="27"/>
        <v/>
      </c>
      <c r="AA28" s="79" t="str">
        <f t="shared" si="28"/>
        <v/>
      </c>
      <c r="AB28" s="76" t="str">
        <f t="shared" si="29"/>
        <v/>
      </c>
      <c r="AC28" s="80"/>
      <c r="AD28" s="80"/>
      <c r="AE28" s="90"/>
      <c r="AF28" s="212"/>
      <c r="AG28" s="49"/>
      <c r="AH28" s="50"/>
    </row>
    <row r="29" spans="1:34" ht="12" customHeight="1">
      <c r="A29" s="90"/>
      <c r="B29" s="68"/>
      <c r="C29" s="69"/>
      <c r="D29" s="69"/>
      <c r="E29" s="70"/>
      <c r="F29" s="70"/>
      <c r="G29" s="92"/>
      <c r="H29" s="91"/>
      <c r="I29" s="91"/>
      <c r="J29" s="74"/>
      <c r="K29" s="74"/>
      <c r="L29" s="75">
        <f t="shared" si="15"/>
        <v>0</v>
      </c>
      <c r="M29" s="84"/>
      <c r="N29" s="85"/>
      <c r="O29" s="76">
        <f t="shared" si="16"/>
        <v>0</v>
      </c>
      <c r="P29" s="76">
        <f t="shared" si="17"/>
        <v>0</v>
      </c>
      <c r="Q29" s="77" t="str">
        <f t="shared" si="18"/>
        <v/>
      </c>
      <c r="R29" s="78" t="str">
        <f t="shared" si="19"/>
        <v/>
      </c>
      <c r="S29" s="78">
        <f t="shared" si="20"/>
        <v>0.25</v>
      </c>
      <c r="T29" s="78">
        <f t="shared" si="21"/>
        <v>0.25</v>
      </c>
      <c r="U29" s="78">
        <f t="shared" si="22"/>
        <v>0.5</v>
      </c>
      <c r="V29" s="78">
        <f t="shared" si="23"/>
        <v>1.5</v>
      </c>
      <c r="W29" s="78">
        <f t="shared" si="24"/>
        <v>0.25</v>
      </c>
      <c r="X29" s="78" t="b">
        <f t="shared" si="25"/>
        <v>0</v>
      </c>
      <c r="Y29" s="79" t="str">
        <f t="shared" si="26"/>
        <v>0</v>
      </c>
      <c r="Z29" s="79" t="str">
        <f t="shared" si="27"/>
        <v/>
      </c>
      <c r="AA29" s="79" t="str">
        <f t="shared" si="28"/>
        <v/>
      </c>
      <c r="AB29" s="76" t="str">
        <f t="shared" si="29"/>
        <v/>
      </c>
      <c r="AC29" s="93"/>
      <c r="AD29" s="93"/>
      <c r="AE29" s="66"/>
      <c r="AF29" s="212"/>
      <c r="AG29" s="49"/>
      <c r="AH29" s="50"/>
    </row>
    <row r="30" spans="1:34" ht="12.75" customHeight="1">
      <c r="A30" s="94" t="s">
        <v>97</v>
      </c>
      <c r="B30" s="62"/>
      <c r="C30" s="63"/>
      <c r="D30" s="63"/>
      <c r="E30" s="63"/>
      <c r="F30" s="63"/>
      <c r="G30" s="63"/>
      <c r="H30" s="62"/>
      <c r="I30" s="62"/>
      <c r="J30" s="63"/>
      <c r="K30" s="63"/>
      <c r="L30" s="64"/>
      <c r="M30" s="63"/>
      <c r="N30" s="63"/>
      <c r="O30" s="64"/>
      <c r="P30" s="64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4"/>
      <c r="AC30" s="65"/>
      <c r="AD30" s="65"/>
      <c r="AE30" s="66"/>
      <c r="AF30" s="212"/>
      <c r="AG30" s="49"/>
      <c r="AH30" s="50"/>
    </row>
    <row r="31" spans="1:34" ht="12.75" customHeight="1">
      <c r="A31" s="95" t="s">
        <v>98</v>
      </c>
      <c r="B31" s="87"/>
      <c r="C31" s="87"/>
      <c r="D31" s="87"/>
      <c r="E31" s="81"/>
      <c r="F31" s="71" t="s">
        <v>99</v>
      </c>
      <c r="G31" s="83" t="s">
        <v>88</v>
      </c>
      <c r="H31" s="91"/>
      <c r="I31" s="91"/>
      <c r="J31" s="84"/>
      <c r="K31" s="84"/>
      <c r="L31" s="75">
        <f t="shared" ref="L31:L35" si="30">IF((J31=0),0,(K31*100/J31))</f>
        <v>0</v>
      </c>
      <c r="M31" s="74"/>
      <c r="N31" s="74"/>
      <c r="O31" s="76">
        <f t="shared" ref="O31:O35" si="31">IF((M31=0),0,(N31*100/M31))</f>
        <v>0</v>
      </c>
      <c r="P31" s="88">
        <f t="shared" ref="P31:P35" si="32">IF(G31=0,0,IF(G31="I",1,IF(G31="A",IF(J31="",0.6,X31),0.4)))</f>
        <v>0.6</v>
      </c>
      <c r="Q31" s="77" t="str">
        <f t="shared" ref="Q31:Q35" si="33">CONCATENATE(F31,R31)</f>
        <v>NAA</v>
      </c>
      <c r="R31" s="78" t="str">
        <f t="shared" ref="R31:R35" si="34">IF(OR(ISBLANK(H31),ISBLANK(I31)),IF(OR(F31="ALI",F31="AIE"),"L",IF(ISBLANK(F31),"","A")),IF(F31="EE",IF(I31&gt;=3,IF(H31&gt;=5,"H","A"),IF(I31&gt;=2,IF(H31&gt;=16,"H",IF(H31&lt;=4,"L","A")),IF(H31&lt;=15,"L","A"))),IF(OR(F31="SE",F31="CE"),IF(I31&gt;=4,IF(H31&gt;=6,"H","A"),IF(I31&gt;=2,IF(H31&gt;=20,"H",IF(H31&lt;=5,"L","A")),IF(H31&lt;=19,"L","A"))),IF(OR(F31="ALI",F31="AIE"),IF(I31&gt;=6,IF(H31&gt;=20,"H","A"),IF(I31&gt;=2,IF(H31&gt;=51,"H",IF(H31&lt;=19,"L","A")),IF(H31&lt;=50,"L","A")))))))</f>
        <v>A</v>
      </c>
      <c r="S31" s="78">
        <f t="shared" ref="S31:S35" si="35">IF(L31&lt;=1/3*100,0.25,IF(L31&lt;=2/3*100,0.5,IF(L31&lt;=100,0.75,1)))</f>
        <v>0.25</v>
      </c>
      <c r="T31" s="78">
        <f t="shared" ref="T31:T35" si="36">IF(AND(L31&lt;=2/3*100,O31&lt;=1/3*100),0.25,IF(AND(L31&lt;=2/3*100,O31&lt;=2/3*100),0.5,IF(AND(L31&lt;=2/3*100,O31&lt;=100),0.75,IF(AND(L31&lt;=2/3*100,O31&gt;100),1))))</f>
        <v>0.25</v>
      </c>
      <c r="U31" s="78">
        <f t="shared" ref="U31:U35" si="37">IF(AND(L31&lt;=100,O31&lt;=1/3*100),0.5,IF(AND(L31&lt;=100,O31&lt;=2/3*100),0.75,IF(AND(L31&lt;=100,O31&lt;=100),1,1.25)))</f>
        <v>0.5</v>
      </c>
      <c r="V31" s="78">
        <f t="shared" ref="V31:V35" si="38">IF(AND(L31&gt;100,O31&lt;=1/3*100),0.75,IF(AND(L31&gt;100,O31&lt;=2/3*100),1,IF(AND(L31&gt;100,O31&lt;=100),1.25,1.5)))</f>
        <v>1.5</v>
      </c>
      <c r="W31" s="78">
        <f t="shared" ref="W31:W35" si="39">IF(L31&lt;=2/3*100,T31,IF(AND(L31&gt;2/3*100,L31&lt;=100),U31,V31))</f>
        <v>0.25</v>
      </c>
      <c r="X31" s="78" t="b">
        <f t="shared" ref="X31:X35" si="40">IF(OR(F31="AIE",F31="ALI"),S31,IF(OR(F31="EE",F31="SE",F31="CE"),W31))</f>
        <v>0</v>
      </c>
      <c r="Y31" s="79" t="str">
        <f t="shared" ref="Y31:Y35" si="41">CONCATENATE(G31,P31)</f>
        <v>A0,6</v>
      </c>
      <c r="Z31" s="79" t="str">
        <f t="shared" ref="Z31:Z35" si="42">IF(R31="L","Baixa",IF(R31="A","Média",IF(R31="","","Alta")))</f>
        <v>Média</v>
      </c>
      <c r="AA31" s="79" t="b">
        <f t="shared" ref="AA31:AA35" si="43">IF(ISBLANK(F31),"",IF(F31="ALI",IF(R31="L",7,IF(R31="A",10,15)),IF(F31="AIE",IF(R31="L",5,IF(R31="A",7,10)),IF(F31="SE",IF(R31="L",4,IF(R31="A",5,7)),IF(OR(F31="EE",F31="CE"),IF(R31="L",3,IF(R31="A",4,6)))))))</f>
        <v>0</v>
      </c>
      <c r="AB31" s="76">
        <f t="shared" ref="AB31:AB35" si="44">IF(AA31="","",PRODUCT(AA31,P31))</f>
        <v>0.6</v>
      </c>
      <c r="AC31" s="96"/>
      <c r="AD31" s="96"/>
      <c r="AE31" s="97"/>
      <c r="AF31" s="212"/>
      <c r="AG31" s="49"/>
      <c r="AH31" s="50"/>
    </row>
    <row r="32" spans="1:34" ht="12" customHeight="1">
      <c r="A32" s="86"/>
      <c r="B32" s="87"/>
      <c r="C32" s="87"/>
      <c r="D32" s="87"/>
      <c r="E32" s="81"/>
      <c r="F32" s="70"/>
      <c r="G32" s="92"/>
      <c r="H32" s="91"/>
      <c r="I32" s="91"/>
      <c r="J32" s="74"/>
      <c r="K32" s="74"/>
      <c r="L32" s="75">
        <f t="shared" si="30"/>
        <v>0</v>
      </c>
      <c r="M32" s="84"/>
      <c r="N32" s="85"/>
      <c r="O32" s="76">
        <f t="shared" si="31"/>
        <v>0</v>
      </c>
      <c r="P32" s="76">
        <f t="shared" si="32"/>
        <v>0</v>
      </c>
      <c r="Q32" s="77" t="str">
        <f t="shared" si="33"/>
        <v/>
      </c>
      <c r="R32" s="78" t="str">
        <f t="shared" si="34"/>
        <v/>
      </c>
      <c r="S32" s="78">
        <f t="shared" si="35"/>
        <v>0.25</v>
      </c>
      <c r="T32" s="78">
        <f t="shared" si="36"/>
        <v>0.25</v>
      </c>
      <c r="U32" s="78">
        <f t="shared" si="37"/>
        <v>0.5</v>
      </c>
      <c r="V32" s="78">
        <f t="shared" si="38"/>
        <v>1.5</v>
      </c>
      <c r="W32" s="78">
        <f t="shared" si="39"/>
        <v>0.25</v>
      </c>
      <c r="X32" s="78" t="b">
        <f t="shared" si="40"/>
        <v>0</v>
      </c>
      <c r="Y32" s="79" t="str">
        <f t="shared" si="41"/>
        <v>0</v>
      </c>
      <c r="Z32" s="79" t="str">
        <f t="shared" si="42"/>
        <v/>
      </c>
      <c r="AA32" s="79" t="str">
        <f t="shared" si="43"/>
        <v/>
      </c>
      <c r="AB32" s="76" t="str">
        <f t="shared" si="44"/>
        <v/>
      </c>
      <c r="AC32" s="96"/>
      <c r="AD32" s="96"/>
      <c r="AE32" s="97"/>
      <c r="AF32" s="212"/>
      <c r="AG32" s="49"/>
      <c r="AH32" s="50"/>
    </row>
    <row r="33" spans="1:34" ht="12" customHeight="1">
      <c r="A33" s="66"/>
      <c r="B33" s="98"/>
      <c r="C33" s="99"/>
      <c r="D33" s="99"/>
      <c r="E33" s="99"/>
      <c r="F33" s="70"/>
      <c r="G33" s="92"/>
      <c r="H33" s="91"/>
      <c r="I33" s="91"/>
      <c r="J33" s="74"/>
      <c r="K33" s="74"/>
      <c r="L33" s="75">
        <f t="shared" si="30"/>
        <v>0</v>
      </c>
      <c r="M33" s="74"/>
      <c r="N33" s="74"/>
      <c r="O33" s="76">
        <f t="shared" si="31"/>
        <v>0</v>
      </c>
      <c r="P33" s="88">
        <f t="shared" si="32"/>
        <v>0</v>
      </c>
      <c r="Q33" s="77" t="str">
        <f t="shared" si="33"/>
        <v/>
      </c>
      <c r="R33" s="78" t="str">
        <f t="shared" si="34"/>
        <v/>
      </c>
      <c r="S33" s="78">
        <f t="shared" si="35"/>
        <v>0.25</v>
      </c>
      <c r="T33" s="78">
        <f t="shared" si="36"/>
        <v>0.25</v>
      </c>
      <c r="U33" s="78">
        <f t="shared" si="37"/>
        <v>0.5</v>
      </c>
      <c r="V33" s="78">
        <f t="shared" si="38"/>
        <v>1.5</v>
      </c>
      <c r="W33" s="78">
        <f t="shared" si="39"/>
        <v>0.25</v>
      </c>
      <c r="X33" s="78" t="b">
        <f t="shared" si="40"/>
        <v>0</v>
      </c>
      <c r="Y33" s="79" t="str">
        <f t="shared" si="41"/>
        <v>0</v>
      </c>
      <c r="Z33" s="79" t="str">
        <f t="shared" si="42"/>
        <v/>
      </c>
      <c r="AA33" s="79" t="str">
        <f t="shared" si="43"/>
        <v/>
      </c>
      <c r="AB33" s="76" t="str">
        <f t="shared" si="44"/>
        <v/>
      </c>
      <c r="AC33" s="96"/>
      <c r="AD33" s="96"/>
      <c r="AE33" s="97"/>
      <c r="AF33" s="212"/>
      <c r="AG33" s="49"/>
      <c r="AH33" s="50"/>
    </row>
    <row r="34" spans="1:34" ht="12" customHeight="1">
      <c r="A34" s="66"/>
      <c r="B34" s="98"/>
      <c r="C34" s="99"/>
      <c r="D34" s="99"/>
      <c r="E34" s="99"/>
      <c r="F34" s="70"/>
      <c r="G34" s="92"/>
      <c r="H34" s="91"/>
      <c r="I34" s="91"/>
      <c r="J34" s="74"/>
      <c r="K34" s="74"/>
      <c r="L34" s="75">
        <f t="shared" si="30"/>
        <v>0</v>
      </c>
      <c r="M34" s="74"/>
      <c r="N34" s="74"/>
      <c r="O34" s="76">
        <f t="shared" si="31"/>
        <v>0</v>
      </c>
      <c r="P34" s="76">
        <f t="shared" si="32"/>
        <v>0</v>
      </c>
      <c r="Q34" s="77" t="str">
        <f t="shared" si="33"/>
        <v/>
      </c>
      <c r="R34" s="78" t="str">
        <f t="shared" si="34"/>
        <v/>
      </c>
      <c r="S34" s="78">
        <f t="shared" si="35"/>
        <v>0.25</v>
      </c>
      <c r="T34" s="78">
        <f t="shared" si="36"/>
        <v>0.25</v>
      </c>
      <c r="U34" s="78">
        <f t="shared" si="37"/>
        <v>0.5</v>
      </c>
      <c r="V34" s="78">
        <f t="shared" si="38"/>
        <v>1.5</v>
      </c>
      <c r="W34" s="78">
        <f t="shared" si="39"/>
        <v>0.25</v>
      </c>
      <c r="X34" s="78" t="b">
        <f t="shared" si="40"/>
        <v>0</v>
      </c>
      <c r="Y34" s="79" t="str">
        <f t="shared" si="41"/>
        <v>0</v>
      </c>
      <c r="Z34" s="79" t="str">
        <f t="shared" si="42"/>
        <v/>
      </c>
      <c r="AA34" s="79" t="str">
        <f t="shared" si="43"/>
        <v/>
      </c>
      <c r="AB34" s="76" t="str">
        <f t="shared" si="44"/>
        <v/>
      </c>
      <c r="AC34" s="96"/>
      <c r="AD34" s="96"/>
      <c r="AE34" s="97"/>
      <c r="AF34" s="212"/>
      <c r="AG34" s="49"/>
      <c r="AH34" s="50"/>
    </row>
    <row r="35" spans="1:34" ht="12" customHeight="1">
      <c r="A35" s="97"/>
      <c r="B35" s="100"/>
      <c r="C35" s="100"/>
      <c r="D35" s="100"/>
      <c r="E35" s="97"/>
      <c r="F35" s="70"/>
      <c r="G35" s="92"/>
      <c r="H35" s="91"/>
      <c r="I35" s="91"/>
      <c r="J35" s="74"/>
      <c r="K35" s="74"/>
      <c r="L35" s="75">
        <f t="shared" si="30"/>
        <v>0</v>
      </c>
      <c r="M35" s="74"/>
      <c r="N35" s="74"/>
      <c r="O35" s="76">
        <f t="shared" si="31"/>
        <v>0</v>
      </c>
      <c r="P35" s="76">
        <f t="shared" si="32"/>
        <v>0</v>
      </c>
      <c r="Q35" s="77" t="str">
        <f t="shared" si="33"/>
        <v/>
      </c>
      <c r="R35" s="78" t="str">
        <f t="shared" si="34"/>
        <v/>
      </c>
      <c r="S35" s="78">
        <f t="shared" si="35"/>
        <v>0.25</v>
      </c>
      <c r="T35" s="78">
        <f t="shared" si="36"/>
        <v>0.25</v>
      </c>
      <c r="U35" s="78">
        <f t="shared" si="37"/>
        <v>0.5</v>
      </c>
      <c r="V35" s="78">
        <f t="shared" si="38"/>
        <v>1.5</v>
      </c>
      <c r="W35" s="78">
        <f t="shared" si="39"/>
        <v>0.25</v>
      </c>
      <c r="X35" s="78" t="b">
        <f t="shared" si="40"/>
        <v>0</v>
      </c>
      <c r="Y35" s="79" t="str">
        <f t="shared" si="41"/>
        <v>0</v>
      </c>
      <c r="Z35" s="79" t="str">
        <f t="shared" si="42"/>
        <v/>
      </c>
      <c r="AA35" s="79" t="str">
        <f t="shared" si="43"/>
        <v/>
      </c>
      <c r="AB35" s="76" t="str">
        <f t="shared" si="44"/>
        <v/>
      </c>
      <c r="AC35" s="96"/>
      <c r="AD35" s="96"/>
      <c r="AE35" s="97"/>
      <c r="AF35" s="192"/>
      <c r="AG35" s="49"/>
      <c r="AH35" s="50"/>
    </row>
    <row r="36" spans="1:34" ht="13.5" customHeight="1">
      <c r="A36" s="97"/>
      <c r="B36" s="100"/>
      <c r="C36" s="100"/>
      <c r="D36" s="100"/>
      <c r="E36" s="97"/>
      <c r="F36" s="100"/>
      <c r="G36" s="98"/>
      <c r="H36" s="101"/>
      <c r="I36" s="101"/>
      <c r="J36" s="102"/>
      <c r="K36" s="102"/>
      <c r="L36" s="103"/>
      <c r="M36" s="102"/>
      <c r="N36" s="102"/>
      <c r="O36" s="104"/>
      <c r="P36" s="104"/>
      <c r="Q36" s="105"/>
      <c r="R36" s="106"/>
      <c r="S36" s="106"/>
      <c r="T36" s="106"/>
      <c r="U36" s="106"/>
      <c r="V36" s="106"/>
      <c r="W36" s="106"/>
      <c r="X36" s="106"/>
      <c r="Y36" s="107"/>
      <c r="Z36" s="107"/>
      <c r="AA36" s="107"/>
      <c r="AB36" s="104"/>
      <c r="AC36" s="99"/>
      <c r="AD36" s="99"/>
      <c r="AE36" s="99"/>
      <c r="AF36" s="108"/>
      <c r="AG36" s="49"/>
      <c r="AH36" s="50"/>
    </row>
    <row r="37" spans="1:34" ht="13.5" customHeight="1">
      <c r="A37" s="109"/>
      <c r="B37" s="108"/>
      <c r="C37" s="219" t="s">
        <v>100</v>
      </c>
      <c r="D37" s="220"/>
      <c r="E37" s="220"/>
      <c r="F37" s="220"/>
      <c r="G37" s="220"/>
      <c r="H37" s="108" t="s">
        <v>40</v>
      </c>
      <c r="I37" s="108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49"/>
      <c r="AF37" s="49"/>
      <c r="AG37" s="49"/>
      <c r="AH37" s="50"/>
    </row>
    <row r="38" spans="1:34" ht="12.75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</row>
    <row r="39" spans="1:34" ht="12.75">
      <c r="A39" s="111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</row>
    <row r="40" spans="1:34" ht="12.75">
      <c r="A40" s="111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</row>
    <row r="41" spans="1:34" ht="12.75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</row>
    <row r="42" spans="1:34" ht="12.75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</row>
    <row r="43" spans="1:34" ht="12.75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</row>
    <row r="44" spans="1:34" ht="12.75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</row>
    <row r="45" spans="1:34" ht="12.75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</row>
    <row r="46" spans="1:34" ht="12.75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</row>
    <row r="47" spans="1:34" ht="12.75">
      <c r="A47" s="111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</row>
    <row r="48" spans="1:34" ht="12.75">
      <c r="A48" s="111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</row>
    <row r="49" spans="1:34" ht="12.75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</row>
    <row r="50" spans="1:34" ht="12.75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</row>
    <row r="51" spans="1:34" ht="12.75">
      <c r="A51" s="111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</row>
    <row r="52" spans="1:34" ht="12.75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</row>
    <row r="53" spans="1:34" ht="12.75">
      <c r="A53" s="111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</row>
    <row r="54" spans="1:34" ht="12.75">
      <c r="A54" s="111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</row>
    <row r="55" spans="1:34" ht="12.75">
      <c r="A55" s="111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</row>
    <row r="56" spans="1:34" ht="12.75">
      <c r="A56" s="111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</row>
    <row r="57" spans="1:34" ht="12.75">
      <c r="A57" s="111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</row>
    <row r="58" spans="1:34" ht="12.75">
      <c r="A58" s="111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</row>
    <row r="59" spans="1:34" ht="12.75">
      <c r="A59" s="111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</row>
    <row r="60" spans="1:34" ht="12.75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</row>
    <row r="61" spans="1:34" ht="12.75">
      <c r="A61" s="111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</row>
    <row r="62" spans="1:34" ht="12.75">
      <c r="A62" s="111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</row>
    <row r="63" spans="1:34" ht="12.75">
      <c r="A63" s="111"/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</row>
    <row r="64" spans="1:34" ht="12.75">
      <c r="A64" s="111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</row>
    <row r="65" spans="1:34" ht="12.75">
      <c r="A65" s="111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</row>
    <row r="66" spans="1:34" ht="12.75">
      <c r="A66" s="111"/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</row>
    <row r="67" spans="1:34" ht="12.75">
      <c r="A67" s="111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</row>
    <row r="68" spans="1:34" ht="12.75">
      <c r="A68" s="111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</row>
    <row r="69" spans="1:34" ht="12.75">
      <c r="A69" s="111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</row>
    <row r="70" spans="1:34" ht="12.75">
      <c r="A70" s="111"/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</row>
    <row r="71" spans="1:34" ht="12.75">
      <c r="A71" s="111"/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</row>
    <row r="72" spans="1:34" ht="12.75">
      <c r="A72" s="111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</row>
    <row r="73" spans="1:34" ht="12.75">
      <c r="A73" s="111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</row>
    <row r="74" spans="1:34" ht="12.75">
      <c r="A74" s="111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</row>
    <row r="75" spans="1:34" ht="12.75">
      <c r="A75" s="111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</row>
    <row r="76" spans="1:34" ht="12.75">
      <c r="A76" s="111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</row>
    <row r="77" spans="1:34" ht="12.75">
      <c r="A77" s="111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</row>
    <row r="78" spans="1:34" ht="12.75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</row>
    <row r="79" spans="1:34" ht="12.75">
      <c r="A79" s="111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</row>
    <row r="80" spans="1:34" ht="12.75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</row>
    <row r="81" spans="1:34" ht="12.75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</row>
    <row r="82" spans="1:34" ht="12.75">
      <c r="A82" s="111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</row>
    <row r="83" spans="1:34" ht="12.75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</row>
    <row r="84" spans="1:34" ht="12.75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</row>
    <row r="85" spans="1:34" ht="12.75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</row>
    <row r="86" spans="1:34" ht="12.75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</row>
    <row r="87" spans="1:34" ht="12.75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</row>
    <row r="88" spans="1:34" ht="12.75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</row>
    <row r="89" spans="1:34" ht="12.75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</row>
    <row r="90" spans="1:34" ht="12.75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</row>
    <row r="91" spans="1:34" ht="12.75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</row>
    <row r="92" spans="1:34" ht="12.75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</row>
    <row r="93" spans="1:34" ht="12.75">
      <c r="A93" s="111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</row>
    <row r="94" spans="1:34" ht="12.75">
      <c r="A94" s="111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</row>
    <row r="95" spans="1:34" ht="12.75">
      <c r="A95" s="111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</row>
    <row r="96" spans="1:34" ht="12.75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</row>
    <row r="97" spans="1:34" ht="12.75">
      <c r="A97" s="111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</row>
    <row r="98" spans="1:34" ht="12.75">
      <c r="A98" s="111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</row>
    <row r="99" spans="1:34" ht="12.75">
      <c r="A99" s="111"/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</row>
    <row r="100" spans="1:34" ht="12.75">
      <c r="A100" s="111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</row>
    <row r="101" spans="1:34" ht="12.75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</row>
    <row r="102" spans="1:34" ht="12.75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</row>
    <row r="103" spans="1:34" ht="12.75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</row>
    <row r="104" spans="1:34" ht="12.75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</row>
    <row r="105" spans="1:34" ht="12.75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</row>
    <row r="106" spans="1:34" ht="12.75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</row>
    <row r="107" spans="1:34" ht="12.75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</row>
    <row r="108" spans="1:34" ht="12.75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</row>
    <row r="109" spans="1:34" ht="12.75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</row>
    <row r="110" spans="1:34" ht="12.75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</row>
    <row r="111" spans="1:34" ht="12.75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</row>
    <row r="112" spans="1:34" ht="12.75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</row>
    <row r="113" spans="1:34" ht="12.75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</row>
    <row r="114" spans="1:34" ht="12.75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</row>
    <row r="115" spans="1:34" ht="12.75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</row>
    <row r="116" spans="1:34" ht="12.75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</row>
    <row r="117" spans="1:34" ht="12.75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</row>
    <row r="118" spans="1:34" ht="12.75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</row>
    <row r="119" spans="1:34" ht="12.75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</row>
    <row r="120" spans="1:34" ht="12.75">
      <c r="A120" s="111"/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</row>
    <row r="121" spans="1:34" ht="12.75">
      <c r="A121" s="111"/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</row>
    <row r="122" spans="1:34" ht="12.75">
      <c r="A122" s="111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</row>
    <row r="123" spans="1:34" ht="12.75">
      <c r="A123" s="111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  <c r="AC123" s="111"/>
      <c r="AD123" s="111"/>
      <c r="AE123" s="111"/>
      <c r="AF123" s="111"/>
      <c r="AG123" s="111"/>
      <c r="AH123" s="111"/>
    </row>
    <row r="124" spans="1:34" ht="12.75">
      <c r="A124" s="111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</row>
    <row r="125" spans="1:34" ht="12.75">
      <c r="A125" s="111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</row>
    <row r="126" spans="1:34" ht="12.75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</row>
    <row r="127" spans="1:34" ht="12.75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</row>
    <row r="128" spans="1:34" ht="12.75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</row>
    <row r="129" spans="1:34" ht="12.75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</row>
    <row r="130" spans="1:34" ht="12.75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</row>
    <row r="131" spans="1:34" ht="12.75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</row>
    <row r="132" spans="1:34" ht="12.75">
      <c r="A132" s="111"/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</row>
    <row r="133" spans="1:34" ht="12.75">
      <c r="A133" s="111"/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</row>
    <row r="134" spans="1:34" ht="12.75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</row>
    <row r="135" spans="1:34" ht="12.75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</row>
    <row r="136" spans="1:34" ht="12.75">
      <c r="A136" s="111"/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</row>
    <row r="137" spans="1:34" ht="12.75">
      <c r="A137" s="111"/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</row>
    <row r="138" spans="1:34" ht="12.75">
      <c r="A138" s="111"/>
      <c r="B138" s="111"/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  <c r="AC138" s="111"/>
      <c r="AD138" s="111"/>
      <c r="AE138" s="111"/>
      <c r="AF138" s="111"/>
      <c r="AG138" s="111"/>
      <c r="AH138" s="111"/>
    </row>
    <row r="139" spans="1:34" ht="12.75">
      <c r="A139" s="111"/>
      <c r="B139" s="111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111"/>
      <c r="AE139" s="111"/>
      <c r="AF139" s="111"/>
      <c r="AG139" s="111"/>
      <c r="AH139" s="111"/>
    </row>
    <row r="140" spans="1:34" ht="12.75">
      <c r="A140" s="111"/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  <c r="AH140" s="111"/>
    </row>
    <row r="141" spans="1:34" ht="12.75">
      <c r="A141" s="111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  <c r="AC141" s="111"/>
      <c r="AD141" s="111"/>
      <c r="AE141" s="111"/>
      <c r="AF141" s="111"/>
      <c r="AG141" s="111"/>
      <c r="AH141" s="111"/>
    </row>
    <row r="142" spans="1:34" ht="12.75">
      <c r="A142" s="111"/>
      <c r="B142" s="111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  <c r="AH142" s="111"/>
    </row>
    <row r="143" spans="1:34" ht="12.75">
      <c r="A143" s="111"/>
      <c r="B143" s="111"/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  <c r="AC143" s="111"/>
      <c r="AD143" s="111"/>
      <c r="AE143" s="111"/>
      <c r="AF143" s="111"/>
      <c r="AG143" s="111"/>
      <c r="AH143" s="111"/>
    </row>
    <row r="144" spans="1:34" ht="12.75">
      <c r="A144" s="111"/>
      <c r="B144" s="111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  <c r="AH144" s="111"/>
    </row>
    <row r="145" spans="1:34" ht="12.75">
      <c r="A145" s="111"/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11"/>
      <c r="AH145" s="111"/>
    </row>
    <row r="146" spans="1:34" ht="12.75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1"/>
      <c r="AH146" s="111"/>
    </row>
    <row r="147" spans="1:34" ht="12.75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  <c r="AC147" s="111"/>
      <c r="AD147" s="111"/>
      <c r="AE147" s="111"/>
      <c r="AF147" s="111"/>
      <c r="AG147" s="111"/>
      <c r="AH147" s="111"/>
    </row>
    <row r="148" spans="1:34" ht="12.75">
      <c r="A148" s="111"/>
      <c r="B148" s="111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  <c r="AH148" s="111"/>
    </row>
    <row r="149" spans="1:34" ht="12.75">
      <c r="A149" s="111"/>
      <c r="B149" s="111"/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11"/>
      <c r="AH149" s="111"/>
    </row>
    <row r="150" spans="1:34" ht="12.75">
      <c r="A150" s="111"/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  <c r="AC150" s="111"/>
      <c r="AD150" s="111"/>
      <c r="AE150" s="111"/>
      <c r="AF150" s="111"/>
      <c r="AG150" s="111"/>
      <c r="AH150" s="111"/>
    </row>
    <row r="151" spans="1:34" ht="12.75">
      <c r="A151" s="111"/>
      <c r="B151" s="111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  <c r="AC151" s="111"/>
      <c r="AD151" s="111"/>
      <c r="AE151" s="111"/>
      <c r="AF151" s="111"/>
      <c r="AG151" s="111"/>
      <c r="AH151" s="111"/>
    </row>
    <row r="152" spans="1:34" ht="12.75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  <c r="AC152" s="111"/>
      <c r="AD152" s="111"/>
      <c r="AE152" s="111"/>
      <c r="AF152" s="111"/>
      <c r="AG152" s="111"/>
      <c r="AH152" s="111"/>
    </row>
    <row r="153" spans="1:34" ht="12.75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11"/>
      <c r="AE153" s="111"/>
      <c r="AF153" s="111"/>
      <c r="AG153" s="111"/>
      <c r="AH153" s="111"/>
    </row>
    <row r="154" spans="1:34" ht="12.75">
      <c r="A154" s="111"/>
      <c r="B154" s="111"/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  <c r="AC154" s="111"/>
      <c r="AD154" s="111"/>
      <c r="AE154" s="111"/>
      <c r="AF154" s="111"/>
      <c r="AG154" s="111"/>
      <c r="AH154" s="111"/>
    </row>
    <row r="155" spans="1:34" ht="12.75">
      <c r="A155" s="111"/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  <c r="AE155" s="111"/>
      <c r="AF155" s="111"/>
      <c r="AG155" s="111"/>
      <c r="AH155" s="111"/>
    </row>
    <row r="156" spans="1:34" ht="12.75">
      <c r="A156" s="111"/>
      <c r="B156" s="111"/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  <c r="AC156" s="111"/>
      <c r="AD156" s="111"/>
      <c r="AE156" s="111"/>
      <c r="AF156" s="111"/>
      <c r="AG156" s="111"/>
      <c r="AH156" s="111"/>
    </row>
    <row r="157" spans="1:34" ht="12.75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  <c r="AA157" s="111"/>
      <c r="AB157" s="111"/>
      <c r="AC157" s="111"/>
      <c r="AD157" s="111"/>
      <c r="AE157" s="111"/>
      <c r="AF157" s="111"/>
      <c r="AG157" s="111"/>
      <c r="AH157" s="111"/>
    </row>
    <row r="158" spans="1:34" ht="12.75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  <c r="AC158" s="111"/>
      <c r="AD158" s="111"/>
      <c r="AE158" s="111"/>
      <c r="AF158" s="111"/>
      <c r="AG158" s="111"/>
      <c r="AH158" s="111"/>
    </row>
    <row r="159" spans="1:34" ht="12.75">
      <c r="A159" s="111"/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  <c r="AB159" s="111"/>
      <c r="AC159" s="111"/>
      <c r="AD159" s="111"/>
      <c r="AE159" s="111"/>
      <c r="AF159" s="111"/>
      <c r="AG159" s="111"/>
      <c r="AH159" s="111"/>
    </row>
    <row r="160" spans="1:34" ht="12.75">
      <c r="A160" s="111"/>
      <c r="B160" s="111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  <c r="AC160" s="111"/>
      <c r="AD160" s="111"/>
      <c r="AE160" s="111"/>
      <c r="AF160" s="111"/>
      <c r="AG160" s="111"/>
      <c r="AH160" s="111"/>
    </row>
    <row r="161" spans="1:34" ht="12.75">
      <c r="A161" s="111"/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  <c r="AC161" s="111"/>
      <c r="AD161" s="111"/>
      <c r="AE161" s="111"/>
      <c r="AF161" s="111"/>
      <c r="AG161" s="111"/>
      <c r="AH161" s="111"/>
    </row>
    <row r="162" spans="1:34" ht="12.75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  <c r="AC162" s="111"/>
      <c r="AD162" s="111"/>
      <c r="AE162" s="111"/>
      <c r="AF162" s="111"/>
      <c r="AG162" s="111"/>
      <c r="AH162" s="111"/>
    </row>
    <row r="163" spans="1:34" ht="12.75">
      <c r="A163" s="111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  <c r="AC163" s="111"/>
      <c r="AD163" s="111"/>
      <c r="AE163" s="111"/>
      <c r="AF163" s="111"/>
      <c r="AG163" s="111"/>
      <c r="AH163" s="111"/>
    </row>
    <row r="164" spans="1:34" ht="12.75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  <c r="AC164" s="111"/>
      <c r="AD164" s="111"/>
      <c r="AE164" s="111"/>
      <c r="AF164" s="111"/>
      <c r="AG164" s="111"/>
      <c r="AH164" s="111"/>
    </row>
    <row r="165" spans="1:34" ht="12.75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  <c r="AC165" s="111"/>
      <c r="AD165" s="111"/>
      <c r="AE165" s="111"/>
      <c r="AF165" s="111"/>
      <c r="AG165" s="111"/>
      <c r="AH165" s="111"/>
    </row>
    <row r="166" spans="1:34" ht="12.75">
      <c r="A166" s="111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11"/>
      <c r="AG166" s="111"/>
      <c r="AH166" s="111"/>
    </row>
    <row r="167" spans="1:34" ht="12.75">
      <c r="A167" s="111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11"/>
      <c r="AF167" s="111"/>
      <c r="AG167" s="111"/>
      <c r="AH167" s="111"/>
    </row>
    <row r="168" spans="1:34" ht="12.75">
      <c r="A168" s="111"/>
      <c r="B168" s="111"/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  <c r="AC168" s="111"/>
      <c r="AD168" s="111"/>
      <c r="AE168" s="111"/>
      <c r="AF168" s="111"/>
      <c r="AG168" s="111"/>
      <c r="AH168" s="111"/>
    </row>
    <row r="169" spans="1:34" ht="12.75">
      <c r="A169" s="111"/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  <c r="AC169" s="111"/>
      <c r="AD169" s="111"/>
      <c r="AE169" s="111"/>
      <c r="AF169" s="111"/>
      <c r="AG169" s="111"/>
      <c r="AH169" s="111"/>
    </row>
    <row r="170" spans="1:34" ht="12.75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  <c r="AC170" s="111"/>
      <c r="AD170" s="111"/>
      <c r="AE170" s="111"/>
      <c r="AF170" s="111"/>
      <c r="AG170" s="111"/>
      <c r="AH170" s="111"/>
    </row>
    <row r="171" spans="1:34" ht="12.75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  <c r="AC171" s="111"/>
      <c r="AD171" s="111"/>
      <c r="AE171" s="111"/>
      <c r="AF171" s="111"/>
      <c r="AG171" s="111"/>
      <c r="AH171" s="111"/>
    </row>
    <row r="172" spans="1:34" ht="12.75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  <c r="AC172" s="111"/>
      <c r="AD172" s="111"/>
      <c r="AE172" s="111"/>
      <c r="AF172" s="111"/>
      <c r="AG172" s="111"/>
      <c r="AH172" s="111"/>
    </row>
    <row r="173" spans="1:34" ht="12.75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  <c r="AC173" s="111"/>
      <c r="AD173" s="111"/>
      <c r="AE173" s="111"/>
      <c r="AF173" s="111"/>
      <c r="AG173" s="111"/>
      <c r="AH173" s="111"/>
    </row>
    <row r="174" spans="1:34" ht="12.75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  <c r="AD174" s="111"/>
      <c r="AE174" s="111"/>
      <c r="AF174" s="111"/>
      <c r="AG174" s="111"/>
      <c r="AH174" s="111"/>
    </row>
    <row r="175" spans="1:34" ht="12.75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11"/>
      <c r="AF175" s="111"/>
      <c r="AG175" s="111"/>
      <c r="AH175" s="111"/>
    </row>
    <row r="176" spans="1:34" ht="12.75">
      <c r="A176" s="111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111"/>
      <c r="AE176" s="111"/>
      <c r="AF176" s="111"/>
      <c r="AG176" s="111"/>
      <c r="AH176" s="111"/>
    </row>
    <row r="177" spans="1:34" ht="12.75">
      <c r="A177" s="111"/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  <c r="AC177" s="111"/>
      <c r="AD177" s="111"/>
      <c r="AE177" s="111"/>
      <c r="AF177" s="111"/>
      <c r="AG177" s="111"/>
      <c r="AH177" s="111"/>
    </row>
    <row r="178" spans="1:34" ht="12.75">
      <c r="A178" s="111"/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  <c r="AC178" s="111"/>
      <c r="AD178" s="111"/>
      <c r="AE178" s="111"/>
      <c r="AF178" s="111"/>
      <c r="AG178" s="111"/>
      <c r="AH178" s="111"/>
    </row>
    <row r="179" spans="1:34" ht="12.75">
      <c r="A179" s="111"/>
      <c r="B179" s="111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  <c r="AC179" s="111"/>
      <c r="AD179" s="111"/>
      <c r="AE179" s="111"/>
      <c r="AF179" s="111"/>
      <c r="AG179" s="111"/>
      <c r="AH179" s="111"/>
    </row>
    <row r="180" spans="1:34" ht="12.75">
      <c r="A180" s="111"/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11"/>
      <c r="AF180" s="111"/>
      <c r="AG180" s="111"/>
      <c r="AH180" s="111"/>
    </row>
    <row r="181" spans="1:34" ht="12.75">
      <c r="A181" s="111"/>
      <c r="B181" s="111"/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  <c r="AC181" s="111"/>
      <c r="AD181" s="111"/>
      <c r="AE181" s="111"/>
      <c r="AF181" s="111"/>
      <c r="AG181" s="111"/>
      <c r="AH181" s="111"/>
    </row>
    <row r="182" spans="1:34" ht="12.75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  <c r="AC182" s="111"/>
      <c r="AD182" s="111"/>
      <c r="AE182" s="111"/>
      <c r="AF182" s="111"/>
      <c r="AG182" s="111"/>
      <c r="AH182" s="111"/>
    </row>
    <row r="183" spans="1:34" ht="12.75">
      <c r="A183" s="111"/>
      <c r="B183" s="111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  <c r="AC183" s="111"/>
      <c r="AD183" s="111"/>
      <c r="AE183" s="111"/>
      <c r="AF183" s="111"/>
      <c r="AG183" s="111"/>
      <c r="AH183" s="111"/>
    </row>
    <row r="184" spans="1:34" ht="12.75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  <c r="AC184" s="111"/>
      <c r="AD184" s="111"/>
      <c r="AE184" s="111"/>
      <c r="AF184" s="111"/>
      <c r="AG184" s="111"/>
      <c r="AH184" s="111"/>
    </row>
    <row r="185" spans="1:34" ht="12.75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  <c r="AB185" s="111"/>
      <c r="AC185" s="111"/>
      <c r="AD185" s="111"/>
      <c r="AE185" s="111"/>
      <c r="AF185" s="111"/>
      <c r="AG185" s="111"/>
      <c r="AH185" s="111"/>
    </row>
    <row r="186" spans="1:34" ht="12.75">
      <c r="A186" s="111"/>
      <c r="B186" s="111"/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  <c r="AB186" s="111"/>
      <c r="AC186" s="111"/>
      <c r="AD186" s="111"/>
      <c r="AE186" s="111"/>
      <c r="AF186" s="111"/>
      <c r="AG186" s="111"/>
      <c r="AH186" s="111"/>
    </row>
    <row r="187" spans="1:34" ht="12.75">
      <c r="A187" s="111"/>
      <c r="B187" s="111"/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  <c r="AC187" s="111"/>
      <c r="AD187" s="111"/>
      <c r="AE187" s="111"/>
      <c r="AF187" s="111"/>
      <c r="AG187" s="111"/>
      <c r="AH187" s="111"/>
    </row>
    <row r="188" spans="1:34" ht="12.75">
      <c r="A188" s="111"/>
      <c r="B188" s="111"/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  <c r="AC188" s="111"/>
      <c r="AD188" s="111"/>
      <c r="AE188" s="111"/>
      <c r="AF188" s="111"/>
      <c r="AG188" s="111"/>
      <c r="AH188" s="111"/>
    </row>
    <row r="189" spans="1:34" ht="12.75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  <c r="AB189" s="111"/>
      <c r="AC189" s="111"/>
      <c r="AD189" s="111"/>
      <c r="AE189" s="111"/>
      <c r="AF189" s="111"/>
      <c r="AG189" s="111"/>
      <c r="AH189" s="111"/>
    </row>
    <row r="190" spans="1:34" ht="12.75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</row>
    <row r="191" spans="1:34" ht="12.75">
      <c r="A191" s="111"/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  <c r="AA191" s="111"/>
      <c r="AB191" s="111"/>
      <c r="AC191" s="111"/>
      <c r="AD191" s="111"/>
      <c r="AE191" s="111"/>
      <c r="AF191" s="111"/>
      <c r="AG191" s="111"/>
      <c r="AH191" s="111"/>
    </row>
    <row r="192" spans="1:34" ht="12.75">
      <c r="A192" s="111"/>
      <c r="B192" s="111"/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  <c r="AA192" s="111"/>
      <c r="AB192" s="111"/>
      <c r="AC192" s="111"/>
      <c r="AD192" s="111"/>
      <c r="AE192" s="111"/>
      <c r="AF192" s="111"/>
      <c r="AG192" s="111"/>
      <c r="AH192" s="111"/>
    </row>
    <row r="193" spans="1:34" ht="12.75">
      <c r="A193" s="111"/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  <c r="AC193" s="111"/>
      <c r="AD193" s="111"/>
      <c r="AE193" s="111"/>
      <c r="AF193" s="111"/>
      <c r="AG193" s="111"/>
      <c r="AH193" s="111"/>
    </row>
    <row r="194" spans="1:34" ht="12.75">
      <c r="A194" s="111"/>
      <c r="B194" s="111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  <c r="AC194" s="111"/>
      <c r="AD194" s="111"/>
      <c r="AE194" s="111"/>
      <c r="AF194" s="111"/>
      <c r="AG194" s="111"/>
      <c r="AH194" s="111"/>
    </row>
    <row r="195" spans="1:34" ht="12.75">
      <c r="A195" s="111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  <c r="AC195" s="111"/>
      <c r="AD195" s="111"/>
      <c r="AE195" s="111"/>
      <c r="AF195" s="111"/>
      <c r="AG195" s="111"/>
      <c r="AH195" s="111"/>
    </row>
    <row r="196" spans="1:34" ht="12.75">
      <c r="A196" s="111"/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  <c r="AC196" s="111"/>
      <c r="AD196" s="111"/>
      <c r="AE196" s="111"/>
      <c r="AF196" s="111"/>
      <c r="AG196" s="111"/>
      <c r="AH196" s="111"/>
    </row>
    <row r="197" spans="1:34" ht="12.75">
      <c r="A197" s="111"/>
      <c r="B197" s="111"/>
      <c r="C197" s="111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  <c r="AC197" s="111"/>
      <c r="AD197" s="111"/>
      <c r="AE197" s="111"/>
      <c r="AF197" s="111"/>
      <c r="AG197" s="111"/>
      <c r="AH197" s="111"/>
    </row>
    <row r="198" spans="1:34" ht="12.75">
      <c r="A198" s="111"/>
      <c r="B198" s="111"/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  <c r="AC198" s="111"/>
      <c r="AD198" s="111"/>
      <c r="AE198" s="111"/>
      <c r="AF198" s="111"/>
      <c r="AG198" s="111"/>
      <c r="AH198" s="111"/>
    </row>
    <row r="199" spans="1:34" ht="12.75">
      <c r="A199" s="111"/>
      <c r="B199" s="111"/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  <c r="AC199" s="111"/>
      <c r="AD199" s="111"/>
      <c r="AE199" s="111"/>
      <c r="AF199" s="111"/>
      <c r="AG199" s="111"/>
      <c r="AH199" s="111"/>
    </row>
    <row r="200" spans="1:34" ht="12.75">
      <c r="A200" s="111"/>
      <c r="B200" s="111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  <c r="AC200" s="111"/>
      <c r="AD200" s="111"/>
      <c r="AE200" s="111"/>
      <c r="AF200" s="111"/>
      <c r="AG200" s="111"/>
      <c r="AH200" s="111"/>
    </row>
    <row r="201" spans="1:34" ht="12.75">
      <c r="A201" s="111"/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  <c r="AC201" s="111"/>
      <c r="AD201" s="111"/>
      <c r="AE201" s="111"/>
      <c r="AF201" s="111"/>
      <c r="AG201" s="111"/>
      <c r="AH201" s="111"/>
    </row>
    <row r="202" spans="1:34" ht="12.75">
      <c r="A202" s="111"/>
      <c r="B202" s="111"/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  <c r="AC202" s="111"/>
      <c r="AD202" s="111"/>
      <c r="AE202" s="111"/>
      <c r="AF202" s="111"/>
      <c r="AG202" s="111"/>
      <c r="AH202" s="111"/>
    </row>
    <row r="203" spans="1:34" ht="12.75">
      <c r="A203" s="111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  <c r="AC203" s="111"/>
      <c r="AD203" s="111"/>
      <c r="AE203" s="111"/>
      <c r="AF203" s="111"/>
      <c r="AG203" s="111"/>
      <c r="AH203" s="111"/>
    </row>
    <row r="204" spans="1:34" ht="12.75">
      <c r="A204" s="111"/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  <c r="AC204" s="111"/>
      <c r="AD204" s="111"/>
      <c r="AE204" s="111"/>
      <c r="AF204" s="111"/>
      <c r="AG204" s="111"/>
      <c r="AH204" s="111"/>
    </row>
    <row r="205" spans="1:34" ht="12.75">
      <c r="A205" s="111"/>
      <c r="B205" s="111"/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  <c r="AC205" s="111"/>
      <c r="AD205" s="111"/>
      <c r="AE205" s="111"/>
      <c r="AF205" s="111"/>
      <c r="AG205" s="111"/>
      <c r="AH205" s="111"/>
    </row>
    <row r="206" spans="1:34" ht="12.75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  <c r="AC206" s="111"/>
      <c r="AD206" s="111"/>
      <c r="AE206" s="111"/>
      <c r="AF206" s="111"/>
      <c r="AG206" s="111"/>
      <c r="AH206" s="111"/>
    </row>
    <row r="207" spans="1:34" ht="12.75">
      <c r="A207" s="111"/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  <c r="AC207" s="111"/>
      <c r="AD207" s="111"/>
      <c r="AE207" s="111"/>
      <c r="AF207" s="111"/>
      <c r="AG207" s="111"/>
      <c r="AH207" s="111"/>
    </row>
    <row r="208" spans="1:34" ht="12.75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  <c r="AC208" s="111"/>
      <c r="AD208" s="111"/>
      <c r="AE208" s="111"/>
      <c r="AF208" s="111"/>
      <c r="AG208" s="111"/>
      <c r="AH208" s="111"/>
    </row>
    <row r="209" spans="1:34" ht="12.75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  <c r="AC209" s="111"/>
      <c r="AD209" s="111"/>
      <c r="AE209" s="111"/>
      <c r="AF209" s="111"/>
      <c r="AG209" s="111"/>
      <c r="AH209" s="111"/>
    </row>
    <row r="210" spans="1:34" ht="12.75">
      <c r="A210" s="111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  <c r="AC210" s="111"/>
      <c r="AD210" s="111"/>
      <c r="AE210" s="111"/>
      <c r="AF210" s="111"/>
      <c r="AG210" s="111"/>
      <c r="AH210" s="111"/>
    </row>
    <row r="211" spans="1:34" ht="12.75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  <c r="AC211" s="111"/>
      <c r="AD211" s="111"/>
      <c r="AE211" s="111"/>
      <c r="AF211" s="111"/>
      <c r="AG211" s="111"/>
      <c r="AH211" s="111"/>
    </row>
    <row r="212" spans="1:34" ht="12.75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  <c r="AA212" s="111"/>
      <c r="AB212" s="111"/>
      <c r="AC212" s="111"/>
      <c r="AD212" s="111"/>
      <c r="AE212" s="111"/>
      <c r="AF212" s="111"/>
      <c r="AG212" s="111"/>
      <c r="AH212" s="111"/>
    </row>
    <row r="213" spans="1:34" ht="12.75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1"/>
      <c r="AB213" s="111"/>
      <c r="AC213" s="111"/>
      <c r="AD213" s="111"/>
      <c r="AE213" s="111"/>
      <c r="AF213" s="111"/>
      <c r="AG213" s="111"/>
      <c r="AH213" s="111"/>
    </row>
    <row r="214" spans="1:34" ht="12.75">
      <c r="A214" s="111"/>
      <c r="B214" s="111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  <c r="AA214" s="111"/>
      <c r="AB214" s="111"/>
      <c r="AC214" s="111"/>
      <c r="AD214" s="111"/>
      <c r="AE214" s="111"/>
      <c r="AF214" s="111"/>
      <c r="AG214" s="111"/>
      <c r="AH214" s="111"/>
    </row>
    <row r="215" spans="1:34" ht="12.75">
      <c r="A215" s="111"/>
      <c r="B215" s="111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  <c r="AA215" s="111"/>
      <c r="AB215" s="111"/>
      <c r="AC215" s="111"/>
      <c r="AD215" s="111"/>
      <c r="AE215" s="111"/>
      <c r="AF215" s="111"/>
      <c r="AG215" s="111"/>
      <c r="AH215" s="111"/>
    </row>
    <row r="216" spans="1:34" ht="12.75">
      <c r="A216" s="111"/>
      <c r="B216" s="111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  <c r="AA216" s="111"/>
      <c r="AB216" s="111"/>
      <c r="AC216" s="111"/>
      <c r="AD216" s="111"/>
      <c r="AE216" s="111"/>
      <c r="AF216" s="111"/>
      <c r="AG216" s="111"/>
      <c r="AH216" s="111"/>
    </row>
    <row r="217" spans="1:34" ht="12.75">
      <c r="A217" s="111"/>
      <c r="B217" s="111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  <c r="AA217" s="111"/>
      <c r="AB217" s="111"/>
      <c r="AC217" s="111"/>
      <c r="AD217" s="111"/>
      <c r="AE217" s="111"/>
      <c r="AF217" s="111"/>
      <c r="AG217" s="111"/>
      <c r="AH217" s="111"/>
    </row>
    <row r="218" spans="1:34" ht="12.75">
      <c r="A218" s="111"/>
      <c r="B218" s="111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  <c r="AA218" s="111"/>
      <c r="AB218" s="111"/>
      <c r="AC218" s="111"/>
      <c r="AD218" s="111"/>
      <c r="AE218" s="111"/>
      <c r="AF218" s="111"/>
      <c r="AG218" s="111"/>
      <c r="AH218" s="111"/>
    </row>
    <row r="219" spans="1:34" ht="12.75">
      <c r="A219" s="111"/>
      <c r="B219" s="111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  <c r="AA219" s="111"/>
      <c r="AB219" s="111"/>
      <c r="AC219" s="111"/>
      <c r="AD219" s="111"/>
      <c r="AE219" s="111"/>
      <c r="AF219" s="111"/>
      <c r="AG219" s="111"/>
      <c r="AH219" s="111"/>
    </row>
    <row r="220" spans="1:34" ht="12.75">
      <c r="A220" s="111"/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  <c r="AB220" s="111"/>
      <c r="AC220" s="111"/>
      <c r="AD220" s="111"/>
      <c r="AE220" s="111"/>
      <c r="AF220" s="111"/>
      <c r="AG220" s="111"/>
      <c r="AH220" s="111"/>
    </row>
    <row r="221" spans="1:34" ht="12.75">
      <c r="A221" s="111"/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  <c r="AC221" s="111"/>
      <c r="AD221" s="111"/>
      <c r="AE221" s="111"/>
      <c r="AF221" s="111"/>
      <c r="AG221" s="111"/>
      <c r="AH221" s="111"/>
    </row>
    <row r="222" spans="1:34" ht="12.75">
      <c r="A222" s="111"/>
      <c r="B222" s="111"/>
      <c r="C222" s="111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  <c r="AB222" s="111"/>
      <c r="AC222" s="111"/>
      <c r="AD222" s="111"/>
      <c r="AE222" s="111"/>
      <c r="AF222" s="111"/>
      <c r="AG222" s="111"/>
      <c r="AH222" s="111"/>
    </row>
    <row r="223" spans="1:34" ht="12.75">
      <c r="A223" s="111"/>
      <c r="B223" s="111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  <c r="AC223" s="111"/>
      <c r="AD223" s="111"/>
      <c r="AE223" s="111"/>
      <c r="AF223" s="111"/>
      <c r="AG223" s="111"/>
      <c r="AH223" s="111"/>
    </row>
    <row r="224" spans="1:34" ht="12.75">
      <c r="A224" s="111"/>
      <c r="B224" s="111"/>
      <c r="C224" s="111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  <c r="AC224" s="111"/>
      <c r="AD224" s="111"/>
      <c r="AE224" s="111"/>
      <c r="AF224" s="111"/>
      <c r="AG224" s="111"/>
      <c r="AH224" s="111"/>
    </row>
    <row r="225" spans="1:34" ht="12.75">
      <c r="A225" s="111"/>
      <c r="B225" s="111"/>
      <c r="C225" s="111"/>
      <c r="D225" s="111"/>
      <c r="E225" s="111"/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  <c r="AA225" s="111"/>
      <c r="AB225" s="111"/>
      <c r="AC225" s="111"/>
      <c r="AD225" s="111"/>
      <c r="AE225" s="111"/>
      <c r="AF225" s="111"/>
      <c r="AG225" s="111"/>
      <c r="AH225" s="111"/>
    </row>
    <row r="226" spans="1:34" ht="12.75">
      <c r="A226" s="111"/>
      <c r="B226" s="111"/>
      <c r="C226" s="111"/>
      <c r="D226" s="111"/>
      <c r="E226" s="111"/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  <c r="AA226" s="111"/>
      <c r="AB226" s="111"/>
      <c r="AC226" s="111"/>
      <c r="AD226" s="111"/>
      <c r="AE226" s="111"/>
      <c r="AF226" s="111"/>
      <c r="AG226" s="111"/>
      <c r="AH226" s="111"/>
    </row>
    <row r="227" spans="1:34" ht="12.75">
      <c r="A227" s="111"/>
      <c r="B227" s="111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  <c r="AA227" s="111"/>
      <c r="AB227" s="111"/>
      <c r="AC227" s="111"/>
      <c r="AD227" s="111"/>
      <c r="AE227" s="111"/>
      <c r="AF227" s="111"/>
      <c r="AG227" s="111"/>
      <c r="AH227" s="111"/>
    </row>
    <row r="228" spans="1:34" ht="12.75">
      <c r="A228" s="111"/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  <c r="AA228" s="111"/>
      <c r="AB228" s="111"/>
      <c r="AC228" s="111"/>
      <c r="AD228" s="111"/>
      <c r="AE228" s="111"/>
      <c r="AF228" s="111"/>
      <c r="AG228" s="111"/>
      <c r="AH228" s="111"/>
    </row>
    <row r="229" spans="1:34" ht="12.75">
      <c r="A229" s="111"/>
      <c r="B229" s="111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  <c r="AA229" s="111"/>
      <c r="AB229" s="111"/>
      <c r="AC229" s="111"/>
      <c r="AD229" s="111"/>
      <c r="AE229" s="111"/>
      <c r="AF229" s="111"/>
      <c r="AG229" s="111"/>
      <c r="AH229" s="111"/>
    </row>
    <row r="230" spans="1:34" ht="12.75">
      <c r="A230" s="111"/>
      <c r="B230" s="111"/>
      <c r="C230" s="111"/>
      <c r="D230" s="111"/>
      <c r="E230" s="111"/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  <c r="AA230" s="111"/>
      <c r="AB230" s="111"/>
      <c r="AC230" s="111"/>
      <c r="AD230" s="111"/>
      <c r="AE230" s="111"/>
      <c r="AF230" s="111"/>
      <c r="AG230" s="111"/>
      <c r="AH230" s="111"/>
    </row>
    <row r="231" spans="1:34" ht="12.75">
      <c r="A231" s="111"/>
      <c r="B231" s="111"/>
      <c r="C231" s="111"/>
      <c r="D231" s="111"/>
      <c r="E231" s="111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  <c r="AC231" s="111"/>
      <c r="AD231" s="111"/>
      <c r="AE231" s="111"/>
      <c r="AF231" s="111"/>
      <c r="AG231" s="111"/>
      <c r="AH231" s="111"/>
    </row>
    <row r="232" spans="1:34" ht="12.75">
      <c r="A232" s="111"/>
      <c r="B232" s="111"/>
      <c r="C232" s="111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  <c r="AA232" s="111"/>
      <c r="AB232" s="111"/>
      <c r="AC232" s="111"/>
      <c r="AD232" s="111"/>
      <c r="AE232" s="111"/>
      <c r="AF232" s="111"/>
      <c r="AG232" s="111"/>
      <c r="AH232" s="111"/>
    </row>
    <row r="233" spans="1:34" ht="12.75">
      <c r="A233" s="111"/>
      <c r="B233" s="111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  <c r="AA233" s="111"/>
      <c r="AB233" s="111"/>
      <c r="AC233" s="111"/>
      <c r="AD233" s="111"/>
      <c r="AE233" s="111"/>
      <c r="AF233" s="111"/>
      <c r="AG233" s="111"/>
      <c r="AH233" s="111"/>
    </row>
    <row r="234" spans="1:34" ht="12.75">
      <c r="A234" s="111"/>
      <c r="B234" s="111"/>
      <c r="C234" s="111"/>
      <c r="D234" s="111"/>
      <c r="E234" s="111"/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  <c r="AA234" s="111"/>
      <c r="AB234" s="111"/>
      <c r="AC234" s="111"/>
      <c r="AD234" s="111"/>
      <c r="AE234" s="111"/>
      <c r="AF234" s="111"/>
      <c r="AG234" s="111"/>
      <c r="AH234" s="111"/>
    </row>
    <row r="235" spans="1:34" ht="12.75">
      <c r="A235" s="111"/>
      <c r="B235" s="111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  <c r="AA235" s="111"/>
      <c r="AB235" s="111"/>
      <c r="AC235" s="111"/>
      <c r="AD235" s="111"/>
      <c r="AE235" s="111"/>
      <c r="AF235" s="111"/>
      <c r="AG235" s="111"/>
      <c r="AH235" s="111"/>
    </row>
    <row r="236" spans="1:34" ht="12.75">
      <c r="A236" s="111"/>
      <c r="B236" s="111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  <c r="AA236" s="111"/>
      <c r="AB236" s="111"/>
      <c r="AC236" s="111"/>
      <c r="AD236" s="111"/>
      <c r="AE236" s="111"/>
      <c r="AF236" s="111"/>
      <c r="AG236" s="111"/>
      <c r="AH236" s="111"/>
    </row>
    <row r="237" spans="1:34" ht="12.75">
      <c r="A237" s="111"/>
      <c r="B237" s="111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  <c r="AC237" s="111"/>
      <c r="AD237" s="111"/>
      <c r="AE237" s="111"/>
      <c r="AF237" s="111"/>
      <c r="AG237" s="111"/>
      <c r="AH237" s="111"/>
    </row>
    <row r="238" spans="1:34" ht="12.75">
      <c r="A238" s="111"/>
      <c r="B238" s="111"/>
      <c r="C238" s="111"/>
      <c r="D238" s="111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  <c r="AA238" s="111"/>
      <c r="AB238" s="111"/>
      <c r="AC238" s="111"/>
      <c r="AD238" s="111"/>
      <c r="AE238" s="111"/>
      <c r="AF238" s="111"/>
      <c r="AG238" s="111"/>
      <c r="AH238" s="111"/>
    </row>
    <row r="239" spans="1:34" ht="12.75">
      <c r="A239" s="111"/>
      <c r="B239" s="111"/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  <c r="AA239" s="111"/>
      <c r="AB239" s="111"/>
      <c r="AC239" s="111"/>
      <c r="AD239" s="111"/>
      <c r="AE239" s="111"/>
      <c r="AF239" s="111"/>
      <c r="AG239" s="111"/>
      <c r="AH239" s="111"/>
    </row>
    <row r="240" spans="1:34" ht="12.75">
      <c r="A240" s="111"/>
      <c r="B240" s="111"/>
      <c r="C240" s="111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  <c r="AA240" s="111"/>
      <c r="AB240" s="111"/>
      <c r="AC240" s="111"/>
      <c r="AD240" s="111"/>
      <c r="AE240" s="111"/>
      <c r="AF240" s="111"/>
      <c r="AG240" s="111"/>
      <c r="AH240" s="111"/>
    </row>
    <row r="241" spans="1:34" ht="12.75">
      <c r="A241" s="111"/>
      <c r="B241" s="111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  <c r="AA241" s="111"/>
      <c r="AB241" s="111"/>
      <c r="AC241" s="111"/>
      <c r="AD241" s="111"/>
      <c r="AE241" s="111"/>
      <c r="AF241" s="111"/>
      <c r="AG241" s="111"/>
      <c r="AH241" s="111"/>
    </row>
    <row r="242" spans="1:34" ht="12.75">
      <c r="A242" s="111"/>
      <c r="B242" s="111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  <c r="AA242" s="111"/>
      <c r="AB242" s="111"/>
      <c r="AC242" s="111"/>
      <c r="AD242" s="111"/>
      <c r="AE242" s="111"/>
      <c r="AF242" s="111"/>
      <c r="AG242" s="111"/>
      <c r="AH242" s="111"/>
    </row>
    <row r="243" spans="1:34" ht="12.75">
      <c r="A243" s="111"/>
      <c r="B243" s="111"/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  <c r="AA243" s="111"/>
      <c r="AB243" s="111"/>
      <c r="AC243" s="111"/>
      <c r="AD243" s="111"/>
      <c r="AE243" s="111"/>
      <c r="AF243" s="111"/>
      <c r="AG243" s="111"/>
      <c r="AH243" s="111"/>
    </row>
    <row r="244" spans="1:34" ht="12.75">
      <c r="A244" s="111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  <c r="AA244" s="111"/>
      <c r="AB244" s="111"/>
      <c r="AC244" s="111"/>
      <c r="AD244" s="111"/>
      <c r="AE244" s="111"/>
      <c r="AF244" s="111"/>
      <c r="AG244" s="111"/>
      <c r="AH244" s="111"/>
    </row>
    <row r="245" spans="1:34" ht="12.75">
      <c r="A245" s="111"/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  <c r="AA245" s="111"/>
      <c r="AB245" s="111"/>
      <c r="AC245" s="111"/>
      <c r="AD245" s="111"/>
      <c r="AE245" s="111"/>
      <c r="AF245" s="111"/>
      <c r="AG245" s="111"/>
      <c r="AH245" s="111"/>
    </row>
    <row r="246" spans="1:34" ht="12.75">
      <c r="A246" s="111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  <c r="AA246" s="111"/>
      <c r="AB246" s="111"/>
      <c r="AC246" s="111"/>
      <c r="AD246" s="111"/>
      <c r="AE246" s="111"/>
      <c r="AF246" s="111"/>
      <c r="AG246" s="111"/>
      <c r="AH246" s="111"/>
    </row>
    <row r="247" spans="1:34" ht="12.75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  <c r="AA247" s="111"/>
      <c r="AB247" s="111"/>
      <c r="AC247" s="111"/>
      <c r="AD247" s="111"/>
      <c r="AE247" s="111"/>
      <c r="AF247" s="111"/>
      <c r="AG247" s="111"/>
      <c r="AH247" s="111"/>
    </row>
    <row r="248" spans="1:34" ht="12.75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  <c r="AA248" s="111"/>
      <c r="AB248" s="111"/>
      <c r="AC248" s="111"/>
      <c r="AD248" s="111"/>
      <c r="AE248" s="111"/>
      <c r="AF248" s="111"/>
      <c r="AG248" s="111"/>
      <c r="AH248" s="111"/>
    </row>
    <row r="249" spans="1:34" ht="12.75">
      <c r="A249" s="111"/>
      <c r="B249" s="111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  <c r="AA249" s="111"/>
      <c r="AB249" s="111"/>
      <c r="AC249" s="111"/>
      <c r="AD249" s="111"/>
      <c r="AE249" s="111"/>
      <c r="AF249" s="111"/>
      <c r="AG249" s="111"/>
      <c r="AH249" s="111"/>
    </row>
    <row r="250" spans="1:34" ht="12.75">
      <c r="A250" s="111"/>
      <c r="B250" s="111"/>
      <c r="C250" s="111"/>
      <c r="D250" s="111"/>
      <c r="E250" s="111"/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  <c r="AA250" s="111"/>
      <c r="AB250" s="111"/>
      <c r="AC250" s="111"/>
      <c r="AD250" s="111"/>
      <c r="AE250" s="111"/>
      <c r="AF250" s="111"/>
      <c r="AG250" s="111"/>
      <c r="AH250" s="111"/>
    </row>
    <row r="251" spans="1:34" ht="12.75">
      <c r="A251" s="111"/>
      <c r="B251" s="111"/>
      <c r="C251" s="111"/>
      <c r="D251" s="111"/>
      <c r="E251" s="111"/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  <c r="AA251" s="111"/>
      <c r="AB251" s="111"/>
      <c r="AC251" s="111"/>
      <c r="AD251" s="111"/>
      <c r="AE251" s="111"/>
      <c r="AF251" s="111"/>
      <c r="AG251" s="111"/>
      <c r="AH251" s="111"/>
    </row>
    <row r="252" spans="1:34" ht="12.75">
      <c r="A252" s="111"/>
      <c r="B252" s="111"/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  <c r="AA252" s="111"/>
      <c r="AB252" s="111"/>
      <c r="AC252" s="111"/>
      <c r="AD252" s="111"/>
      <c r="AE252" s="111"/>
      <c r="AF252" s="111"/>
      <c r="AG252" s="111"/>
      <c r="AH252" s="111"/>
    </row>
    <row r="253" spans="1:34" ht="12.75">
      <c r="A253" s="111"/>
      <c r="B253" s="111"/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  <c r="AC253" s="111"/>
      <c r="AD253" s="111"/>
      <c r="AE253" s="111"/>
      <c r="AF253" s="111"/>
      <c r="AG253" s="111"/>
      <c r="AH253" s="111"/>
    </row>
    <row r="254" spans="1:34" ht="12.75">
      <c r="A254" s="111"/>
      <c r="B254" s="111"/>
      <c r="C254" s="111"/>
      <c r="D254" s="111"/>
      <c r="E254" s="111"/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  <c r="AA254" s="111"/>
      <c r="AB254" s="111"/>
      <c r="AC254" s="111"/>
      <c r="AD254" s="111"/>
      <c r="AE254" s="111"/>
      <c r="AF254" s="111"/>
      <c r="AG254" s="111"/>
      <c r="AH254" s="111"/>
    </row>
    <row r="255" spans="1:34" ht="12.75">
      <c r="A255" s="111"/>
      <c r="B255" s="111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</row>
    <row r="256" spans="1:34" ht="12.75">
      <c r="A256" s="111"/>
      <c r="B256" s="111"/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  <c r="AA256" s="111"/>
      <c r="AB256" s="111"/>
      <c r="AC256" s="111"/>
      <c r="AD256" s="111"/>
      <c r="AE256" s="111"/>
      <c r="AF256" s="111"/>
      <c r="AG256" s="111"/>
      <c r="AH256" s="111"/>
    </row>
    <row r="257" spans="1:34" ht="12.75">
      <c r="A257" s="111"/>
      <c r="B257" s="111"/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  <c r="AA257" s="111"/>
      <c r="AB257" s="111"/>
      <c r="AC257" s="111"/>
      <c r="AD257" s="111"/>
      <c r="AE257" s="111"/>
      <c r="AF257" s="111"/>
      <c r="AG257" s="111"/>
      <c r="AH257" s="111"/>
    </row>
    <row r="258" spans="1:34" ht="12.75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  <c r="AA258" s="111"/>
      <c r="AB258" s="111"/>
      <c r="AC258" s="111"/>
      <c r="AD258" s="111"/>
      <c r="AE258" s="111"/>
      <c r="AF258" s="111"/>
      <c r="AG258" s="111"/>
      <c r="AH258" s="111"/>
    </row>
    <row r="259" spans="1:34" ht="12.75">
      <c r="A259" s="111"/>
      <c r="B259" s="111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  <c r="AB259" s="111"/>
      <c r="AC259" s="111"/>
      <c r="AD259" s="111"/>
      <c r="AE259" s="111"/>
      <c r="AF259" s="111"/>
      <c r="AG259" s="111"/>
      <c r="AH259" s="111"/>
    </row>
    <row r="260" spans="1:34" ht="12.75">
      <c r="A260" s="111"/>
      <c r="B260" s="111"/>
      <c r="C260" s="111"/>
      <c r="D260" s="111"/>
      <c r="E260" s="111"/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  <c r="AA260" s="111"/>
      <c r="AB260" s="111"/>
      <c r="AC260" s="111"/>
      <c r="AD260" s="111"/>
      <c r="AE260" s="111"/>
      <c r="AF260" s="111"/>
      <c r="AG260" s="111"/>
      <c r="AH260" s="111"/>
    </row>
    <row r="261" spans="1:34" ht="12.75">
      <c r="A261" s="111"/>
      <c r="B261" s="111"/>
      <c r="C261" s="111"/>
      <c r="D261" s="111"/>
      <c r="E261" s="111"/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  <c r="AA261" s="111"/>
      <c r="AB261" s="111"/>
      <c r="AC261" s="111"/>
      <c r="AD261" s="111"/>
      <c r="AE261" s="111"/>
      <c r="AF261" s="111"/>
      <c r="AG261" s="111"/>
      <c r="AH261" s="111"/>
    </row>
    <row r="262" spans="1:34" ht="12.75">
      <c r="A262" s="111"/>
      <c r="B262" s="111"/>
      <c r="C262" s="111"/>
      <c r="D262" s="111"/>
      <c r="E262" s="111"/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  <c r="AA262" s="111"/>
      <c r="AB262" s="111"/>
      <c r="AC262" s="111"/>
      <c r="AD262" s="111"/>
      <c r="AE262" s="111"/>
      <c r="AF262" s="111"/>
      <c r="AG262" s="111"/>
      <c r="AH262" s="111"/>
    </row>
    <row r="263" spans="1:34" ht="12.75">
      <c r="A263" s="111"/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  <c r="AA263" s="111"/>
      <c r="AB263" s="111"/>
      <c r="AC263" s="111"/>
      <c r="AD263" s="111"/>
      <c r="AE263" s="111"/>
      <c r="AF263" s="111"/>
      <c r="AG263" s="111"/>
      <c r="AH263" s="111"/>
    </row>
    <row r="264" spans="1:34" ht="12.75">
      <c r="A264" s="111"/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  <c r="AA264" s="111"/>
      <c r="AB264" s="111"/>
      <c r="AC264" s="111"/>
      <c r="AD264" s="111"/>
      <c r="AE264" s="111"/>
      <c r="AF264" s="111"/>
      <c r="AG264" s="111"/>
      <c r="AH264" s="111"/>
    </row>
    <row r="265" spans="1:34" ht="12.75">
      <c r="A265" s="111"/>
      <c r="B265" s="111"/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  <c r="AB265" s="111"/>
      <c r="AC265" s="111"/>
      <c r="AD265" s="111"/>
      <c r="AE265" s="111"/>
      <c r="AF265" s="111"/>
      <c r="AG265" s="111"/>
      <c r="AH265" s="111"/>
    </row>
    <row r="266" spans="1:34" ht="12.75">
      <c r="A266" s="111"/>
      <c r="B266" s="111"/>
      <c r="C266" s="111"/>
      <c r="D266" s="111"/>
      <c r="E266" s="111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  <c r="AA266" s="111"/>
      <c r="AB266" s="111"/>
      <c r="AC266" s="111"/>
      <c r="AD266" s="111"/>
      <c r="AE266" s="111"/>
      <c r="AF266" s="111"/>
      <c r="AG266" s="111"/>
      <c r="AH266" s="111"/>
    </row>
    <row r="267" spans="1:34" ht="12.75">
      <c r="A267" s="111"/>
      <c r="B267" s="111"/>
      <c r="C267" s="111"/>
      <c r="D267" s="111"/>
      <c r="E267" s="111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  <c r="AA267" s="111"/>
      <c r="AB267" s="111"/>
      <c r="AC267" s="111"/>
      <c r="AD267" s="111"/>
      <c r="AE267" s="111"/>
      <c r="AF267" s="111"/>
      <c r="AG267" s="111"/>
      <c r="AH267" s="111"/>
    </row>
    <row r="268" spans="1:34" ht="12.75">
      <c r="A268" s="111"/>
      <c r="B268" s="111"/>
      <c r="C268" s="111"/>
      <c r="D268" s="111"/>
      <c r="E268" s="111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  <c r="AA268" s="111"/>
      <c r="AB268" s="111"/>
      <c r="AC268" s="111"/>
      <c r="AD268" s="111"/>
      <c r="AE268" s="111"/>
      <c r="AF268" s="111"/>
      <c r="AG268" s="111"/>
      <c r="AH268" s="111"/>
    </row>
    <row r="269" spans="1:34" ht="12.75">
      <c r="A269" s="111"/>
      <c r="B269" s="111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  <c r="AA269" s="111"/>
      <c r="AB269" s="111"/>
      <c r="AC269" s="111"/>
      <c r="AD269" s="111"/>
      <c r="AE269" s="111"/>
      <c r="AF269" s="111"/>
      <c r="AG269" s="111"/>
      <c r="AH269" s="111"/>
    </row>
    <row r="270" spans="1:34" ht="12.75">
      <c r="A270" s="111"/>
      <c r="B270" s="111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  <c r="AA270" s="111"/>
      <c r="AB270" s="111"/>
      <c r="AC270" s="111"/>
      <c r="AD270" s="111"/>
      <c r="AE270" s="111"/>
      <c r="AF270" s="111"/>
      <c r="AG270" s="111"/>
      <c r="AH270" s="111"/>
    </row>
    <row r="271" spans="1:34" ht="12.75">
      <c r="A271" s="111"/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  <c r="AA271" s="111"/>
      <c r="AB271" s="111"/>
      <c r="AC271" s="111"/>
      <c r="AD271" s="111"/>
      <c r="AE271" s="111"/>
      <c r="AF271" s="111"/>
      <c r="AG271" s="111"/>
      <c r="AH271" s="111"/>
    </row>
    <row r="272" spans="1:34" ht="12.75">
      <c r="A272" s="111"/>
      <c r="B272" s="111"/>
      <c r="C272" s="111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  <c r="AA272" s="111"/>
      <c r="AB272" s="111"/>
      <c r="AC272" s="111"/>
      <c r="AD272" s="111"/>
      <c r="AE272" s="111"/>
      <c r="AF272" s="111"/>
      <c r="AG272" s="111"/>
      <c r="AH272" s="111"/>
    </row>
    <row r="273" spans="1:34" ht="12.75">
      <c r="A273" s="111"/>
      <c r="B273" s="111"/>
      <c r="C273" s="111"/>
      <c r="D273" s="111"/>
      <c r="E273" s="111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  <c r="AA273" s="111"/>
      <c r="AB273" s="111"/>
      <c r="AC273" s="111"/>
      <c r="AD273" s="111"/>
      <c r="AE273" s="111"/>
      <c r="AF273" s="111"/>
      <c r="AG273" s="111"/>
      <c r="AH273" s="111"/>
    </row>
    <row r="274" spans="1:34" ht="12.75">
      <c r="A274" s="111"/>
      <c r="B274" s="111"/>
      <c r="C274" s="111"/>
      <c r="D274" s="111"/>
      <c r="E274" s="111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  <c r="AA274" s="111"/>
      <c r="AB274" s="111"/>
      <c r="AC274" s="111"/>
      <c r="AD274" s="111"/>
      <c r="AE274" s="111"/>
      <c r="AF274" s="111"/>
      <c r="AG274" s="111"/>
      <c r="AH274" s="111"/>
    </row>
    <row r="275" spans="1:34" ht="12.75">
      <c r="A275" s="111"/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  <c r="AA275" s="111"/>
      <c r="AB275" s="111"/>
      <c r="AC275" s="111"/>
      <c r="AD275" s="111"/>
      <c r="AE275" s="111"/>
      <c r="AF275" s="111"/>
      <c r="AG275" s="111"/>
      <c r="AH275" s="111"/>
    </row>
    <row r="276" spans="1:34" ht="12.75">
      <c r="A276" s="111"/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  <c r="AA276" s="111"/>
      <c r="AB276" s="111"/>
      <c r="AC276" s="111"/>
      <c r="AD276" s="111"/>
      <c r="AE276" s="111"/>
      <c r="AF276" s="111"/>
      <c r="AG276" s="111"/>
      <c r="AH276" s="111"/>
    </row>
    <row r="277" spans="1:34" ht="12.75">
      <c r="A277" s="111"/>
      <c r="B277" s="111"/>
      <c r="C277" s="111"/>
      <c r="D277" s="111"/>
      <c r="E277" s="111"/>
      <c r="F277" s="111"/>
      <c r="G277" s="111"/>
      <c r="H277" s="111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  <c r="AA277" s="111"/>
      <c r="AB277" s="111"/>
      <c r="AC277" s="111"/>
      <c r="AD277" s="111"/>
      <c r="AE277" s="111"/>
      <c r="AF277" s="111"/>
      <c r="AG277" s="111"/>
      <c r="AH277" s="111"/>
    </row>
    <row r="278" spans="1:34" ht="12.75">
      <c r="A278" s="111"/>
      <c r="B278" s="111"/>
      <c r="C278" s="111"/>
      <c r="D278" s="111"/>
      <c r="E278" s="111"/>
      <c r="F278" s="111"/>
      <c r="G278" s="111"/>
      <c r="H278" s="111"/>
      <c r="I278" s="111"/>
      <c r="J278" s="111"/>
      <c r="K278" s="111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  <c r="AA278" s="111"/>
      <c r="AB278" s="111"/>
      <c r="AC278" s="111"/>
      <c r="AD278" s="111"/>
      <c r="AE278" s="111"/>
      <c r="AF278" s="111"/>
      <c r="AG278" s="111"/>
      <c r="AH278" s="111"/>
    </row>
    <row r="279" spans="1:34" ht="12.75">
      <c r="A279" s="111"/>
      <c r="B279" s="111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  <c r="AA279" s="111"/>
      <c r="AB279" s="111"/>
      <c r="AC279" s="111"/>
      <c r="AD279" s="111"/>
      <c r="AE279" s="111"/>
      <c r="AF279" s="111"/>
      <c r="AG279" s="111"/>
      <c r="AH279" s="111"/>
    </row>
    <row r="280" spans="1:34" ht="12.75">
      <c r="A280" s="111"/>
      <c r="B280" s="111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  <c r="AA280" s="111"/>
      <c r="AB280" s="111"/>
      <c r="AC280" s="111"/>
      <c r="AD280" s="111"/>
      <c r="AE280" s="111"/>
      <c r="AF280" s="111"/>
      <c r="AG280" s="111"/>
      <c r="AH280" s="111"/>
    </row>
    <row r="281" spans="1:34" ht="12.75">
      <c r="A281" s="111"/>
      <c r="B281" s="111"/>
      <c r="C281" s="111"/>
      <c r="D281" s="111"/>
      <c r="E281" s="111"/>
      <c r="F281" s="111"/>
      <c r="G281" s="111"/>
      <c r="H281" s="111"/>
      <c r="I281" s="111"/>
      <c r="J281" s="111"/>
      <c r="K281" s="111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  <c r="AA281" s="111"/>
      <c r="AB281" s="111"/>
      <c r="AC281" s="111"/>
      <c r="AD281" s="111"/>
      <c r="AE281" s="111"/>
      <c r="AF281" s="111"/>
      <c r="AG281" s="111"/>
      <c r="AH281" s="111"/>
    </row>
    <row r="282" spans="1:34" ht="12.75">
      <c r="A282" s="111"/>
      <c r="B282" s="111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  <c r="AA282" s="111"/>
      <c r="AB282" s="111"/>
      <c r="AC282" s="111"/>
      <c r="AD282" s="111"/>
      <c r="AE282" s="111"/>
      <c r="AF282" s="111"/>
      <c r="AG282" s="111"/>
      <c r="AH282" s="111"/>
    </row>
    <row r="283" spans="1:34" ht="12.75">
      <c r="A283" s="111"/>
      <c r="B283" s="111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  <c r="AA283" s="111"/>
      <c r="AB283" s="111"/>
      <c r="AC283" s="111"/>
      <c r="AD283" s="111"/>
      <c r="AE283" s="111"/>
      <c r="AF283" s="111"/>
      <c r="AG283" s="111"/>
      <c r="AH283" s="111"/>
    </row>
    <row r="284" spans="1:34" ht="12.75">
      <c r="A284" s="111"/>
      <c r="B284" s="111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  <c r="AA284" s="111"/>
      <c r="AB284" s="111"/>
      <c r="AC284" s="111"/>
      <c r="AD284" s="111"/>
      <c r="AE284" s="111"/>
      <c r="AF284" s="111"/>
      <c r="AG284" s="111"/>
      <c r="AH284" s="111"/>
    </row>
    <row r="285" spans="1:34" ht="12.75">
      <c r="A285" s="111"/>
      <c r="B285" s="111"/>
      <c r="C285" s="111"/>
      <c r="D285" s="111"/>
      <c r="E285" s="111"/>
      <c r="F285" s="111"/>
      <c r="G285" s="111"/>
      <c r="H285" s="111"/>
      <c r="I285" s="111"/>
      <c r="J285" s="111"/>
      <c r="K285" s="111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  <c r="AA285" s="111"/>
      <c r="AB285" s="111"/>
      <c r="AC285" s="111"/>
      <c r="AD285" s="111"/>
      <c r="AE285" s="111"/>
      <c r="AF285" s="111"/>
      <c r="AG285" s="111"/>
      <c r="AH285" s="111"/>
    </row>
    <row r="286" spans="1:34" ht="12.75">
      <c r="A286" s="111"/>
      <c r="B286" s="111"/>
      <c r="C286" s="111"/>
      <c r="D286" s="111"/>
      <c r="E286" s="111"/>
      <c r="F286" s="111"/>
      <c r="G286" s="111"/>
      <c r="H286" s="111"/>
      <c r="I286" s="111"/>
      <c r="J286" s="111"/>
      <c r="K286" s="111"/>
      <c r="L286" s="111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  <c r="AA286" s="111"/>
      <c r="AB286" s="111"/>
      <c r="AC286" s="111"/>
      <c r="AD286" s="111"/>
      <c r="AE286" s="111"/>
      <c r="AF286" s="111"/>
      <c r="AG286" s="111"/>
      <c r="AH286" s="111"/>
    </row>
    <row r="287" spans="1:34" ht="12.75">
      <c r="A287" s="111"/>
      <c r="B287" s="111"/>
      <c r="C287" s="111"/>
      <c r="D287" s="111"/>
      <c r="E287" s="111"/>
      <c r="F287" s="111"/>
      <c r="G287" s="111"/>
      <c r="H287" s="111"/>
      <c r="I287" s="111"/>
      <c r="J287" s="111"/>
      <c r="K287" s="111"/>
      <c r="L287" s="111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  <c r="AA287" s="111"/>
      <c r="AB287" s="111"/>
      <c r="AC287" s="111"/>
      <c r="AD287" s="111"/>
      <c r="AE287" s="111"/>
      <c r="AF287" s="111"/>
      <c r="AG287" s="111"/>
      <c r="AH287" s="111"/>
    </row>
    <row r="288" spans="1:34" ht="12.75">
      <c r="A288" s="111"/>
      <c r="B288" s="111"/>
      <c r="C288" s="111"/>
      <c r="D288" s="111"/>
      <c r="E288" s="111"/>
      <c r="F288" s="111"/>
      <c r="G288" s="111"/>
      <c r="H288" s="111"/>
      <c r="I288" s="111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  <c r="AA288" s="111"/>
      <c r="AB288" s="111"/>
      <c r="AC288" s="111"/>
      <c r="AD288" s="111"/>
      <c r="AE288" s="111"/>
      <c r="AF288" s="111"/>
      <c r="AG288" s="111"/>
      <c r="AH288" s="111"/>
    </row>
    <row r="289" spans="1:34" ht="12.75">
      <c r="A289" s="111"/>
      <c r="B289" s="111"/>
      <c r="C289" s="111"/>
      <c r="D289" s="111"/>
      <c r="E289" s="111"/>
      <c r="F289" s="111"/>
      <c r="G289" s="111"/>
      <c r="H289" s="111"/>
      <c r="I289" s="111"/>
      <c r="J289" s="111"/>
      <c r="K289" s="111"/>
      <c r="L289" s="111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  <c r="AA289" s="111"/>
      <c r="AB289" s="111"/>
      <c r="AC289" s="111"/>
      <c r="AD289" s="111"/>
      <c r="AE289" s="111"/>
      <c r="AF289" s="111"/>
      <c r="AG289" s="111"/>
      <c r="AH289" s="111"/>
    </row>
    <row r="290" spans="1:34" ht="12.75">
      <c r="A290" s="111"/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  <c r="AA290" s="111"/>
      <c r="AB290" s="111"/>
      <c r="AC290" s="111"/>
      <c r="AD290" s="111"/>
      <c r="AE290" s="111"/>
      <c r="AF290" s="111"/>
      <c r="AG290" s="111"/>
      <c r="AH290" s="111"/>
    </row>
    <row r="291" spans="1:34" ht="12.75">
      <c r="A291" s="111"/>
      <c r="B291" s="111"/>
      <c r="C291" s="111"/>
      <c r="D291" s="111"/>
      <c r="E291" s="111"/>
      <c r="F291" s="111"/>
      <c r="G291" s="111"/>
      <c r="H291" s="111"/>
      <c r="I291" s="111"/>
      <c r="J291" s="111"/>
      <c r="K291" s="111"/>
      <c r="L291" s="111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  <c r="AA291" s="111"/>
      <c r="AB291" s="111"/>
      <c r="AC291" s="111"/>
      <c r="AD291" s="111"/>
      <c r="AE291" s="111"/>
      <c r="AF291" s="111"/>
      <c r="AG291" s="111"/>
      <c r="AH291" s="111"/>
    </row>
    <row r="292" spans="1:34" ht="12.75">
      <c r="A292" s="111"/>
      <c r="B292" s="111"/>
      <c r="C292" s="111"/>
      <c r="D292" s="111"/>
      <c r="E292" s="111"/>
      <c r="F292" s="111"/>
      <c r="G292" s="111"/>
      <c r="H292" s="111"/>
      <c r="I292" s="111"/>
      <c r="J292" s="111"/>
      <c r="K292" s="111"/>
      <c r="L292" s="111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  <c r="AA292" s="111"/>
      <c r="AB292" s="111"/>
      <c r="AC292" s="111"/>
      <c r="AD292" s="111"/>
      <c r="AE292" s="111"/>
      <c r="AF292" s="111"/>
      <c r="AG292" s="111"/>
      <c r="AH292" s="111"/>
    </row>
    <row r="293" spans="1:34" ht="12.75">
      <c r="A293" s="111"/>
      <c r="B293" s="111"/>
      <c r="C293" s="111"/>
      <c r="D293" s="111"/>
      <c r="E293" s="111"/>
      <c r="F293" s="111"/>
      <c r="G293" s="111"/>
      <c r="H293" s="111"/>
      <c r="I293" s="111"/>
      <c r="J293" s="111"/>
      <c r="K293" s="111"/>
      <c r="L293" s="111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  <c r="AA293" s="111"/>
      <c r="AB293" s="111"/>
      <c r="AC293" s="111"/>
      <c r="AD293" s="111"/>
      <c r="AE293" s="111"/>
      <c r="AF293" s="111"/>
      <c r="AG293" s="111"/>
      <c r="AH293" s="111"/>
    </row>
    <row r="294" spans="1:34" ht="12.75">
      <c r="A294" s="111"/>
      <c r="B294" s="111"/>
      <c r="C294" s="111"/>
      <c r="D294" s="111"/>
      <c r="E294" s="111"/>
      <c r="F294" s="111"/>
      <c r="G294" s="111"/>
      <c r="H294" s="111"/>
      <c r="I294" s="111"/>
      <c r="J294" s="111"/>
      <c r="K294" s="111"/>
      <c r="L294" s="111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  <c r="AA294" s="111"/>
      <c r="AB294" s="111"/>
      <c r="AC294" s="111"/>
      <c r="AD294" s="111"/>
      <c r="AE294" s="111"/>
      <c r="AF294" s="111"/>
      <c r="AG294" s="111"/>
      <c r="AH294" s="111"/>
    </row>
    <row r="295" spans="1:34" ht="12.75">
      <c r="A295" s="111"/>
      <c r="B295" s="111"/>
      <c r="C295" s="111"/>
      <c r="D295" s="111"/>
      <c r="E295" s="111"/>
      <c r="F295" s="111"/>
      <c r="G295" s="111"/>
      <c r="H295" s="111"/>
      <c r="I295" s="111"/>
      <c r="J295" s="111"/>
      <c r="K295" s="111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  <c r="AA295" s="111"/>
      <c r="AB295" s="111"/>
      <c r="AC295" s="111"/>
      <c r="AD295" s="111"/>
      <c r="AE295" s="111"/>
      <c r="AF295" s="111"/>
      <c r="AG295" s="111"/>
      <c r="AH295" s="111"/>
    </row>
    <row r="296" spans="1:34" ht="12.75">
      <c r="A296" s="111"/>
      <c r="B296" s="111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  <c r="AA296" s="111"/>
      <c r="AB296" s="111"/>
      <c r="AC296" s="111"/>
      <c r="AD296" s="111"/>
      <c r="AE296" s="111"/>
      <c r="AF296" s="111"/>
      <c r="AG296" s="111"/>
      <c r="AH296" s="111"/>
    </row>
    <row r="297" spans="1:34" ht="12.75">
      <c r="A297" s="111"/>
      <c r="B297" s="111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  <c r="AA297" s="111"/>
      <c r="AB297" s="111"/>
      <c r="AC297" s="111"/>
      <c r="AD297" s="111"/>
      <c r="AE297" s="111"/>
      <c r="AF297" s="111"/>
      <c r="AG297" s="111"/>
      <c r="AH297" s="111"/>
    </row>
    <row r="298" spans="1:34" ht="12.75">
      <c r="A298" s="111"/>
      <c r="B298" s="111"/>
      <c r="C298" s="111"/>
      <c r="D298" s="111"/>
      <c r="E298" s="111"/>
      <c r="F298" s="111"/>
      <c r="G298" s="111"/>
      <c r="H298" s="111"/>
      <c r="I298" s="111"/>
      <c r="J298" s="111"/>
      <c r="K298" s="111"/>
      <c r="L298" s="111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  <c r="AA298" s="111"/>
      <c r="AB298" s="111"/>
      <c r="AC298" s="111"/>
      <c r="AD298" s="111"/>
      <c r="AE298" s="111"/>
      <c r="AF298" s="111"/>
      <c r="AG298" s="111"/>
      <c r="AH298" s="111"/>
    </row>
    <row r="299" spans="1:34" ht="12.75">
      <c r="A299" s="111"/>
      <c r="B299" s="111"/>
      <c r="C299" s="111"/>
      <c r="D299" s="111"/>
      <c r="E299" s="111"/>
      <c r="F299" s="111"/>
      <c r="G299" s="111"/>
      <c r="H299" s="111"/>
      <c r="I299" s="111"/>
      <c r="J299" s="111"/>
      <c r="K299" s="111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  <c r="AA299" s="111"/>
      <c r="AB299" s="111"/>
      <c r="AC299" s="111"/>
      <c r="AD299" s="111"/>
      <c r="AE299" s="111"/>
      <c r="AF299" s="111"/>
      <c r="AG299" s="111"/>
      <c r="AH299" s="111"/>
    </row>
    <row r="300" spans="1:34" ht="12.75">
      <c r="A300" s="111"/>
      <c r="B300" s="111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  <c r="AA300" s="111"/>
      <c r="AB300" s="111"/>
      <c r="AC300" s="111"/>
      <c r="AD300" s="111"/>
      <c r="AE300" s="111"/>
      <c r="AF300" s="111"/>
      <c r="AG300" s="111"/>
      <c r="AH300" s="111"/>
    </row>
    <row r="301" spans="1:34" ht="12.75">
      <c r="A301" s="111"/>
      <c r="B301" s="111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  <c r="AA301" s="111"/>
      <c r="AB301" s="111"/>
      <c r="AC301" s="111"/>
      <c r="AD301" s="111"/>
      <c r="AE301" s="111"/>
      <c r="AF301" s="111"/>
      <c r="AG301" s="111"/>
      <c r="AH301" s="111"/>
    </row>
    <row r="302" spans="1:34" ht="12.75">
      <c r="A302" s="111"/>
      <c r="B302" s="111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  <c r="AA302" s="111"/>
      <c r="AB302" s="111"/>
      <c r="AC302" s="111"/>
      <c r="AD302" s="111"/>
      <c r="AE302" s="111"/>
      <c r="AF302" s="111"/>
      <c r="AG302" s="111"/>
      <c r="AH302" s="111"/>
    </row>
    <row r="303" spans="1:34" ht="12.75">
      <c r="A303" s="111"/>
      <c r="B303" s="111"/>
      <c r="C303" s="111"/>
      <c r="D303" s="111"/>
      <c r="E303" s="111"/>
      <c r="F303" s="111"/>
      <c r="G303" s="111"/>
      <c r="H303" s="111"/>
      <c r="I303" s="111"/>
      <c r="J303" s="111"/>
      <c r="K303" s="111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  <c r="AA303" s="111"/>
      <c r="AB303" s="111"/>
      <c r="AC303" s="111"/>
      <c r="AD303" s="111"/>
      <c r="AE303" s="111"/>
      <c r="AF303" s="111"/>
      <c r="AG303" s="111"/>
      <c r="AH303" s="111"/>
    </row>
    <row r="304" spans="1:34" ht="12.75">
      <c r="A304" s="111"/>
      <c r="B304" s="111"/>
      <c r="C304" s="111"/>
      <c r="D304" s="111"/>
      <c r="E304" s="111"/>
      <c r="F304" s="111"/>
      <c r="G304" s="111"/>
      <c r="H304" s="111"/>
      <c r="I304" s="111"/>
      <c r="J304" s="111"/>
      <c r="K304" s="111"/>
      <c r="L304" s="111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  <c r="AA304" s="111"/>
      <c r="AB304" s="111"/>
      <c r="AC304" s="111"/>
      <c r="AD304" s="111"/>
      <c r="AE304" s="111"/>
      <c r="AF304" s="111"/>
      <c r="AG304" s="111"/>
      <c r="AH304" s="111"/>
    </row>
    <row r="305" spans="1:34" ht="12.75">
      <c r="A305" s="111"/>
      <c r="B305" s="111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  <c r="AA305" s="111"/>
      <c r="AB305" s="111"/>
      <c r="AC305" s="111"/>
      <c r="AD305" s="111"/>
      <c r="AE305" s="111"/>
      <c r="AF305" s="111"/>
      <c r="AG305" s="111"/>
      <c r="AH305" s="111"/>
    </row>
    <row r="306" spans="1:34" ht="12.75">
      <c r="A306" s="111"/>
      <c r="B306" s="111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  <c r="AA306" s="111"/>
      <c r="AB306" s="111"/>
      <c r="AC306" s="111"/>
      <c r="AD306" s="111"/>
      <c r="AE306" s="111"/>
      <c r="AF306" s="111"/>
      <c r="AG306" s="111"/>
      <c r="AH306" s="111"/>
    </row>
    <row r="307" spans="1:34" ht="12.75">
      <c r="A307" s="111"/>
      <c r="B307" s="111"/>
      <c r="C307" s="111"/>
      <c r="D307" s="111"/>
      <c r="E307" s="111"/>
      <c r="F307" s="111"/>
      <c r="G307" s="111"/>
      <c r="H307" s="111"/>
      <c r="I307" s="111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  <c r="AA307" s="111"/>
      <c r="AB307" s="111"/>
      <c r="AC307" s="111"/>
      <c r="AD307" s="111"/>
      <c r="AE307" s="111"/>
      <c r="AF307" s="111"/>
      <c r="AG307" s="111"/>
      <c r="AH307" s="111"/>
    </row>
    <row r="308" spans="1:34" ht="12.75">
      <c r="A308" s="111"/>
      <c r="B308" s="111"/>
      <c r="C308" s="111"/>
      <c r="D308" s="111"/>
      <c r="E308" s="111"/>
      <c r="F308" s="111"/>
      <c r="G308" s="111"/>
      <c r="H308" s="111"/>
      <c r="I308" s="111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  <c r="AA308" s="111"/>
      <c r="AB308" s="111"/>
      <c r="AC308" s="111"/>
      <c r="AD308" s="111"/>
      <c r="AE308" s="111"/>
      <c r="AF308" s="111"/>
      <c r="AG308" s="111"/>
      <c r="AH308" s="111"/>
    </row>
    <row r="309" spans="1:34" ht="12.75">
      <c r="A309" s="111"/>
      <c r="B309" s="111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  <c r="AA309" s="111"/>
      <c r="AB309" s="111"/>
      <c r="AC309" s="111"/>
      <c r="AD309" s="111"/>
      <c r="AE309" s="111"/>
      <c r="AF309" s="111"/>
      <c r="AG309" s="111"/>
      <c r="AH309" s="111"/>
    </row>
    <row r="310" spans="1:34" ht="12.75">
      <c r="A310" s="111"/>
      <c r="B310" s="111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  <c r="AA310" s="111"/>
      <c r="AB310" s="111"/>
      <c r="AC310" s="111"/>
      <c r="AD310" s="111"/>
      <c r="AE310" s="111"/>
      <c r="AF310" s="111"/>
      <c r="AG310" s="111"/>
      <c r="AH310" s="111"/>
    </row>
    <row r="311" spans="1:34" ht="12.75">
      <c r="A311" s="111"/>
      <c r="B311" s="111"/>
      <c r="C311" s="111"/>
      <c r="D311" s="111"/>
      <c r="E311" s="111"/>
      <c r="F311" s="111"/>
      <c r="G311" s="111"/>
      <c r="H311" s="111"/>
      <c r="I311" s="111"/>
      <c r="J311" s="111"/>
      <c r="K311" s="111"/>
      <c r="L311" s="111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  <c r="AA311" s="111"/>
      <c r="AB311" s="111"/>
      <c r="AC311" s="111"/>
      <c r="AD311" s="111"/>
      <c r="AE311" s="111"/>
      <c r="AF311" s="111"/>
      <c r="AG311" s="111"/>
      <c r="AH311" s="111"/>
    </row>
    <row r="312" spans="1:34" ht="12.75">
      <c r="A312" s="111"/>
      <c r="B312" s="111"/>
      <c r="C312" s="111"/>
      <c r="D312" s="111"/>
      <c r="E312" s="111"/>
      <c r="F312" s="111"/>
      <c r="G312" s="111"/>
      <c r="H312" s="111"/>
      <c r="I312" s="111"/>
      <c r="J312" s="111"/>
      <c r="K312" s="111"/>
      <c r="L312" s="111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  <c r="AA312" s="111"/>
      <c r="AB312" s="111"/>
      <c r="AC312" s="111"/>
      <c r="AD312" s="111"/>
      <c r="AE312" s="111"/>
      <c r="AF312" s="111"/>
      <c r="AG312" s="111"/>
      <c r="AH312" s="111"/>
    </row>
    <row r="313" spans="1:34" ht="12.75">
      <c r="A313" s="111"/>
      <c r="B313" s="111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  <c r="AA313" s="111"/>
      <c r="AB313" s="111"/>
      <c r="AC313" s="111"/>
      <c r="AD313" s="111"/>
      <c r="AE313" s="111"/>
      <c r="AF313" s="111"/>
      <c r="AG313" s="111"/>
      <c r="AH313" s="111"/>
    </row>
    <row r="314" spans="1:34" ht="12.75">
      <c r="A314" s="111"/>
      <c r="B314" s="111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  <c r="AA314" s="111"/>
      <c r="AB314" s="111"/>
      <c r="AC314" s="111"/>
      <c r="AD314" s="111"/>
      <c r="AE314" s="111"/>
      <c r="AF314" s="111"/>
      <c r="AG314" s="111"/>
      <c r="AH314" s="111"/>
    </row>
    <row r="315" spans="1:34" ht="12.75">
      <c r="A315" s="111"/>
      <c r="B315" s="111"/>
      <c r="C315" s="111"/>
      <c r="D315" s="111"/>
      <c r="E315" s="111"/>
      <c r="F315" s="111"/>
      <c r="G315" s="111"/>
      <c r="H315" s="111"/>
      <c r="I315" s="111"/>
      <c r="J315" s="111"/>
      <c r="K315" s="111"/>
      <c r="L315" s="111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  <c r="AA315" s="111"/>
      <c r="AB315" s="111"/>
      <c r="AC315" s="111"/>
      <c r="AD315" s="111"/>
      <c r="AE315" s="111"/>
      <c r="AF315" s="111"/>
      <c r="AG315" s="111"/>
      <c r="AH315" s="111"/>
    </row>
    <row r="316" spans="1:34" ht="12.75">
      <c r="A316" s="111"/>
      <c r="B316" s="111"/>
      <c r="C316" s="111"/>
      <c r="D316" s="111"/>
      <c r="E316" s="111"/>
      <c r="F316" s="111"/>
      <c r="G316" s="111"/>
      <c r="H316" s="111"/>
      <c r="I316" s="111"/>
      <c r="J316" s="111"/>
      <c r="K316" s="111"/>
      <c r="L316" s="111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  <c r="AA316" s="111"/>
      <c r="AB316" s="111"/>
      <c r="AC316" s="111"/>
      <c r="AD316" s="111"/>
      <c r="AE316" s="111"/>
      <c r="AF316" s="111"/>
      <c r="AG316" s="111"/>
      <c r="AH316" s="111"/>
    </row>
    <row r="317" spans="1:34" ht="12.75">
      <c r="A317" s="111"/>
      <c r="B317" s="111"/>
      <c r="C317" s="111"/>
      <c r="D317" s="111"/>
      <c r="E317" s="111"/>
      <c r="F317" s="111"/>
      <c r="G317" s="111"/>
      <c r="H317" s="111"/>
      <c r="I317" s="111"/>
      <c r="J317" s="111"/>
      <c r="K317" s="111"/>
      <c r="L317" s="111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  <c r="AA317" s="111"/>
      <c r="AB317" s="111"/>
      <c r="AC317" s="111"/>
      <c r="AD317" s="111"/>
      <c r="AE317" s="111"/>
      <c r="AF317" s="111"/>
      <c r="AG317" s="111"/>
      <c r="AH317" s="111"/>
    </row>
    <row r="318" spans="1:34" ht="12.75">
      <c r="A318" s="111"/>
      <c r="B318" s="111"/>
      <c r="C318" s="111"/>
      <c r="D318" s="111"/>
      <c r="E318" s="111"/>
      <c r="F318" s="111"/>
      <c r="G318" s="111"/>
      <c r="H318" s="111"/>
      <c r="I318" s="111"/>
      <c r="J318" s="111"/>
      <c r="K318" s="111"/>
      <c r="L318" s="111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  <c r="AA318" s="111"/>
      <c r="AB318" s="111"/>
      <c r="AC318" s="111"/>
      <c r="AD318" s="111"/>
      <c r="AE318" s="111"/>
      <c r="AF318" s="111"/>
      <c r="AG318" s="111"/>
      <c r="AH318" s="111"/>
    </row>
    <row r="319" spans="1:34" ht="12.75">
      <c r="A319" s="111"/>
      <c r="B319" s="111"/>
      <c r="C319" s="111"/>
      <c r="D319" s="111"/>
      <c r="E319" s="111"/>
      <c r="F319" s="111"/>
      <c r="G319" s="111"/>
      <c r="H319" s="111"/>
      <c r="I319" s="111"/>
      <c r="J319" s="111"/>
      <c r="K319" s="111"/>
      <c r="L319" s="111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  <c r="AA319" s="111"/>
      <c r="AB319" s="111"/>
      <c r="AC319" s="111"/>
      <c r="AD319" s="111"/>
      <c r="AE319" s="111"/>
      <c r="AF319" s="111"/>
      <c r="AG319" s="111"/>
      <c r="AH319" s="111"/>
    </row>
    <row r="320" spans="1:34" ht="12.75">
      <c r="A320" s="111"/>
      <c r="B320" s="111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</row>
    <row r="321" spans="1:34" ht="12.75">
      <c r="A321" s="111"/>
      <c r="B321" s="111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  <c r="AA321" s="111"/>
      <c r="AB321" s="111"/>
      <c r="AC321" s="111"/>
      <c r="AD321" s="111"/>
      <c r="AE321" s="111"/>
      <c r="AF321" s="111"/>
      <c r="AG321" s="111"/>
      <c r="AH321" s="111"/>
    </row>
    <row r="322" spans="1:34" ht="12.75">
      <c r="A322" s="111"/>
      <c r="B322" s="111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  <c r="AA322" s="111"/>
      <c r="AB322" s="111"/>
      <c r="AC322" s="111"/>
      <c r="AD322" s="111"/>
      <c r="AE322" s="111"/>
      <c r="AF322" s="111"/>
      <c r="AG322" s="111"/>
      <c r="AH322" s="111"/>
    </row>
    <row r="323" spans="1:34" ht="12.75">
      <c r="A323" s="111"/>
      <c r="B323" s="111"/>
      <c r="C323" s="111"/>
      <c r="D323" s="111"/>
      <c r="E323" s="111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  <c r="AA323" s="111"/>
      <c r="AB323" s="111"/>
      <c r="AC323" s="111"/>
      <c r="AD323" s="111"/>
      <c r="AE323" s="111"/>
      <c r="AF323" s="111"/>
      <c r="AG323" s="111"/>
      <c r="AH323" s="111"/>
    </row>
    <row r="324" spans="1:34" ht="12.75">
      <c r="A324" s="111"/>
      <c r="B324" s="111"/>
      <c r="C324" s="111"/>
      <c r="D324" s="111"/>
      <c r="E324" s="111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  <c r="AA324" s="111"/>
      <c r="AB324" s="111"/>
      <c r="AC324" s="111"/>
      <c r="AD324" s="111"/>
      <c r="AE324" s="111"/>
      <c r="AF324" s="111"/>
      <c r="AG324" s="111"/>
      <c r="AH324" s="111"/>
    </row>
    <row r="325" spans="1:34" ht="12.75">
      <c r="A325" s="111"/>
      <c r="B325" s="111"/>
      <c r="C325" s="111"/>
      <c r="D325" s="111"/>
      <c r="E325" s="111"/>
      <c r="F325" s="111"/>
      <c r="G325" s="111"/>
      <c r="H325" s="111"/>
      <c r="I325" s="111"/>
      <c r="J325" s="111"/>
      <c r="K325" s="111"/>
      <c r="L325" s="111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  <c r="AA325" s="111"/>
      <c r="AB325" s="111"/>
      <c r="AC325" s="111"/>
      <c r="AD325" s="111"/>
      <c r="AE325" s="111"/>
      <c r="AF325" s="111"/>
      <c r="AG325" s="111"/>
      <c r="AH325" s="111"/>
    </row>
    <row r="326" spans="1:34" ht="12.75">
      <c r="A326" s="111"/>
      <c r="B326" s="111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  <c r="AA326" s="111"/>
      <c r="AB326" s="111"/>
      <c r="AC326" s="111"/>
      <c r="AD326" s="111"/>
      <c r="AE326" s="111"/>
      <c r="AF326" s="111"/>
      <c r="AG326" s="111"/>
      <c r="AH326" s="111"/>
    </row>
    <row r="327" spans="1:34" ht="12.75">
      <c r="A327" s="111"/>
      <c r="B327" s="111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  <c r="AA327" s="111"/>
      <c r="AB327" s="111"/>
      <c r="AC327" s="111"/>
      <c r="AD327" s="111"/>
      <c r="AE327" s="111"/>
      <c r="AF327" s="111"/>
      <c r="AG327" s="111"/>
      <c r="AH327" s="111"/>
    </row>
    <row r="328" spans="1:34" ht="12.75">
      <c r="A328" s="111"/>
      <c r="B328" s="111"/>
      <c r="C328" s="111"/>
      <c r="D328" s="111"/>
      <c r="E328" s="111"/>
      <c r="F328" s="111"/>
      <c r="G328" s="111"/>
      <c r="H328" s="111"/>
      <c r="I328" s="111"/>
      <c r="J328" s="111"/>
      <c r="K328" s="111"/>
      <c r="L328" s="111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  <c r="AA328" s="111"/>
      <c r="AB328" s="111"/>
      <c r="AC328" s="111"/>
      <c r="AD328" s="111"/>
      <c r="AE328" s="111"/>
      <c r="AF328" s="111"/>
      <c r="AG328" s="111"/>
      <c r="AH328" s="111"/>
    </row>
    <row r="329" spans="1:34" ht="12.75">
      <c r="A329" s="111"/>
      <c r="B329" s="111"/>
      <c r="C329" s="111"/>
      <c r="D329" s="111"/>
      <c r="E329" s="111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  <c r="AA329" s="111"/>
      <c r="AB329" s="111"/>
      <c r="AC329" s="111"/>
      <c r="AD329" s="111"/>
      <c r="AE329" s="111"/>
      <c r="AF329" s="111"/>
      <c r="AG329" s="111"/>
      <c r="AH329" s="111"/>
    </row>
    <row r="330" spans="1:34" ht="12.75">
      <c r="A330" s="111"/>
      <c r="B330" s="111"/>
      <c r="C330" s="111"/>
      <c r="D330" s="111"/>
      <c r="E330" s="111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  <c r="AA330" s="111"/>
      <c r="AB330" s="111"/>
      <c r="AC330" s="111"/>
      <c r="AD330" s="111"/>
      <c r="AE330" s="111"/>
      <c r="AF330" s="111"/>
      <c r="AG330" s="111"/>
      <c r="AH330" s="111"/>
    </row>
    <row r="331" spans="1:34" ht="12.75">
      <c r="A331" s="111"/>
      <c r="B331" s="111"/>
      <c r="C331" s="111"/>
      <c r="D331" s="111"/>
      <c r="E331" s="111"/>
      <c r="F331" s="111"/>
      <c r="G331" s="111"/>
      <c r="H331" s="111"/>
      <c r="I331" s="111"/>
      <c r="J331" s="111"/>
      <c r="K331" s="111"/>
      <c r="L331" s="111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  <c r="AA331" s="111"/>
      <c r="AB331" s="111"/>
      <c r="AC331" s="111"/>
      <c r="AD331" s="111"/>
      <c r="AE331" s="111"/>
      <c r="AF331" s="111"/>
      <c r="AG331" s="111"/>
      <c r="AH331" s="111"/>
    </row>
    <row r="332" spans="1:34" ht="12.75">
      <c r="A332" s="111"/>
      <c r="B332" s="111"/>
      <c r="C332" s="111"/>
      <c r="D332" s="111"/>
      <c r="E332" s="111"/>
      <c r="F332" s="111"/>
      <c r="G332" s="111"/>
      <c r="H332" s="111"/>
      <c r="I332" s="111"/>
      <c r="J332" s="111"/>
      <c r="K332" s="111"/>
      <c r="L332" s="111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  <c r="AA332" s="111"/>
      <c r="AB332" s="111"/>
      <c r="AC332" s="111"/>
      <c r="AD332" s="111"/>
      <c r="AE332" s="111"/>
      <c r="AF332" s="111"/>
      <c r="AG332" s="111"/>
      <c r="AH332" s="111"/>
    </row>
    <row r="333" spans="1:34" ht="12.75">
      <c r="A333" s="111"/>
      <c r="B333" s="111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  <c r="AA333" s="111"/>
      <c r="AB333" s="111"/>
      <c r="AC333" s="111"/>
      <c r="AD333" s="111"/>
      <c r="AE333" s="111"/>
      <c r="AF333" s="111"/>
      <c r="AG333" s="111"/>
      <c r="AH333" s="111"/>
    </row>
    <row r="334" spans="1:34" ht="12.75">
      <c r="A334" s="111"/>
      <c r="B334" s="111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  <c r="AA334" s="111"/>
      <c r="AB334" s="111"/>
      <c r="AC334" s="111"/>
      <c r="AD334" s="111"/>
      <c r="AE334" s="111"/>
      <c r="AF334" s="111"/>
      <c r="AG334" s="111"/>
      <c r="AH334" s="111"/>
    </row>
    <row r="335" spans="1:34" ht="12.75">
      <c r="A335" s="111"/>
      <c r="B335" s="111"/>
      <c r="C335" s="111"/>
      <c r="D335" s="111"/>
      <c r="E335" s="111"/>
      <c r="F335" s="111"/>
      <c r="G335" s="111"/>
      <c r="H335" s="111"/>
      <c r="I335" s="111"/>
      <c r="J335" s="111"/>
      <c r="K335" s="111"/>
      <c r="L335" s="111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  <c r="AA335" s="111"/>
      <c r="AB335" s="111"/>
      <c r="AC335" s="111"/>
      <c r="AD335" s="111"/>
      <c r="AE335" s="111"/>
      <c r="AF335" s="111"/>
      <c r="AG335" s="111"/>
      <c r="AH335" s="111"/>
    </row>
    <row r="336" spans="1:34" ht="12.75">
      <c r="A336" s="111"/>
      <c r="B336" s="111"/>
      <c r="C336" s="111"/>
      <c r="D336" s="111"/>
      <c r="E336" s="111"/>
      <c r="F336" s="111"/>
      <c r="G336" s="111"/>
      <c r="H336" s="111"/>
      <c r="I336" s="111"/>
      <c r="J336" s="111"/>
      <c r="K336" s="111"/>
      <c r="L336" s="111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  <c r="AA336" s="111"/>
      <c r="AB336" s="111"/>
      <c r="AC336" s="111"/>
      <c r="AD336" s="111"/>
      <c r="AE336" s="111"/>
      <c r="AF336" s="111"/>
      <c r="AG336" s="111"/>
      <c r="AH336" s="111"/>
    </row>
    <row r="337" spans="1:34" ht="12.75">
      <c r="A337" s="111"/>
      <c r="B337" s="111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  <c r="AA337" s="111"/>
      <c r="AB337" s="111"/>
      <c r="AC337" s="111"/>
      <c r="AD337" s="111"/>
      <c r="AE337" s="111"/>
      <c r="AF337" s="111"/>
      <c r="AG337" s="111"/>
      <c r="AH337" s="111"/>
    </row>
    <row r="338" spans="1:34" ht="12.75">
      <c r="A338" s="111"/>
      <c r="B338" s="111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  <c r="AA338" s="111"/>
      <c r="AB338" s="111"/>
      <c r="AC338" s="111"/>
      <c r="AD338" s="111"/>
      <c r="AE338" s="111"/>
      <c r="AF338" s="111"/>
      <c r="AG338" s="111"/>
      <c r="AH338" s="111"/>
    </row>
    <row r="339" spans="1:34" ht="12.75">
      <c r="A339" s="111"/>
      <c r="B339" s="111"/>
      <c r="C339" s="111"/>
      <c r="D339" s="111"/>
      <c r="E339" s="111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  <c r="AA339" s="111"/>
      <c r="AB339" s="111"/>
      <c r="AC339" s="111"/>
      <c r="AD339" s="111"/>
      <c r="AE339" s="111"/>
      <c r="AF339" s="111"/>
      <c r="AG339" s="111"/>
      <c r="AH339" s="111"/>
    </row>
    <row r="340" spans="1:34" ht="12.75">
      <c r="A340" s="111"/>
      <c r="B340" s="111"/>
      <c r="C340" s="111"/>
      <c r="D340" s="111"/>
      <c r="E340" s="111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  <c r="AA340" s="111"/>
      <c r="AB340" s="111"/>
      <c r="AC340" s="111"/>
      <c r="AD340" s="111"/>
      <c r="AE340" s="111"/>
      <c r="AF340" s="111"/>
      <c r="AG340" s="111"/>
      <c r="AH340" s="111"/>
    </row>
    <row r="341" spans="1:34" ht="12.75">
      <c r="A341" s="111"/>
      <c r="B341" s="111"/>
      <c r="C341" s="111"/>
      <c r="D341" s="111"/>
      <c r="E341" s="111"/>
      <c r="F341" s="111"/>
      <c r="G341" s="111"/>
      <c r="H341" s="111"/>
      <c r="I341" s="111"/>
      <c r="J341" s="111"/>
      <c r="K341" s="111"/>
      <c r="L341" s="111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  <c r="AA341" s="111"/>
      <c r="AB341" s="111"/>
      <c r="AC341" s="111"/>
      <c r="AD341" s="111"/>
      <c r="AE341" s="111"/>
      <c r="AF341" s="111"/>
      <c r="AG341" s="111"/>
      <c r="AH341" s="111"/>
    </row>
    <row r="342" spans="1:34" ht="12.75">
      <c r="A342" s="111"/>
      <c r="B342" s="111"/>
      <c r="C342" s="111"/>
      <c r="D342" s="111"/>
      <c r="E342" s="111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  <c r="AA342" s="111"/>
      <c r="AB342" s="111"/>
      <c r="AC342" s="111"/>
      <c r="AD342" s="111"/>
      <c r="AE342" s="111"/>
      <c r="AF342" s="111"/>
      <c r="AG342" s="111"/>
      <c r="AH342" s="111"/>
    </row>
    <row r="343" spans="1:34" ht="12.75">
      <c r="A343" s="111"/>
      <c r="B343" s="111"/>
      <c r="C343" s="111"/>
      <c r="D343" s="111"/>
      <c r="E343" s="111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  <c r="AA343" s="111"/>
      <c r="AB343" s="111"/>
      <c r="AC343" s="111"/>
      <c r="AD343" s="111"/>
      <c r="AE343" s="111"/>
      <c r="AF343" s="111"/>
      <c r="AG343" s="111"/>
      <c r="AH343" s="111"/>
    </row>
    <row r="344" spans="1:34" ht="12.75">
      <c r="A344" s="111"/>
      <c r="B344" s="111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  <c r="AA344" s="111"/>
      <c r="AB344" s="111"/>
      <c r="AC344" s="111"/>
      <c r="AD344" s="111"/>
      <c r="AE344" s="111"/>
      <c r="AF344" s="111"/>
      <c r="AG344" s="111"/>
      <c r="AH344" s="111"/>
    </row>
    <row r="345" spans="1:34" ht="12.75">
      <c r="A345" s="111"/>
      <c r="B345" s="111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  <c r="AA345" s="111"/>
      <c r="AB345" s="111"/>
      <c r="AC345" s="111"/>
      <c r="AD345" s="111"/>
      <c r="AE345" s="111"/>
      <c r="AF345" s="111"/>
      <c r="AG345" s="111"/>
      <c r="AH345" s="111"/>
    </row>
    <row r="346" spans="1:34" ht="12.75">
      <c r="A346" s="111"/>
      <c r="B346" s="111"/>
      <c r="C346" s="111"/>
      <c r="D346" s="111"/>
      <c r="E346" s="111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  <c r="AA346" s="111"/>
      <c r="AB346" s="111"/>
      <c r="AC346" s="111"/>
      <c r="AD346" s="111"/>
      <c r="AE346" s="111"/>
      <c r="AF346" s="111"/>
      <c r="AG346" s="111"/>
      <c r="AH346" s="111"/>
    </row>
    <row r="347" spans="1:34" ht="12.75">
      <c r="A347" s="111"/>
      <c r="B347" s="111"/>
      <c r="C347" s="111"/>
      <c r="D347" s="111"/>
      <c r="E347" s="111"/>
      <c r="F347" s="111"/>
      <c r="G347" s="111"/>
      <c r="H347" s="111"/>
      <c r="I347" s="111"/>
      <c r="J347" s="111"/>
      <c r="K347" s="111"/>
      <c r="L347" s="111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  <c r="AA347" s="111"/>
      <c r="AB347" s="111"/>
      <c r="AC347" s="111"/>
      <c r="AD347" s="111"/>
      <c r="AE347" s="111"/>
      <c r="AF347" s="111"/>
      <c r="AG347" s="111"/>
      <c r="AH347" s="111"/>
    </row>
    <row r="348" spans="1:34" ht="12.75">
      <c r="A348" s="111"/>
      <c r="B348" s="111"/>
      <c r="C348" s="111"/>
      <c r="D348" s="111"/>
      <c r="E348" s="111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  <c r="AA348" s="111"/>
      <c r="AB348" s="111"/>
      <c r="AC348" s="111"/>
      <c r="AD348" s="111"/>
      <c r="AE348" s="111"/>
      <c r="AF348" s="111"/>
      <c r="AG348" s="111"/>
      <c r="AH348" s="111"/>
    </row>
    <row r="349" spans="1:34" ht="12.75">
      <c r="A349" s="111"/>
      <c r="B349" s="111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  <c r="AA349" s="111"/>
      <c r="AB349" s="111"/>
      <c r="AC349" s="111"/>
      <c r="AD349" s="111"/>
      <c r="AE349" s="111"/>
      <c r="AF349" s="111"/>
      <c r="AG349" s="111"/>
      <c r="AH349" s="111"/>
    </row>
    <row r="350" spans="1:34" ht="12.75">
      <c r="A350" s="111"/>
      <c r="B350" s="111"/>
      <c r="C350" s="111"/>
      <c r="D350" s="111"/>
      <c r="E350" s="111"/>
      <c r="F350" s="111"/>
      <c r="G350" s="111"/>
      <c r="H350" s="111"/>
      <c r="I350" s="111"/>
      <c r="J350" s="111"/>
      <c r="K350" s="111"/>
      <c r="L350" s="111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  <c r="AA350" s="111"/>
      <c r="AB350" s="111"/>
      <c r="AC350" s="111"/>
      <c r="AD350" s="111"/>
      <c r="AE350" s="111"/>
      <c r="AF350" s="111"/>
      <c r="AG350" s="111"/>
      <c r="AH350" s="111"/>
    </row>
    <row r="351" spans="1:34" ht="12.75">
      <c r="A351" s="111"/>
      <c r="B351" s="111"/>
      <c r="C351" s="111"/>
      <c r="D351" s="111"/>
      <c r="E351" s="111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  <c r="AA351" s="111"/>
      <c r="AB351" s="111"/>
      <c r="AC351" s="111"/>
      <c r="AD351" s="111"/>
      <c r="AE351" s="111"/>
      <c r="AF351" s="111"/>
      <c r="AG351" s="111"/>
      <c r="AH351" s="111"/>
    </row>
    <row r="352" spans="1:34" ht="12.75">
      <c r="A352" s="111"/>
      <c r="B352" s="111"/>
      <c r="C352" s="111"/>
      <c r="D352" s="111"/>
      <c r="E352" s="111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  <c r="AA352" s="111"/>
      <c r="AB352" s="111"/>
      <c r="AC352" s="111"/>
      <c r="AD352" s="111"/>
      <c r="AE352" s="111"/>
      <c r="AF352" s="111"/>
      <c r="AG352" s="111"/>
      <c r="AH352" s="111"/>
    </row>
    <row r="353" spans="1:34" ht="12.75">
      <c r="A353" s="111"/>
      <c r="B353" s="111"/>
      <c r="C353" s="111"/>
      <c r="D353" s="111"/>
      <c r="E353" s="111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  <c r="AA353" s="111"/>
      <c r="AB353" s="111"/>
      <c r="AC353" s="111"/>
      <c r="AD353" s="111"/>
      <c r="AE353" s="111"/>
      <c r="AF353" s="111"/>
      <c r="AG353" s="111"/>
      <c r="AH353" s="111"/>
    </row>
    <row r="354" spans="1:34" ht="12.75">
      <c r="A354" s="111"/>
      <c r="B354" s="111"/>
      <c r="C354" s="111"/>
      <c r="D354" s="111"/>
      <c r="E354" s="111"/>
      <c r="F354" s="111"/>
      <c r="G354" s="111"/>
      <c r="H354" s="111"/>
      <c r="I354" s="111"/>
      <c r="J354" s="111"/>
      <c r="K354" s="111"/>
      <c r="L354" s="111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  <c r="AA354" s="111"/>
      <c r="AB354" s="111"/>
      <c r="AC354" s="111"/>
      <c r="AD354" s="111"/>
      <c r="AE354" s="111"/>
      <c r="AF354" s="111"/>
      <c r="AG354" s="111"/>
      <c r="AH354" s="111"/>
    </row>
    <row r="355" spans="1:34" ht="12.75">
      <c r="A355" s="111"/>
      <c r="B355" s="111"/>
      <c r="C355" s="111"/>
      <c r="D355" s="111"/>
      <c r="E355" s="111"/>
      <c r="F355" s="111"/>
      <c r="G355" s="111"/>
      <c r="H355" s="111"/>
      <c r="I355" s="111"/>
      <c r="J355" s="111"/>
      <c r="K355" s="111"/>
      <c r="L355" s="111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  <c r="AA355" s="111"/>
      <c r="AB355" s="111"/>
      <c r="AC355" s="111"/>
      <c r="AD355" s="111"/>
      <c r="AE355" s="111"/>
      <c r="AF355" s="111"/>
      <c r="AG355" s="111"/>
      <c r="AH355" s="111"/>
    </row>
    <row r="356" spans="1:34" ht="12.75">
      <c r="A356" s="111"/>
      <c r="B356" s="111"/>
      <c r="C356" s="111"/>
      <c r="D356" s="111"/>
      <c r="E356" s="111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  <c r="AA356" s="111"/>
      <c r="AB356" s="111"/>
      <c r="AC356" s="111"/>
      <c r="AD356" s="111"/>
      <c r="AE356" s="111"/>
      <c r="AF356" s="111"/>
      <c r="AG356" s="111"/>
      <c r="AH356" s="111"/>
    </row>
    <row r="357" spans="1:34" ht="12.75">
      <c r="A357" s="111"/>
      <c r="B357" s="111"/>
      <c r="C357" s="111"/>
      <c r="D357" s="111"/>
      <c r="E357" s="111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  <c r="AA357" s="111"/>
      <c r="AB357" s="111"/>
      <c r="AC357" s="111"/>
      <c r="AD357" s="111"/>
      <c r="AE357" s="111"/>
      <c r="AF357" s="111"/>
      <c r="AG357" s="111"/>
      <c r="AH357" s="111"/>
    </row>
    <row r="358" spans="1:34" ht="12.75">
      <c r="A358" s="111"/>
      <c r="B358" s="111"/>
      <c r="C358" s="111"/>
      <c r="D358" s="111"/>
      <c r="E358" s="111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  <c r="AA358" s="111"/>
      <c r="AB358" s="111"/>
      <c r="AC358" s="111"/>
      <c r="AD358" s="111"/>
      <c r="AE358" s="111"/>
      <c r="AF358" s="111"/>
      <c r="AG358" s="111"/>
      <c r="AH358" s="111"/>
    </row>
    <row r="359" spans="1:34" ht="12.75">
      <c r="A359" s="111"/>
      <c r="B359" s="111"/>
      <c r="C359" s="111"/>
      <c r="D359" s="111"/>
      <c r="E359" s="111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  <c r="AA359" s="111"/>
      <c r="AB359" s="111"/>
      <c r="AC359" s="111"/>
      <c r="AD359" s="111"/>
      <c r="AE359" s="111"/>
      <c r="AF359" s="111"/>
      <c r="AG359" s="111"/>
      <c r="AH359" s="111"/>
    </row>
    <row r="360" spans="1:34" ht="12.75">
      <c r="A360" s="111"/>
      <c r="B360" s="111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  <c r="AA360" s="111"/>
      <c r="AB360" s="111"/>
      <c r="AC360" s="111"/>
      <c r="AD360" s="111"/>
      <c r="AE360" s="111"/>
      <c r="AF360" s="111"/>
      <c r="AG360" s="111"/>
      <c r="AH360" s="111"/>
    </row>
    <row r="361" spans="1:34" ht="12.75">
      <c r="A361" s="111"/>
      <c r="B361" s="111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  <c r="AA361" s="111"/>
      <c r="AB361" s="111"/>
      <c r="AC361" s="111"/>
      <c r="AD361" s="111"/>
      <c r="AE361" s="111"/>
      <c r="AF361" s="111"/>
      <c r="AG361" s="111"/>
      <c r="AH361" s="111"/>
    </row>
    <row r="362" spans="1:34" ht="12.75">
      <c r="A362" s="111"/>
      <c r="B362" s="111"/>
      <c r="C362" s="111"/>
      <c r="D362" s="111"/>
      <c r="E362" s="111"/>
      <c r="F362" s="111"/>
      <c r="G362" s="111"/>
      <c r="H362" s="111"/>
      <c r="I362" s="111"/>
      <c r="J362" s="111"/>
      <c r="K362" s="111"/>
      <c r="L362" s="111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  <c r="AA362" s="111"/>
      <c r="AB362" s="111"/>
      <c r="AC362" s="111"/>
      <c r="AD362" s="111"/>
      <c r="AE362" s="111"/>
      <c r="AF362" s="111"/>
      <c r="AG362" s="111"/>
      <c r="AH362" s="111"/>
    </row>
    <row r="363" spans="1:34" ht="12.75">
      <c r="A363" s="111"/>
      <c r="B363" s="111"/>
      <c r="C363" s="111"/>
      <c r="D363" s="111"/>
      <c r="E363" s="111"/>
      <c r="F363" s="111"/>
      <c r="G363" s="111"/>
      <c r="H363" s="111"/>
      <c r="I363" s="111"/>
      <c r="J363" s="111"/>
      <c r="K363" s="111"/>
      <c r="L363" s="111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  <c r="AA363" s="111"/>
      <c r="AB363" s="111"/>
      <c r="AC363" s="111"/>
      <c r="AD363" s="111"/>
      <c r="AE363" s="111"/>
      <c r="AF363" s="111"/>
      <c r="AG363" s="111"/>
      <c r="AH363" s="111"/>
    </row>
    <row r="364" spans="1:34" ht="12.75">
      <c r="A364" s="111"/>
      <c r="B364" s="111"/>
      <c r="C364" s="111"/>
      <c r="D364" s="111"/>
      <c r="E364" s="111"/>
      <c r="F364" s="111"/>
      <c r="G364" s="111"/>
      <c r="H364" s="111"/>
      <c r="I364" s="111"/>
      <c r="J364" s="111"/>
      <c r="K364" s="111"/>
      <c r="L364" s="111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  <c r="AA364" s="111"/>
      <c r="AB364" s="111"/>
      <c r="AC364" s="111"/>
      <c r="AD364" s="111"/>
      <c r="AE364" s="111"/>
      <c r="AF364" s="111"/>
      <c r="AG364" s="111"/>
      <c r="AH364" s="111"/>
    </row>
    <row r="365" spans="1:34" ht="12.75">
      <c r="A365" s="111"/>
      <c r="B365" s="111"/>
      <c r="C365" s="111"/>
      <c r="D365" s="111"/>
      <c r="E365" s="111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  <c r="AA365" s="111"/>
      <c r="AB365" s="111"/>
      <c r="AC365" s="111"/>
      <c r="AD365" s="111"/>
      <c r="AE365" s="111"/>
      <c r="AF365" s="111"/>
      <c r="AG365" s="111"/>
      <c r="AH365" s="111"/>
    </row>
    <row r="366" spans="1:34" ht="12.75">
      <c r="A366" s="111"/>
      <c r="B366" s="111"/>
      <c r="C366" s="111"/>
      <c r="D366" s="111"/>
      <c r="E366" s="111"/>
      <c r="F366" s="111"/>
      <c r="G366" s="111"/>
      <c r="H366" s="111"/>
      <c r="I366" s="111"/>
      <c r="J366" s="111"/>
      <c r="K366" s="111"/>
      <c r="L366" s="111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  <c r="AA366" s="111"/>
      <c r="AB366" s="111"/>
      <c r="AC366" s="111"/>
      <c r="AD366" s="111"/>
      <c r="AE366" s="111"/>
      <c r="AF366" s="111"/>
      <c r="AG366" s="111"/>
      <c r="AH366" s="111"/>
    </row>
    <row r="367" spans="1:34" ht="12.75">
      <c r="A367" s="111"/>
      <c r="B367" s="111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  <c r="AA367" s="111"/>
      <c r="AB367" s="111"/>
      <c r="AC367" s="111"/>
      <c r="AD367" s="111"/>
      <c r="AE367" s="111"/>
      <c r="AF367" s="111"/>
      <c r="AG367" s="111"/>
      <c r="AH367" s="111"/>
    </row>
    <row r="368" spans="1:34" ht="12.75">
      <c r="A368" s="111"/>
      <c r="B368" s="111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  <c r="AA368" s="111"/>
      <c r="AB368" s="111"/>
      <c r="AC368" s="111"/>
      <c r="AD368" s="111"/>
      <c r="AE368" s="111"/>
      <c r="AF368" s="111"/>
      <c r="AG368" s="111"/>
      <c r="AH368" s="111"/>
    </row>
    <row r="369" spans="1:34" ht="12.75">
      <c r="A369" s="111"/>
      <c r="B369" s="111"/>
      <c r="C369" s="111"/>
      <c r="D369" s="111"/>
      <c r="E369" s="111"/>
      <c r="F369" s="111"/>
      <c r="G369" s="111"/>
      <c r="H369" s="111"/>
      <c r="I369" s="111"/>
      <c r="J369" s="111"/>
      <c r="K369" s="111"/>
      <c r="L369" s="111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  <c r="AA369" s="111"/>
      <c r="AB369" s="111"/>
      <c r="AC369" s="111"/>
      <c r="AD369" s="111"/>
      <c r="AE369" s="111"/>
      <c r="AF369" s="111"/>
      <c r="AG369" s="111"/>
      <c r="AH369" s="111"/>
    </row>
    <row r="370" spans="1:34" ht="12.75">
      <c r="A370" s="111"/>
      <c r="B370" s="111"/>
      <c r="C370" s="111"/>
      <c r="D370" s="111"/>
      <c r="E370" s="111"/>
      <c r="F370" s="111"/>
      <c r="G370" s="111"/>
      <c r="H370" s="111"/>
      <c r="I370" s="111"/>
      <c r="J370" s="111"/>
      <c r="K370" s="111"/>
      <c r="L370" s="111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  <c r="AA370" s="111"/>
      <c r="AB370" s="111"/>
      <c r="AC370" s="111"/>
      <c r="AD370" s="111"/>
      <c r="AE370" s="111"/>
      <c r="AF370" s="111"/>
      <c r="AG370" s="111"/>
      <c r="AH370" s="111"/>
    </row>
    <row r="371" spans="1:34" ht="12.75">
      <c r="A371" s="111"/>
      <c r="B371" s="111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  <c r="AA371" s="111"/>
      <c r="AB371" s="111"/>
      <c r="AC371" s="111"/>
      <c r="AD371" s="111"/>
      <c r="AE371" s="111"/>
      <c r="AF371" s="111"/>
      <c r="AG371" s="111"/>
      <c r="AH371" s="111"/>
    </row>
    <row r="372" spans="1:34" ht="12.75">
      <c r="A372" s="111"/>
      <c r="B372" s="111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  <c r="AA372" s="111"/>
      <c r="AB372" s="111"/>
      <c r="AC372" s="111"/>
      <c r="AD372" s="111"/>
      <c r="AE372" s="111"/>
      <c r="AF372" s="111"/>
      <c r="AG372" s="111"/>
      <c r="AH372" s="111"/>
    </row>
    <row r="373" spans="1:34" ht="12.75">
      <c r="A373" s="111"/>
      <c r="B373" s="111"/>
      <c r="C373" s="111"/>
      <c r="D373" s="111"/>
      <c r="E373" s="111"/>
      <c r="F373" s="111"/>
      <c r="G373" s="111"/>
      <c r="H373" s="111"/>
      <c r="I373" s="111"/>
      <c r="J373" s="111"/>
      <c r="K373" s="111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  <c r="AA373" s="111"/>
      <c r="AB373" s="111"/>
      <c r="AC373" s="111"/>
      <c r="AD373" s="111"/>
      <c r="AE373" s="111"/>
      <c r="AF373" s="111"/>
      <c r="AG373" s="111"/>
      <c r="AH373" s="111"/>
    </row>
    <row r="374" spans="1:34" ht="12.75">
      <c r="A374" s="111"/>
      <c r="B374" s="111"/>
      <c r="C374" s="111"/>
      <c r="D374" s="111"/>
      <c r="E374" s="111"/>
      <c r="F374" s="111"/>
      <c r="G374" s="111"/>
      <c r="H374" s="111"/>
      <c r="I374" s="111"/>
      <c r="J374" s="111"/>
      <c r="K374" s="111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  <c r="AA374" s="111"/>
      <c r="AB374" s="111"/>
      <c r="AC374" s="111"/>
      <c r="AD374" s="111"/>
      <c r="AE374" s="111"/>
      <c r="AF374" s="111"/>
      <c r="AG374" s="111"/>
      <c r="AH374" s="111"/>
    </row>
    <row r="375" spans="1:34" ht="12.75">
      <c r="A375" s="111"/>
      <c r="B375" s="111"/>
      <c r="C375" s="111"/>
      <c r="D375" s="111"/>
      <c r="E375" s="111"/>
      <c r="F375" s="111"/>
      <c r="G375" s="111"/>
      <c r="H375" s="111"/>
      <c r="I375" s="111"/>
      <c r="J375" s="111"/>
      <c r="K375" s="111"/>
      <c r="L375" s="111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  <c r="AA375" s="111"/>
      <c r="AB375" s="111"/>
      <c r="AC375" s="111"/>
      <c r="AD375" s="111"/>
      <c r="AE375" s="111"/>
      <c r="AF375" s="111"/>
      <c r="AG375" s="111"/>
      <c r="AH375" s="111"/>
    </row>
    <row r="376" spans="1:34" ht="12.75">
      <c r="A376" s="111"/>
      <c r="B376" s="111"/>
      <c r="C376" s="111"/>
      <c r="D376" s="111"/>
      <c r="E376" s="111"/>
      <c r="F376" s="111"/>
      <c r="G376" s="111"/>
      <c r="H376" s="111"/>
      <c r="I376" s="111"/>
      <c r="J376" s="111"/>
      <c r="K376" s="111"/>
      <c r="L376" s="111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  <c r="AA376" s="111"/>
      <c r="AB376" s="111"/>
      <c r="AC376" s="111"/>
      <c r="AD376" s="111"/>
      <c r="AE376" s="111"/>
      <c r="AF376" s="111"/>
      <c r="AG376" s="111"/>
      <c r="AH376" s="111"/>
    </row>
    <row r="377" spans="1:34" ht="12.75">
      <c r="A377" s="111"/>
      <c r="B377" s="111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  <c r="AA377" s="111"/>
      <c r="AB377" s="111"/>
      <c r="AC377" s="111"/>
      <c r="AD377" s="111"/>
      <c r="AE377" s="111"/>
      <c r="AF377" s="111"/>
      <c r="AG377" s="111"/>
      <c r="AH377" s="111"/>
    </row>
    <row r="378" spans="1:34" ht="12.75">
      <c r="A378" s="111"/>
      <c r="B378" s="111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  <c r="AA378" s="111"/>
      <c r="AB378" s="111"/>
      <c r="AC378" s="111"/>
      <c r="AD378" s="111"/>
      <c r="AE378" s="111"/>
      <c r="AF378" s="111"/>
      <c r="AG378" s="111"/>
      <c r="AH378" s="111"/>
    </row>
    <row r="379" spans="1:34" ht="12.75">
      <c r="A379" s="111"/>
      <c r="B379" s="111"/>
      <c r="C379" s="111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  <c r="AA379" s="111"/>
      <c r="AB379" s="111"/>
      <c r="AC379" s="111"/>
      <c r="AD379" s="111"/>
      <c r="AE379" s="111"/>
      <c r="AF379" s="111"/>
      <c r="AG379" s="111"/>
      <c r="AH379" s="111"/>
    </row>
    <row r="380" spans="1:34" ht="12.75">
      <c r="A380" s="111"/>
      <c r="B380" s="111"/>
      <c r="C380" s="111"/>
      <c r="D380" s="111"/>
      <c r="E380" s="111"/>
      <c r="F380" s="111"/>
      <c r="G380" s="111"/>
      <c r="H380" s="111"/>
      <c r="I380" s="111"/>
      <c r="J380" s="111"/>
      <c r="K380" s="111"/>
      <c r="L380" s="111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  <c r="AA380" s="111"/>
      <c r="AB380" s="111"/>
      <c r="AC380" s="111"/>
      <c r="AD380" s="111"/>
      <c r="AE380" s="111"/>
      <c r="AF380" s="111"/>
      <c r="AG380" s="111"/>
      <c r="AH380" s="111"/>
    </row>
    <row r="381" spans="1:34" ht="12.75">
      <c r="A381" s="111"/>
      <c r="B381" s="111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  <c r="AA381" s="111"/>
      <c r="AB381" s="111"/>
      <c r="AC381" s="111"/>
      <c r="AD381" s="111"/>
      <c r="AE381" s="111"/>
      <c r="AF381" s="111"/>
      <c r="AG381" s="111"/>
      <c r="AH381" s="111"/>
    </row>
    <row r="382" spans="1:34" ht="12.75">
      <c r="A382" s="111"/>
      <c r="B382" s="111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  <c r="AA382" s="111"/>
      <c r="AB382" s="111"/>
      <c r="AC382" s="111"/>
      <c r="AD382" s="111"/>
      <c r="AE382" s="111"/>
      <c r="AF382" s="111"/>
      <c r="AG382" s="111"/>
      <c r="AH382" s="111"/>
    </row>
    <row r="383" spans="1:34" ht="12.75">
      <c r="A383" s="111"/>
      <c r="B383" s="111"/>
      <c r="C383" s="111"/>
      <c r="D383" s="111"/>
      <c r="E383" s="111"/>
      <c r="F383" s="111"/>
      <c r="G383" s="111"/>
      <c r="H383" s="111"/>
      <c r="I383" s="111"/>
      <c r="J383" s="111"/>
      <c r="K383" s="111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  <c r="AA383" s="111"/>
      <c r="AB383" s="111"/>
      <c r="AC383" s="111"/>
      <c r="AD383" s="111"/>
      <c r="AE383" s="111"/>
      <c r="AF383" s="111"/>
      <c r="AG383" s="111"/>
      <c r="AH383" s="111"/>
    </row>
    <row r="384" spans="1:34" ht="12.75">
      <c r="A384" s="111"/>
      <c r="B384" s="111"/>
      <c r="C384" s="111"/>
      <c r="D384" s="111"/>
      <c r="E384" s="111"/>
      <c r="F384" s="111"/>
      <c r="G384" s="111"/>
      <c r="H384" s="111"/>
      <c r="I384" s="111"/>
      <c r="J384" s="111"/>
      <c r="K384" s="111"/>
      <c r="L384" s="111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  <c r="AA384" s="111"/>
      <c r="AB384" s="111"/>
      <c r="AC384" s="111"/>
      <c r="AD384" s="111"/>
      <c r="AE384" s="111"/>
      <c r="AF384" s="111"/>
      <c r="AG384" s="111"/>
      <c r="AH384" s="111"/>
    </row>
    <row r="385" spans="1:34" ht="12.75">
      <c r="A385" s="111"/>
      <c r="B385" s="111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</row>
    <row r="386" spans="1:34" ht="12.75">
      <c r="A386" s="111"/>
      <c r="B386" s="111"/>
      <c r="C386" s="111"/>
      <c r="D386" s="111"/>
      <c r="E386" s="111"/>
      <c r="F386" s="111"/>
      <c r="G386" s="111"/>
      <c r="H386" s="111"/>
      <c r="I386" s="111"/>
      <c r="J386" s="111"/>
      <c r="K386" s="111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  <c r="AA386" s="111"/>
      <c r="AB386" s="111"/>
      <c r="AC386" s="111"/>
      <c r="AD386" s="111"/>
      <c r="AE386" s="111"/>
      <c r="AF386" s="111"/>
      <c r="AG386" s="111"/>
      <c r="AH386" s="111"/>
    </row>
    <row r="387" spans="1:34" ht="12.75">
      <c r="A387" s="111"/>
      <c r="B387" s="111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  <c r="AA387" s="111"/>
      <c r="AB387" s="111"/>
      <c r="AC387" s="111"/>
      <c r="AD387" s="111"/>
      <c r="AE387" s="111"/>
      <c r="AF387" s="111"/>
      <c r="AG387" s="111"/>
      <c r="AH387" s="111"/>
    </row>
    <row r="388" spans="1:34" ht="12.75">
      <c r="A388" s="111"/>
      <c r="B388" s="111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  <c r="AA388" s="111"/>
      <c r="AB388" s="111"/>
      <c r="AC388" s="111"/>
      <c r="AD388" s="111"/>
      <c r="AE388" s="111"/>
      <c r="AF388" s="111"/>
      <c r="AG388" s="111"/>
      <c r="AH388" s="111"/>
    </row>
    <row r="389" spans="1:34" ht="12.75">
      <c r="A389" s="111"/>
      <c r="B389" s="111"/>
      <c r="C389" s="111"/>
      <c r="D389" s="111"/>
      <c r="E389" s="111"/>
      <c r="F389" s="111"/>
      <c r="G389" s="111"/>
      <c r="H389" s="111"/>
      <c r="I389" s="111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  <c r="AA389" s="111"/>
      <c r="AB389" s="111"/>
      <c r="AC389" s="111"/>
      <c r="AD389" s="111"/>
      <c r="AE389" s="111"/>
      <c r="AF389" s="111"/>
      <c r="AG389" s="111"/>
      <c r="AH389" s="111"/>
    </row>
    <row r="390" spans="1:34" ht="12.75">
      <c r="A390" s="111"/>
      <c r="B390" s="111"/>
      <c r="C390" s="111"/>
      <c r="D390" s="111"/>
      <c r="E390" s="111"/>
      <c r="F390" s="111"/>
      <c r="G390" s="111"/>
      <c r="H390" s="111"/>
      <c r="I390" s="111"/>
      <c r="J390" s="111"/>
      <c r="K390" s="111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  <c r="AA390" s="111"/>
      <c r="AB390" s="111"/>
      <c r="AC390" s="111"/>
      <c r="AD390" s="111"/>
      <c r="AE390" s="111"/>
      <c r="AF390" s="111"/>
      <c r="AG390" s="111"/>
      <c r="AH390" s="111"/>
    </row>
    <row r="391" spans="1:34" ht="12.75">
      <c r="A391" s="111"/>
      <c r="B391" s="111"/>
      <c r="C391" s="111"/>
      <c r="D391" s="111"/>
      <c r="E391" s="111"/>
      <c r="F391" s="111"/>
      <c r="G391" s="111"/>
      <c r="H391" s="111"/>
      <c r="I391" s="111"/>
      <c r="J391" s="111"/>
      <c r="K391" s="111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  <c r="AA391" s="111"/>
      <c r="AB391" s="111"/>
      <c r="AC391" s="111"/>
      <c r="AD391" s="111"/>
      <c r="AE391" s="111"/>
      <c r="AF391" s="111"/>
      <c r="AG391" s="111"/>
      <c r="AH391" s="111"/>
    </row>
    <row r="392" spans="1:34" ht="12.75">
      <c r="A392" s="111"/>
      <c r="B392" s="111"/>
      <c r="C392" s="111"/>
      <c r="D392" s="111"/>
      <c r="E392" s="111"/>
      <c r="F392" s="111"/>
      <c r="G392" s="111"/>
      <c r="H392" s="111"/>
      <c r="I392" s="111"/>
      <c r="J392" s="111"/>
      <c r="K392" s="111"/>
      <c r="L392" s="111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  <c r="AA392" s="111"/>
      <c r="AB392" s="111"/>
      <c r="AC392" s="111"/>
      <c r="AD392" s="111"/>
      <c r="AE392" s="111"/>
      <c r="AF392" s="111"/>
      <c r="AG392" s="111"/>
      <c r="AH392" s="111"/>
    </row>
    <row r="393" spans="1:34" ht="12.75">
      <c r="A393" s="111"/>
      <c r="B393" s="111"/>
      <c r="C393" s="111"/>
      <c r="D393" s="111"/>
      <c r="E393" s="111"/>
      <c r="F393" s="111"/>
      <c r="G393" s="111"/>
      <c r="H393" s="111"/>
      <c r="I393" s="111"/>
      <c r="J393" s="111"/>
      <c r="K393" s="111"/>
      <c r="L393" s="111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  <c r="AA393" s="111"/>
      <c r="AB393" s="111"/>
      <c r="AC393" s="111"/>
      <c r="AD393" s="111"/>
      <c r="AE393" s="111"/>
      <c r="AF393" s="111"/>
      <c r="AG393" s="111"/>
      <c r="AH393" s="111"/>
    </row>
    <row r="394" spans="1:34" ht="12.75">
      <c r="A394" s="111"/>
      <c r="B394" s="111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  <c r="AA394" s="111"/>
      <c r="AB394" s="111"/>
      <c r="AC394" s="111"/>
      <c r="AD394" s="111"/>
      <c r="AE394" s="111"/>
      <c r="AF394" s="111"/>
      <c r="AG394" s="111"/>
      <c r="AH394" s="111"/>
    </row>
    <row r="395" spans="1:34" ht="12.75">
      <c r="A395" s="111"/>
      <c r="B395" s="111"/>
      <c r="C395" s="111"/>
      <c r="D395" s="111"/>
      <c r="E395" s="111"/>
      <c r="F395" s="111"/>
      <c r="G395" s="111"/>
      <c r="H395" s="111"/>
      <c r="I395" s="111"/>
      <c r="J395" s="111"/>
      <c r="K395" s="111"/>
      <c r="L395" s="111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  <c r="AA395" s="111"/>
      <c r="AB395" s="111"/>
      <c r="AC395" s="111"/>
      <c r="AD395" s="111"/>
      <c r="AE395" s="111"/>
      <c r="AF395" s="111"/>
      <c r="AG395" s="111"/>
      <c r="AH395" s="111"/>
    </row>
    <row r="396" spans="1:34" ht="12.75">
      <c r="A396" s="111"/>
      <c r="B396" s="111"/>
      <c r="C396" s="111"/>
      <c r="D396" s="111"/>
      <c r="E396" s="111"/>
      <c r="F396" s="111"/>
      <c r="G396" s="111"/>
      <c r="H396" s="111"/>
      <c r="I396" s="111"/>
      <c r="J396" s="111"/>
      <c r="K396" s="111"/>
      <c r="L396" s="111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  <c r="AA396" s="111"/>
      <c r="AB396" s="111"/>
      <c r="AC396" s="111"/>
      <c r="AD396" s="111"/>
      <c r="AE396" s="111"/>
      <c r="AF396" s="111"/>
      <c r="AG396" s="111"/>
      <c r="AH396" s="111"/>
    </row>
    <row r="397" spans="1:34" ht="12.75">
      <c r="A397" s="111"/>
      <c r="B397" s="111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  <c r="AA397" s="111"/>
      <c r="AB397" s="111"/>
      <c r="AC397" s="111"/>
      <c r="AD397" s="111"/>
      <c r="AE397" s="111"/>
      <c r="AF397" s="111"/>
      <c r="AG397" s="111"/>
      <c r="AH397" s="111"/>
    </row>
    <row r="398" spans="1:34" ht="12.75">
      <c r="A398" s="111"/>
      <c r="B398" s="111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  <c r="AA398" s="111"/>
      <c r="AB398" s="111"/>
      <c r="AC398" s="111"/>
      <c r="AD398" s="111"/>
      <c r="AE398" s="111"/>
      <c r="AF398" s="111"/>
      <c r="AG398" s="111"/>
      <c r="AH398" s="111"/>
    </row>
    <row r="399" spans="1:34" ht="12.75">
      <c r="A399" s="111"/>
      <c r="B399" s="111"/>
      <c r="C399" s="111"/>
      <c r="D399" s="111"/>
      <c r="E399" s="111"/>
      <c r="F399" s="111"/>
      <c r="G399" s="111"/>
      <c r="H399" s="111"/>
      <c r="I399" s="111"/>
      <c r="J399" s="111"/>
      <c r="K399" s="111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  <c r="AA399" s="111"/>
      <c r="AB399" s="111"/>
      <c r="AC399" s="111"/>
      <c r="AD399" s="111"/>
      <c r="AE399" s="111"/>
      <c r="AF399" s="111"/>
      <c r="AG399" s="111"/>
      <c r="AH399" s="111"/>
    </row>
    <row r="400" spans="1:34" ht="12.75">
      <c r="A400" s="111"/>
      <c r="B400" s="111"/>
      <c r="C400" s="111"/>
      <c r="D400" s="111"/>
      <c r="E400" s="111"/>
      <c r="F400" s="111"/>
      <c r="G400" s="111"/>
      <c r="H400" s="111"/>
      <c r="I400" s="111"/>
      <c r="J400" s="111"/>
      <c r="K400" s="111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  <c r="AA400" s="111"/>
      <c r="AB400" s="111"/>
      <c r="AC400" s="111"/>
      <c r="AD400" s="111"/>
      <c r="AE400" s="111"/>
      <c r="AF400" s="111"/>
      <c r="AG400" s="111"/>
      <c r="AH400" s="111"/>
    </row>
    <row r="401" spans="1:34" ht="12.75">
      <c r="A401" s="111"/>
      <c r="B401" s="111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  <c r="AA401" s="111"/>
      <c r="AB401" s="111"/>
      <c r="AC401" s="111"/>
      <c r="AD401" s="111"/>
      <c r="AE401" s="111"/>
      <c r="AF401" s="111"/>
      <c r="AG401" s="111"/>
      <c r="AH401" s="111"/>
    </row>
    <row r="402" spans="1:34" ht="12.75">
      <c r="A402" s="111"/>
      <c r="B402" s="111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  <c r="AA402" s="111"/>
      <c r="AB402" s="111"/>
      <c r="AC402" s="111"/>
      <c r="AD402" s="111"/>
      <c r="AE402" s="111"/>
      <c r="AF402" s="111"/>
      <c r="AG402" s="111"/>
      <c r="AH402" s="111"/>
    </row>
    <row r="403" spans="1:34" ht="12.75">
      <c r="A403" s="111"/>
      <c r="B403" s="111"/>
      <c r="C403" s="111"/>
      <c r="D403" s="111"/>
      <c r="E403" s="111"/>
      <c r="F403" s="111"/>
      <c r="G403" s="111"/>
      <c r="H403" s="111"/>
      <c r="I403" s="111"/>
      <c r="J403" s="111"/>
      <c r="K403" s="111"/>
      <c r="L403" s="111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  <c r="AA403" s="111"/>
      <c r="AB403" s="111"/>
      <c r="AC403" s="111"/>
      <c r="AD403" s="111"/>
      <c r="AE403" s="111"/>
      <c r="AF403" s="111"/>
      <c r="AG403" s="111"/>
      <c r="AH403" s="111"/>
    </row>
    <row r="404" spans="1:34" ht="12.75">
      <c r="A404" s="111"/>
      <c r="B404" s="111"/>
      <c r="C404" s="111"/>
      <c r="D404" s="111"/>
      <c r="E404" s="111"/>
      <c r="F404" s="111"/>
      <c r="G404" s="111"/>
      <c r="H404" s="111"/>
      <c r="I404" s="111"/>
      <c r="J404" s="111"/>
      <c r="K404" s="111"/>
      <c r="L404" s="111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  <c r="AA404" s="111"/>
      <c r="AB404" s="111"/>
      <c r="AC404" s="111"/>
      <c r="AD404" s="111"/>
      <c r="AE404" s="111"/>
      <c r="AF404" s="111"/>
      <c r="AG404" s="111"/>
      <c r="AH404" s="111"/>
    </row>
    <row r="405" spans="1:34" ht="12.75">
      <c r="A405" s="111"/>
      <c r="B405" s="111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  <c r="AA405" s="111"/>
      <c r="AB405" s="111"/>
      <c r="AC405" s="111"/>
      <c r="AD405" s="111"/>
      <c r="AE405" s="111"/>
      <c r="AF405" s="111"/>
      <c r="AG405" s="111"/>
      <c r="AH405" s="111"/>
    </row>
    <row r="406" spans="1:34" ht="12.75">
      <c r="A406" s="111"/>
      <c r="B406" s="111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  <c r="AA406" s="111"/>
      <c r="AB406" s="111"/>
      <c r="AC406" s="111"/>
      <c r="AD406" s="111"/>
      <c r="AE406" s="111"/>
      <c r="AF406" s="111"/>
      <c r="AG406" s="111"/>
      <c r="AH406" s="111"/>
    </row>
    <row r="407" spans="1:34" ht="12.75">
      <c r="A407" s="111"/>
      <c r="B407" s="111"/>
      <c r="C407" s="111"/>
      <c r="D407" s="111"/>
      <c r="E407" s="111"/>
      <c r="F407" s="111"/>
      <c r="G407" s="111"/>
      <c r="H407" s="111"/>
      <c r="I407" s="111"/>
      <c r="J407" s="111"/>
      <c r="K407" s="111"/>
      <c r="L407" s="111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  <c r="AA407" s="111"/>
      <c r="AB407" s="111"/>
      <c r="AC407" s="111"/>
      <c r="AD407" s="111"/>
      <c r="AE407" s="111"/>
      <c r="AF407" s="111"/>
      <c r="AG407" s="111"/>
      <c r="AH407" s="111"/>
    </row>
    <row r="408" spans="1:34" ht="12.75">
      <c r="A408" s="111"/>
      <c r="B408" s="111"/>
      <c r="C408" s="111"/>
      <c r="D408" s="111"/>
      <c r="E408" s="111"/>
      <c r="F408" s="111"/>
      <c r="G408" s="111"/>
      <c r="H408" s="111"/>
      <c r="I408" s="111"/>
      <c r="J408" s="111"/>
      <c r="K408" s="111"/>
      <c r="L408" s="111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  <c r="AA408" s="111"/>
      <c r="AB408" s="111"/>
      <c r="AC408" s="111"/>
      <c r="AD408" s="111"/>
      <c r="AE408" s="111"/>
      <c r="AF408" s="111"/>
      <c r="AG408" s="111"/>
      <c r="AH408" s="111"/>
    </row>
    <row r="409" spans="1:34" ht="12.75">
      <c r="A409" s="111"/>
      <c r="B409" s="111"/>
      <c r="C409" s="111"/>
      <c r="D409" s="111"/>
      <c r="E409" s="111"/>
      <c r="F409" s="111"/>
      <c r="G409" s="111"/>
      <c r="H409" s="111"/>
      <c r="I409" s="111"/>
      <c r="J409" s="111"/>
      <c r="K409" s="111"/>
      <c r="L409" s="111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  <c r="AA409" s="111"/>
      <c r="AB409" s="111"/>
      <c r="AC409" s="111"/>
      <c r="AD409" s="111"/>
      <c r="AE409" s="111"/>
      <c r="AF409" s="111"/>
      <c r="AG409" s="111"/>
      <c r="AH409" s="111"/>
    </row>
    <row r="410" spans="1:34" ht="12.75">
      <c r="A410" s="111"/>
      <c r="B410" s="111"/>
      <c r="C410" s="111"/>
      <c r="D410" s="111"/>
      <c r="E410" s="111"/>
      <c r="F410" s="111"/>
      <c r="G410" s="111"/>
      <c r="H410" s="111"/>
      <c r="I410" s="111"/>
      <c r="J410" s="111"/>
      <c r="K410" s="111"/>
      <c r="L410" s="111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  <c r="AA410" s="111"/>
      <c r="AB410" s="111"/>
      <c r="AC410" s="111"/>
      <c r="AD410" s="111"/>
      <c r="AE410" s="111"/>
      <c r="AF410" s="111"/>
      <c r="AG410" s="111"/>
      <c r="AH410" s="111"/>
    </row>
    <row r="411" spans="1:34" ht="12.75">
      <c r="A411" s="111"/>
      <c r="B411" s="111"/>
      <c r="C411" s="111"/>
      <c r="D411" s="111"/>
      <c r="E411" s="111"/>
      <c r="F411" s="111"/>
      <c r="G411" s="111"/>
      <c r="H411" s="111"/>
      <c r="I411" s="111"/>
      <c r="J411" s="111"/>
      <c r="K411" s="111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  <c r="AA411" s="111"/>
      <c r="AB411" s="111"/>
      <c r="AC411" s="111"/>
      <c r="AD411" s="111"/>
      <c r="AE411" s="111"/>
      <c r="AF411" s="111"/>
      <c r="AG411" s="111"/>
      <c r="AH411" s="111"/>
    </row>
    <row r="412" spans="1:34" ht="12.75">
      <c r="A412" s="111"/>
      <c r="B412" s="111"/>
      <c r="C412" s="111"/>
      <c r="D412" s="111"/>
      <c r="E412" s="111"/>
      <c r="F412" s="111"/>
      <c r="G412" s="111"/>
      <c r="H412" s="111"/>
      <c r="I412" s="111"/>
      <c r="J412" s="111"/>
      <c r="K412" s="111"/>
      <c r="L412" s="111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  <c r="AA412" s="111"/>
      <c r="AB412" s="111"/>
      <c r="AC412" s="111"/>
      <c r="AD412" s="111"/>
      <c r="AE412" s="111"/>
      <c r="AF412" s="111"/>
      <c r="AG412" s="111"/>
      <c r="AH412" s="111"/>
    </row>
    <row r="413" spans="1:34" ht="12.75">
      <c r="A413" s="111"/>
      <c r="B413" s="111"/>
      <c r="C413" s="111"/>
      <c r="D413" s="111"/>
      <c r="E413" s="111"/>
      <c r="F413" s="111"/>
      <c r="G413" s="111"/>
      <c r="H413" s="111"/>
      <c r="I413" s="111"/>
      <c r="J413" s="111"/>
      <c r="K413" s="111"/>
      <c r="L413" s="111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  <c r="AA413" s="111"/>
      <c r="AB413" s="111"/>
      <c r="AC413" s="111"/>
      <c r="AD413" s="111"/>
      <c r="AE413" s="111"/>
      <c r="AF413" s="111"/>
      <c r="AG413" s="111"/>
      <c r="AH413" s="111"/>
    </row>
    <row r="414" spans="1:34" ht="12.75">
      <c r="A414" s="111"/>
      <c r="B414" s="111"/>
      <c r="C414" s="111"/>
      <c r="D414" s="111"/>
      <c r="E414" s="111"/>
      <c r="F414" s="111"/>
      <c r="G414" s="111"/>
      <c r="H414" s="111"/>
      <c r="I414" s="111"/>
      <c r="J414" s="111"/>
      <c r="K414" s="111"/>
      <c r="L414" s="111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  <c r="AA414" s="111"/>
      <c r="AB414" s="111"/>
      <c r="AC414" s="111"/>
      <c r="AD414" s="111"/>
      <c r="AE414" s="111"/>
      <c r="AF414" s="111"/>
      <c r="AG414" s="111"/>
      <c r="AH414" s="111"/>
    </row>
    <row r="415" spans="1:34" ht="12.75">
      <c r="A415" s="111"/>
      <c r="B415" s="111"/>
      <c r="C415" s="111"/>
      <c r="D415" s="111"/>
      <c r="E415" s="111"/>
      <c r="F415" s="111"/>
      <c r="G415" s="111"/>
      <c r="H415" s="111"/>
      <c r="I415" s="111"/>
      <c r="J415" s="111"/>
      <c r="K415" s="111"/>
      <c r="L415" s="111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  <c r="AA415" s="111"/>
      <c r="AB415" s="111"/>
      <c r="AC415" s="111"/>
      <c r="AD415" s="111"/>
      <c r="AE415" s="111"/>
      <c r="AF415" s="111"/>
      <c r="AG415" s="111"/>
      <c r="AH415" s="111"/>
    </row>
    <row r="416" spans="1:34" ht="12.75">
      <c r="A416" s="111"/>
      <c r="B416" s="111"/>
      <c r="C416" s="111"/>
      <c r="D416" s="111"/>
      <c r="E416" s="111"/>
      <c r="F416" s="111"/>
      <c r="G416" s="111"/>
      <c r="H416" s="111"/>
      <c r="I416" s="111"/>
      <c r="J416" s="111"/>
      <c r="K416" s="111"/>
      <c r="L416" s="111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  <c r="AA416" s="111"/>
      <c r="AB416" s="111"/>
      <c r="AC416" s="111"/>
      <c r="AD416" s="111"/>
      <c r="AE416" s="111"/>
      <c r="AF416" s="111"/>
      <c r="AG416" s="111"/>
      <c r="AH416" s="111"/>
    </row>
    <row r="417" spans="1:34" ht="12.75">
      <c r="A417" s="111"/>
      <c r="B417" s="111"/>
      <c r="C417" s="111"/>
      <c r="D417" s="111"/>
      <c r="E417" s="111"/>
      <c r="F417" s="111"/>
      <c r="G417" s="111"/>
      <c r="H417" s="111"/>
      <c r="I417" s="111"/>
      <c r="J417" s="111"/>
      <c r="K417" s="111"/>
      <c r="L417" s="111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  <c r="AA417" s="111"/>
      <c r="AB417" s="111"/>
      <c r="AC417" s="111"/>
      <c r="AD417" s="111"/>
      <c r="AE417" s="111"/>
      <c r="AF417" s="111"/>
      <c r="AG417" s="111"/>
      <c r="AH417" s="111"/>
    </row>
    <row r="418" spans="1:34" ht="12.75">
      <c r="A418" s="111"/>
      <c r="B418" s="111"/>
      <c r="C418" s="111"/>
      <c r="D418" s="111"/>
      <c r="E418" s="111"/>
      <c r="F418" s="111"/>
      <c r="G418" s="111"/>
      <c r="H418" s="111"/>
      <c r="I418" s="111"/>
      <c r="J418" s="111"/>
      <c r="K418" s="111"/>
      <c r="L418" s="111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  <c r="AA418" s="111"/>
      <c r="AB418" s="111"/>
      <c r="AC418" s="111"/>
      <c r="AD418" s="111"/>
      <c r="AE418" s="111"/>
      <c r="AF418" s="111"/>
      <c r="AG418" s="111"/>
      <c r="AH418" s="111"/>
    </row>
    <row r="419" spans="1:34" ht="12.75">
      <c r="A419" s="111"/>
      <c r="B419" s="111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  <c r="AA419" s="111"/>
      <c r="AB419" s="111"/>
      <c r="AC419" s="111"/>
      <c r="AD419" s="111"/>
      <c r="AE419" s="111"/>
      <c r="AF419" s="111"/>
      <c r="AG419" s="111"/>
      <c r="AH419" s="111"/>
    </row>
    <row r="420" spans="1:34" ht="12.75">
      <c r="A420" s="111"/>
      <c r="B420" s="111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  <c r="AA420" s="111"/>
      <c r="AB420" s="111"/>
      <c r="AC420" s="111"/>
      <c r="AD420" s="111"/>
      <c r="AE420" s="111"/>
      <c r="AF420" s="111"/>
      <c r="AG420" s="111"/>
      <c r="AH420" s="111"/>
    </row>
    <row r="421" spans="1:34" ht="12.75">
      <c r="A421" s="111"/>
      <c r="B421" s="111"/>
      <c r="C421" s="111"/>
      <c r="D421" s="111"/>
      <c r="E421" s="111"/>
      <c r="F421" s="111"/>
      <c r="G421" s="111"/>
      <c r="H421" s="111"/>
      <c r="I421" s="111"/>
      <c r="J421" s="111"/>
      <c r="K421" s="111"/>
      <c r="L421" s="111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  <c r="AA421" s="111"/>
      <c r="AB421" s="111"/>
      <c r="AC421" s="111"/>
      <c r="AD421" s="111"/>
      <c r="AE421" s="111"/>
      <c r="AF421" s="111"/>
      <c r="AG421" s="111"/>
      <c r="AH421" s="111"/>
    </row>
    <row r="422" spans="1:34" ht="12.75">
      <c r="A422" s="111"/>
      <c r="B422" s="111"/>
      <c r="C422" s="111"/>
      <c r="D422" s="111"/>
      <c r="E422" s="111"/>
      <c r="F422" s="111"/>
      <c r="G422" s="111"/>
      <c r="H422" s="111"/>
      <c r="I422" s="111"/>
      <c r="J422" s="111"/>
      <c r="K422" s="111"/>
      <c r="L422" s="111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  <c r="AA422" s="111"/>
      <c r="AB422" s="111"/>
      <c r="AC422" s="111"/>
      <c r="AD422" s="111"/>
      <c r="AE422" s="111"/>
      <c r="AF422" s="111"/>
      <c r="AG422" s="111"/>
      <c r="AH422" s="111"/>
    </row>
    <row r="423" spans="1:34" ht="12.75">
      <c r="A423" s="111"/>
      <c r="B423" s="111"/>
      <c r="C423" s="111"/>
      <c r="D423" s="111"/>
      <c r="E423" s="111"/>
      <c r="F423" s="111"/>
      <c r="G423" s="111"/>
      <c r="H423" s="111"/>
      <c r="I423" s="111"/>
      <c r="J423" s="111"/>
      <c r="K423" s="111"/>
      <c r="L423" s="111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  <c r="AA423" s="111"/>
      <c r="AB423" s="111"/>
      <c r="AC423" s="111"/>
      <c r="AD423" s="111"/>
      <c r="AE423" s="111"/>
      <c r="AF423" s="111"/>
      <c r="AG423" s="111"/>
      <c r="AH423" s="111"/>
    </row>
    <row r="424" spans="1:34" ht="12.75">
      <c r="A424" s="111"/>
      <c r="B424" s="111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  <c r="AA424" s="111"/>
      <c r="AB424" s="111"/>
      <c r="AC424" s="111"/>
      <c r="AD424" s="111"/>
      <c r="AE424" s="111"/>
      <c r="AF424" s="111"/>
      <c r="AG424" s="111"/>
      <c r="AH424" s="111"/>
    </row>
    <row r="425" spans="1:34" ht="12.75">
      <c r="A425" s="111"/>
      <c r="B425" s="111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  <c r="AA425" s="111"/>
      <c r="AB425" s="111"/>
      <c r="AC425" s="111"/>
      <c r="AD425" s="111"/>
      <c r="AE425" s="111"/>
      <c r="AF425" s="111"/>
      <c r="AG425" s="111"/>
      <c r="AH425" s="111"/>
    </row>
    <row r="426" spans="1:34" ht="12.75">
      <c r="A426" s="111"/>
      <c r="B426" s="111"/>
      <c r="C426" s="111"/>
      <c r="D426" s="111"/>
      <c r="E426" s="111"/>
      <c r="F426" s="111"/>
      <c r="G426" s="111"/>
      <c r="H426" s="111"/>
      <c r="I426" s="111"/>
      <c r="J426" s="111"/>
      <c r="K426" s="111"/>
      <c r="L426" s="111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  <c r="AA426" s="111"/>
      <c r="AB426" s="111"/>
      <c r="AC426" s="111"/>
      <c r="AD426" s="111"/>
      <c r="AE426" s="111"/>
      <c r="AF426" s="111"/>
      <c r="AG426" s="111"/>
      <c r="AH426" s="111"/>
    </row>
    <row r="427" spans="1:34" ht="12.75">
      <c r="A427" s="111"/>
      <c r="B427" s="111"/>
      <c r="C427" s="111"/>
      <c r="D427" s="111"/>
      <c r="E427" s="111"/>
      <c r="F427" s="111"/>
      <c r="G427" s="111"/>
      <c r="H427" s="111"/>
      <c r="I427" s="111"/>
      <c r="J427" s="111"/>
      <c r="K427" s="111"/>
      <c r="L427" s="111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  <c r="AA427" s="111"/>
      <c r="AB427" s="111"/>
      <c r="AC427" s="111"/>
      <c r="AD427" s="111"/>
      <c r="AE427" s="111"/>
      <c r="AF427" s="111"/>
      <c r="AG427" s="111"/>
      <c r="AH427" s="111"/>
    </row>
    <row r="428" spans="1:34" ht="12.75">
      <c r="A428" s="111"/>
      <c r="B428" s="111"/>
      <c r="C428" s="111"/>
      <c r="D428" s="111"/>
      <c r="E428" s="111"/>
      <c r="F428" s="111"/>
      <c r="G428" s="111"/>
      <c r="H428" s="111"/>
      <c r="I428" s="111"/>
      <c r="J428" s="111"/>
      <c r="K428" s="111"/>
      <c r="L428" s="111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  <c r="AA428" s="111"/>
      <c r="AB428" s="111"/>
      <c r="AC428" s="111"/>
      <c r="AD428" s="111"/>
      <c r="AE428" s="111"/>
      <c r="AF428" s="111"/>
      <c r="AG428" s="111"/>
      <c r="AH428" s="111"/>
    </row>
    <row r="429" spans="1:34" ht="12.75">
      <c r="A429" s="111"/>
      <c r="B429" s="111"/>
      <c r="C429" s="111"/>
      <c r="D429" s="111"/>
      <c r="E429" s="111"/>
      <c r="F429" s="111"/>
      <c r="G429" s="111"/>
      <c r="H429" s="111"/>
      <c r="I429" s="111"/>
      <c r="J429" s="111"/>
      <c r="K429" s="111"/>
      <c r="L429" s="111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  <c r="AA429" s="111"/>
      <c r="AB429" s="111"/>
      <c r="AC429" s="111"/>
      <c r="AD429" s="111"/>
      <c r="AE429" s="111"/>
      <c r="AF429" s="111"/>
      <c r="AG429" s="111"/>
      <c r="AH429" s="111"/>
    </row>
    <row r="430" spans="1:34" ht="12.75">
      <c r="A430" s="111"/>
      <c r="B430" s="111"/>
      <c r="C430" s="111"/>
      <c r="D430" s="111"/>
      <c r="E430" s="111"/>
      <c r="F430" s="111"/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  <c r="AH430" s="111"/>
    </row>
    <row r="431" spans="1:34" ht="12.75">
      <c r="A431" s="111"/>
      <c r="B431" s="111"/>
      <c r="C431" s="111"/>
      <c r="D431" s="111"/>
      <c r="E431" s="111"/>
      <c r="F431" s="111"/>
      <c r="G431" s="111"/>
      <c r="H431" s="111"/>
      <c r="I431" s="111"/>
      <c r="J431" s="111"/>
      <c r="K431" s="111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  <c r="AA431" s="111"/>
      <c r="AB431" s="111"/>
      <c r="AC431" s="111"/>
      <c r="AD431" s="111"/>
      <c r="AE431" s="111"/>
      <c r="AF431" s="111"/>
      <c r="AG431" s="111"/>
      <c r="AH431" s="111"/>
    </row>
    <row r="432" spans="1:34" ht="12.75">
      <c r="A432" s="111"/>
      <c r="B432" s="111"/>
      <c r="C432" s="111"/>
      <c r="D432" s="111"/>
      <c r="E432" s="111"/>
      <c r="F432" s="111"/>
      <c r="G432" s="111"/>
      <c r="H432" s="111"/>
      <c r="I432" s="111"/>
      <c r="J432" s="111"/>
      <c r="K432" s="111"/>
      <c r="L432" s="111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  <c r="AA432" s="111"/>
      <c r="AB432" s="111"/>
      <c r="AC432" s="111"/>
      <c r="AD432" s="111"/>
      <c r="AE432" s="111"/>
      <c r="AF432" s="111"/>
      <c r="AG432" s="111"/>
      <c r="AH432" s="111"/>
    </row>
    <row r="433" spans="1:34" ht="12.75">
      <c r="A433" s="111"/>
      <c r="B433" s="111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  <c r="AA433" s="111"/>
      <c r="AB433" s="111"/>
      <c r="AC433" s="111"/>
      <c r="AD433" s="111"/>
      <c r="AE433" s="111"/>
      <c r="AF433" s="111"/>
      <c r="AG433" s="111"/>
      <c r="AH433" s="111"/>
    </row>
    <row r="434" spans="1:34" ht="12.75">
      <c r="A434" s="111"/>
      <c r="B434" s="111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  <c r="AA434" s="111"/>
      <c r="AB434" s="111"/>
      <c r="AC434" s="111"/>
      <c r="AD434" s="111"/>
      <c r="AE434" s="111"/>
      <c r="AF434" s="111"/>
      <c r="AG434" s="111"/>
      <c r="AH434" s="111"/>
    </row>
    <row r="435" spans="1:34" ht="12.75">
      <c r="A435" s="111"/>
      <c r="B435" s="111"/>
      <c r="C435" s="111"/>
      <c r="D435" s="111"/>
      <c r="E435" s="111"/>
      <c r="F435" s="111"/>
      <c r="G435" s="111"/>
      <c r="H435" s="111"/>
      <c r="I435" s="111"/>
      <c r="J435" s="111"/>
      <c r="K435" s="111"/>
      <c r="L435" s="111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  <c r="AA435" s="111"/>
      <c r="AB435" s="111"/>
      <c r="AC435" s="111"/>
      <c r="AD435" s="111"/>
      <c r="AE435" s="111"/>
      <c r="AF435" s="111"/>
      <c r="AG435" s="111"/>
      <c r="AH435" s="111"/>
    </row>
    <row r="436" spans="1:34" ht="12.75">
      <c r="A436" s="111"/>
      <c r="B436" s="111"/>
      <c r="C436" s="111"/>
      <c r="D436" s="111"/>
      <c r="E436" s="111"/>
      <c r="F436" s="111"/>
      <c r="G436" s="111"/>
      <c r="H436" s="111"/>
      <c r="I436" s="111"/>
      <c r="J436" s="111"/>
      <c r="K436" s="111"/>
      <c r="L436" s="111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  <c r="AA436" s="111"/>
      <c r="AB436" s="111"/>
      <c r="AC436" s="111"/>
      <c r="AD436" s="111"/>
      <c r="AE436" s="111"/>
      <c r="AF436" s="111"/>
      <c r="AG436" s="111"/>
      <c r="AH436" s="111"/>
    </row>
    <row r="437" spans="1:34" ht="12.75">
      <c r="A437" s="111"/>
      <c r="B437" s="111"/>
      <c r="C437" s="111"/>
      <c r="D437" s="111"/>
      <c r="E437" s="111"/>
      <c r="F437" s="111"/>
      <c r="G437" s="111"/>
      <c r="H437" s="111"/>
      <c r="I437" s="111"/>
      <c r="J437" s="111"/>
      <c r="K437" s="111"/>
      <c r="L437" s="111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  <c r="AA437" s="111"/>
      <c r="AB437" s="111"/>
      <c r="AC437" s="111"/>
      <c r="AD437" s="111"/>
      <c r="AE437" s="111"/>
      <c r="AF437" s="111"/>
      <c r="AG437" s="111"/>
      <c r="AH437" s="111"/>
    </row>
    <row r="438" spans="1:34" ht="12.75">
      <c r="A438" s="111"/>
      <c r="B438" s="111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  <c r="AA438" s="111"/>
      <c r="AB438" s="111"/>
      <c r="AC438" s="111"/>
      <c r="AD438" s="111"/>
      <c r="AE438" s="111"/>
      <c r="AF438" s="111"/>
      <c r="AG438" s="111"/>
      <c r="AH438" s="111"/>
    </row>
    <row r="439" spans="1:34" ht="12.75">
      <c r="A439" s="111"/>
      <c r="B439" s="111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  <c r="AA439" s="111"/>
      <c r="AB439" s="111"/>
      <c r="AC439" s="111"/>
      <c r="AD439" s="111"/>
      <c r="AE439" s="111"/>
      <c r="AF439" s="111"/>
      <c r="AG439" s="111"/>
      <c r="AH439" s="111"/>
    </row>
    <row r="440" spans="1:34" ht="12.75">
      <c r="A440" s="111"/>
      <c r="B440" s="111"/>
      <c r="C440" s="111"/>
      <c r="D440" s="111"/>
      <c r="E440" s="111"/>
      <c r="F440" s="111"/>
      <c r="G440" s="111"/>
      <c r="H440" s="111"/>
      <c r="I440" s="111"/>
      <c r="J440" s="111"/>
      <c r="K440" s="111"/>
      <c r="L440" s="111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  <c r="AA440" s="111"/>
      <c r="AB440" s="111"/>
      <c r="AC440" s="111"/>
      <c r="AD440" s="111"/>
      <c r="AE440" s="111"/>
      <c r="AF440" s="111"/>
      <c r="AG440" s="111"/>
      <c r="AH440" s="111"/>
    </row>
    <row r="441" spans="1:34" ht="12.75">
      <c r="A441" s="111"/>
      <c r="B441" s="111"/>
      <c r="C441" s="111"/>
      <c r="D441" s="111"/>
      <c r="E441" s="111"/>
      <c r="F441" s="111"/>
      <c r="G441" s="111"/>
      <c r="H441" s="111"/>
      <c r="I441" s="111"/>
      <c r="J441" s="111"/>
      <c r="K441" s="111"/>
      <c r="L441" s="111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  <c r="AA441" s="111"/>
      <c r="AB441" s="111"/>
      <c r="AC441" s="111"/>
      <c r="AD441" s="111"/>
      <c r="AE441" s="111"/>
      <c r="AF441" s="111"/>
      <c r="AG441" s="111"/>
      <c r="AH441" s="111"/>
    </row>
    <row r="442" spans="1:34" ht="12.75">
      <c r="A442" s="111"/>
      <c r="B442" s="111"/>
      <c r="C442" s="111"/>
      <c r="D442" s="111"/>
      <c r="E442" s="111"/>
      <c r="F442" s="111"/>
      <c r="G442" s="111"/>
      <c r="H442" s="111"/>
      <c r="I442" s="111"/>
      <c r="J442" s="111"/>
      <c r="K442" s="111"/>
      <c r="L442" s="111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  <c r="AA442" s="111"/>
      <c r="AB442" s="111"/>
      <c r="AC442" s="111"/>
      <c r="AD442" s="111"/>
      <c r="AE442" s="111"/>
      <c r="AF442" s="111"/>
      <c r="AG442" s="111"/>
      <c r="AH442" s="111"/>
    </row>
    <row r="443" spans="1:34" ht="12.75">
      <c r="A443" s="111"/>
      <c r="B443" s="111"/>
      <c r="C443" s="111"/>
      <c r="D443" s="111"/>
      <c r="E443" s="111"/>
      <c r="F443" s="111"/>
      <c r="G443" s="111"/>
      <c r="H443" s="111"/>
      <c r="I443" s="111"/>
      <c r="J443" s="111"/>
      <c r="K443" s="111"/>
      <c r="L443" s="111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  <c r="AA443" s="111"/>
      <c r="AB443" s="111"/>
      <c r="AC443" s="111"/>
      <c r="AD443" s="111"/>
      <c r="AE443" s="111"/>
      <c r="AF443" s="111"/>
      <c r="AG443" s="111"/>
      <c r="AH443" s="111"/>
    </row>
    <row r="444" spans="1:34" ht="12.75">
      <c r="A444" s="111"/>
      <c r="B444" s="111"/>
      <c r="C444" s="111"/>
      <c r="D444" s="111"/>
      <c r="E444" s="111"/>
      <c r="F444" s="111"/>
      <c r="G444" s="111"/>
      <c r="H444" s="111"/>
      <c r="I444" s="111"/>
      <c r="J444" s="111"/>
      <c r="K444" s="111"/>
      <c r="L444" s="111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  <c r="AA444" s="111"/>
      <c r="AB444" s="111"/>
      <c r="AC444" s="111"/>
      <c r="AD444" s="111"/>
      <c r="AE444" s="111"/>
      <c r="AF444" s="111"/>
      <c r="AG444" s="111"/>
      <c r="AH444" s="111"/>
    </row>
    <row r="445" spans="1:34" ht="12.75">
      <c r="A445" s="111"/>
      <c r="B445" s="111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  <c r="AA445" s="111"/>
      <c r="AB445" s="111"/>
      <c r="AC445" s="111"/>
      <c r="AD445" s="111"/>
      <c r="AE445" s="111"/>
      <c r="AF445" s="111"/>
      <c r="AG445" s="111"/>
      <c r="AH445" s="111"/>
    </row>
    <row r="446" spans="1:34" ht="12.75">
      <c r="A446" s="111"/>
      <c r="B446" s="111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  <c r="AA446" s="111"/>
      <c r="AB446" s="111"/>
      <c r="AC446" s="111"/>
      <c r="AD446" s="111"/>
      <c r="AE446" s="111"/>
      <c r="AF446" s="111"/>
      <c r="AG446" s="111"/>
      <c r="AH446" s="111"/>
    </row>
    <row r="447" spans="1:34" ht="12.75">
      <c r="A447" s="111"/>
      <c r="B447" s="111"/>
      <c r="C447" s="111"/>
      <c r="D447" s="111"/>
      <c r="E447" s="111"/>
      <c r="F447" s="111"/>
      <c r="G447" s="111"/>
      <c r="H447" s="111"/>
      <c r="I447" s="111"/>
      <c r="J447" s="111"/>
      <c r="K447" s="111"/>
      <c r="L447" s="111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  <c r="AA447" s="111"/>
      <c r="AB447" s="111"/>
      <c r="AC447" s="111"/>
      <c r="AD447" s="111"/>
      <c r="AE447" s="111"/>
      <c r="AF447" s="111"/>
      <c r="AG447" s="111"/>
      <c r="AH447" s="111"/>
    </row>
    <row r="448" spans="1:34" ht="12.75">
      <c r="A448" s="111"/>
      <c r="B448" s="111"/>
      <c r="C448" s="111"/>
      <c r="D448" s="111"/>
      <c r="E448" s="111"/>
      <c r="F448" s="111"/>
      <c r="G448" s="111"/>
      <c r="H448" s="111"/>
      <c r="I448" s="111"/>
      <c r="J448" s="111"/>
      <c r="K448" s="111"/>
      <c r="L448" s="111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  <c r="AA448" s="111"/>
      <c r="AB448" s="111"/>
      <c r="AC448" s="111"/>
      <c r="AD448" s="111"/>
      <c r="AE448" s="111"/>
      <c r="AF448" s="111"/>
      <c r="AG448" s="111"/>
      <c r="AH448" s="111"/>
    </row>
    <row r="449" spans="1:34" ht="12.75">
      <c r="A449" s="111"/>
      <c r="B449" s="111"/>
      <c r="C449" s="111"/>
      <c r="D449" s="111"/>
      <c r="E449" s="111"/>
      <c r="F449" s="111"/>
      <c r="G449" s="111"/>
      <c r="H449" s="111"/>
      <c r="I449" s="111"/>
      <c r="J449" s="111"/>
      <c r="K449" s="111"/>
      <c r="L449" s="111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  <c r="AA449" s="111"/>
      <c r="AB449" s="111"/>
      <c r="AC449" s="111"/>
      <c r="AD449" s="111"/>
      <c r="AE449" s="111"/>
      <c r="AF449" s="111"/>
      <c r="AG449" s="111"/>
      <c r="AH449" s="111"/>
    </row>
    <row r="450" spans="1:34" ht="12.75">
      <c r="A450" s="111"/>
      <c r="B450" s="111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  <c r="AF450" s="111"/>
      <c r="AG450" s="111"/>
      <c r="AH450" s="111"/>
    </row>
    <row r="451" spans="1:34" ht="12.75">
      <c r="A451" s="111"/>
      <c r="B451" s="111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  <c r="AA451" s="111"/>
      <c r="AB451" s="111"/>
      <c r="AC451" s="111"/>
      <c r="AD451" s="111"/>
      <c r="AE451" s="111"/>
      <c r="AF451" s="111"/>
      <c r="AG451" s="111"/>
      <c r="AH451" s="111"/>
    </row>
    <row r="452" spans="1:34" ht="12.75">
      <c r="A452" s="111"/>
      <c r="B452" s="111"/>
      <c r="C452" s="111"/>
      <c r="D452" s="111"/>
      <c r="E452" s="111"/>
      <c r="F452" s="111"/>
      <c r="G452" s="111"/>
      <c r="H452" s="111"/>
      <c r="I452" s="111"/>
      <c r="J452" s="111"/>
      <c r="K452" s="111"/>
      <c r="L452" s="111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  <c r="AA452" s="111"/>
      <c r="AB452" s="111"/>
      <c r="AC452" s="111"/>
      <c r="AD452" s="111"/>
      <c r="AE452" s="111"/>
      <c r="AF452" s="111"/>
      <c r="AG452" s="111"/>
      <c r="AH452" s="111"/>
    </row>
    <row r="453" spans="1:34" ht="12.75">
      <c r="A453" s="111"/>
      <c r="B453" s="111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  <c r="AA453" s="111"/>
      <c r="AB453" s="111"/>
      <c r="AC453" s="111"/>
      <c r="AD453" s="111"/>
      <c r="AE453" s="111"/>
      <c r="AF453" s="111"/>
      <c r="AG453" s="111"/>
      <c r="AH453" s="111"/>
    </row>
    <row r="454" spans="1:34" ht="12.75">
      <c r="A454" s="111"/>
      <c r="B454" s="111"/>
      <c r="C454" s="111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  <c r="AA454" s="111"/>
      <c r="AB454" s="111"/>
      <c r="AC454" s="111"/>
      <c r="AD454" s="111"/>
      <c r="AE454" s="111"/>
      <c r="AF454" s="111"/>
      <c r="AG454" s="111"/>
      <c r="AH454" s="111"/>
    </row>
    <row r="455" spans="1:34" ht="12.75">
      <c r="A455" s="111"/>
      <c r="B455" s="111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  <c r="AA455" s="111"/>
      <c r="AB455" s="111"/>
      <c r="AC455" s="111"/>
      <c r="AD455" s="111"/>
      <c r="AE455" s="111"/>
      <c r="AF455" s="111"/>
      <c r="AG455" s="111"/>
      <c r="AH455" s="111"/>
    </row>
    <row r="456" spans="1:34" ht="12.75">
      <c r="A456" s="111"/>
      <c r="B456" s="111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  <c r="AA456" s="111"/>
      <c r="AB456" s="111"/>
      <c r="AC456" s="111"/>
      <c r="AD456" s="111"/>
      <c r="AE456" s="111"/>
      <c r="AF456" s="111"/>
      <c r="AG456" s="111"/>
      <c r="AH456" s="111"/>
    </row>
    <row r="457" spans="1:34" ht="12.75">
      <c r="A457" s="111"/>
      <c r="B457" s="111"/>
      <c r="C457" s="111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  <c r="AA457" s="111"/>
      <c r="AB457" s="111"/>
      <c r="AC457" s="111"/>
      <c r="AD457" s="111"/>
      <c r="AE457" s="111"/>
      <c r="AF457" s="111"/>
      <c r="AG457" s="111"/>
      <c r="AH457" s="111"/>
    </row>
    <row r="458" spans="1:34" ht="12.75">
      <c r="A458" s="111"/>
      <c r="B458" s="111"/>
      <c r="C458" s="111"/>
      <c r="D458" s="111"/>
      <c r="E458" s="111"/>
      <c r="F458" s="111"/>
      <c r="G458" s="111"/>
      <c r="H458" s="111"/>
      <c r="I458" s="111"/>
      <c r="J458" s="111"/>
      <c r="K458" s="111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  <c r="AA458" s="111"/>
      <c r="AB458" s="111"/>
      <c r="AC458" s="111"/>
      <c r="AD458" s="111"/>
      <c r="AE458" s="111"/>
      <c r="AF458" s="111"/>
      <c r="AG458" s="111"/>
      <c r="AH458" s="111"/>
    </row>
    <row r="459" spans="1:34" ht="12.75">
      <c r="A459" s="111"/>
      <c r="B459" s="111"/>
      <c r="C459" s="111"/>
      <c r="D459" s="111"/>
      <c r="E459" s="111"/>
      <c r="F459" s="111"/>
      <c r="G459" s="111"/>
      <c r="H459" s="111"/>
      <c r="I459" s="111"/>
      <c r="J459" s="111"/>
      <c r="K459" s="111"/>
      <c r="L459" s="111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  <c r="AA459" s="111"/>
      <c r="AB459" s="111"/>
      <c r="AC459" s="111"/>
      <c r="AD459" s="111"/>
      <c r="AE459" s="111"/>
      <c r="AF459" s="111"/>
      <c r="AG459" s="111"/>
      <c r="AH459" s="111"/>
    </row>
    <row r="460" spans="1:34" ht="12.75">
      <c r="A460" s="111"/>
      <c r="B460" s="111"/>
      <c r="C460" s="111"/>
      <c r="D460" s="111"/>
      <c r="E460" s="111"/>
      <c r="F460" s="111"/>
      <c r="G460" s="111"/>
      <c r="H460" s="111"/>
      <c r="I460" s="111"/>
      <c r="J460" s="111"/>
      <c r="K460" s="111"/>
      <c r="L460" s="111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  <c r="AA460" s="111"/>
      <c r="AB460" s="111"/>
      <c r="AC460" s="111"/>
      <c r="AD460" s="111"/>
      <c r="AE460" s="111"/>
      <c r="AF460" s="111"/>
      <c r="AG460" s="111"/>
      <c r="AH460" s="111"/>
    </row>
    <row r="461" spans="1:34" ht="12.75">
      <c r="A461" s="111"/>
      <c r="B461" s="111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  <c r="AA461" s="111"/>
      <c r="AB461" s="111"/>
      <c r="AC461" s="111"/>
      <c r="AD461" s="111"/>
      <c r="AE461" s="111"/>
      <c r="AF461" s="111"/>
      <c r="AG461" s="111"/>
      <c r="AH461" s="111"/>
    </row>
    <row r="462" spans="1:34" ht="12.75">
      <c r="A462" s="111"/>
      <c r="B462" s="111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  <c r="AA462" s="111"/>
      <c r="AB462" s="111"/>
      <c r="AC462" s="111"/>
      <c r="AD462" s="111"/>
      <c r="AE462" s="111"/>
      <c r="AF462" s="111"/>
      <c r="AG462" s="111"/>
      <c r="AH462" s="111"/>
    </row>
    <row r="463" spans="1:34" ht="12.75">
      <c r="A463" s="111"/>
      <c r="B463" s="111"/>
      <c r="C463" s="111"/>
      <c r="D463" s="111"/>
      <c r="E463" s="111"/>
      <c r="F463" s="111"/>
      <c r="G463" s="111"/>
      <c r="H463" s="111"/>
      <c r="I463" s="111"/>
      <c r="J463" s="111"/>
      <c r="K463" s="111"/>
      <c r="L463" s="111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  <c r="AA463" s="111"/>
      <c r="AB463" s="111"/>
      <c r="AC463" s="111"/>
      <c r="AD463" s="111"/>
      <c r="AE463" s="111"/>
      <c r="AF463" s="111"/>
      <c r="AG463" s="111"/>
      <c r="AH463" s="111"/>
    </row>
    <row r="464" spans="1:34" ht="12.75">
      <c r="A464" s="111"/>
      <c r="B464" s="111"/>
      <c r="C464" s="111"/>
      <c r="D464" s="111"/>
      <c r="E464" s="111"/>
      <c r="F464" s="111"/>
      <c r="G464" s="111"/>
      <c r="H464" s="111"/>
      <c r="I464" s="111"/>
      <c r="J464" s="111"/>
      <c r="K464" s="111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  <c r="AA464" s="111"/>
      <c r="AB464" s="111"/>
      <c r="AC464" s="111"/>
      <c r="AD464" s="111"/>
      <c r="AE464" s="111"/>
      <c r="AF464" s="111"/>
      <c r="AG464" s="111"/>
      <c r="AH464" s="111"/>
    </row>
    <row r="465" spans="1:34" ht="12.75">
      <c r="A465" s="111"/>
      <c r="B465" s="111"/>
      <c r="C465" s="111"/>
      <c r="D465" s="111"/>
      <c r="E465" s="111"/>
      <c r="F465" s="111"/>
      <c r="G465" s="111"/>
      <c r="H465" s="111"/>
      <c r="I465" s="111"/>
      <c r="J465" s="111"/>
      <c r="K465" s="111"/>
      <c r="L465" s="111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  <c r="AA465" s="111"/>
      <c r="AB465" s="111"/>
      <c r="AC465" s="111"/>
      <c r="AD465" s="111"/>
      <c r="AE465" s="111"/>
      <c r="AF465" s="111"/>
      <c r="AG465" s="111"/>
      <c r="AH465" s="111"/>
    </row>
    <row r="466" spans="1:34" ht="12.75">
      <c r="A466" s="111"/>
      <c r="B466" s="111"/>
      <c r="C466" s="111"/>
      <c r="D466" s="111"/>
      <c r="E466" s="111"/>
      <c r="F466" s="111"/>
      <c r="G466" s="111"/>
      <c r="H466" s="111"/>
      <c r="I466" s="111"/>
      <c r="J466" s="111"/>
      <c r="K466" s="111"/>
      <c r="L466" s="111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  <c r="AA466" s="111"/>
      <c r="AB466" s="111"/>
      <c r="AC466" s="111"/>
      <c r="AD466" s="111"/>
      <c r="AE466" s="111"/>
      <c r="AF466" s="111"/>
      <c r="AG466" s="111"/>
      <c r="AH466" s="111"/>
    </row>
    <row r="467" spans="1:34" ht="12.75">
      <c r="A467" s="111"/>
      <c r="B467" s="111"/>
      <c r="C467" s="111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  <c r="AA467" s="111"/>
      <c r="AB467" s="111"/>
      <c r="AC467" s="111"/>
      <c r="AD467" s="111"/>
      <c r="AE467" s="111"/>
      <c r="AF467" s="111"/>
      <c r="AG467" s="111"/>
      <c r="AH467" s="111"/>
    </row>
    <row r="468" spans="1:34" ht="12.75">
      <c r="A468" s="111"/>
      <c r="B468" s="111"/>
      <c r="C468" s="111"/>
      <c r="D468" s="111"/>
      <c r="E468" s="111"/>
      <c r="F468" s="111"/>
      <c r="G468" s="111"/>
      <c r="H468" s="111"/>
      <c r="I468" s="111"/>
      <c r="J468" s="111"/>
      <c r="K468" s="111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  <c r="AA468" s="111"/>
      <c r="AB468" s="111"/>
      <c r="AC468" s="111"/>
      <c r="AD468" s="111"/>
      <c r="AE468" s="111"/>
      <c r="AF468" s="111"/>
      <c r="AG468" s="111"/>
      <c r="AH468" s="111"/>
    </row>
    <row r="469" spans="1:34" ht="12.75">
      <c r="A469" s="111"/>
      <c r="B469" s="111"/>
      <c r="C469" s="111"/>
      <c r="D469" s="111"/>
      <c r="E469" s="111"/>
      <c r="F469" s="111"/>
      <c r="G469" s="111"/>
      <c r="H469" s="111"/>
      <c r="I469" s="111"/>
      <c r="J469" s="111"/>
      <c r="K469" s="111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  <c r="AA469" s="111"/>
      <c r="AB469" s="111"/>
      <c r="AC469" s="111"/>
      <c r="AD469" s="111"/>
      <c r="AE469" s="111"/>
      <c r="AF469" s="111"/>
      <c r="AG469" s="111"/>
      <c r="AH469" s="111"/>
    </row>
    <row r="470" spans="1:34" ht="12.75">
      <c r="A470" s="111"/>
      <c r="B470" s="111"/>
      <c r="C470" s="111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  <c r="AA470" s="111"/>
      <c r="AB470" s="111"/>
      <c r="AC470" s="111"/>
      <c r="AD470" s="111"/>
      <c r="AE470" s="111"/>
      <c r="AF470" s="111"/>
      <c r="AG470" s="111"/>
      <c r="AH470" s="111"/>
    </row>
    <row r="471" spans="1:34" ht="12.75">
      <c r="A471" s="111"/>
      <c r="B471" s="111"/>
      <c r="C471" s="111"/>
      <c r="D471" s="111"/>
      <c r="E471" s="111"/>
      <c r="F471" s="111"/>
      <c r="G471" s="111"/>
      <c r="H471" s="111"/>
      <c r="I471" s="111"/>
      <c r="J471" s="111"/>
      <c r="K471" s="111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  <c r="AA471" s="111"/>
      <c r="AB471" s="111"/>
      <c r="AC471" s="111"/>
      <c r="AD471" s="111"/>
      <c r="AE471" s="111"/>
      <c r="AF471" s="111"/>
      <c r="AG471" s="111"/>
      <c r="AH471" s="111"/>
    </row>
    <row r="472" spans="1:34" ht="12.75">
      <c r="A472" s="111"/>
      <c r="B472" s="111"/>
      <c r="C472" s="111"/>
      <c r="D472" s="111"/>
      <c r="E472" s="111"/>
      <c r="F472" s="111"/>
      <c r="G472" s="111"/>
      <c r="H472" s="111"/>
      <c r="I472" s="111"/>
      <c r="J472" s="111"/>
      <c r="K472" s="111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  <c r="AA472" s="111"/>
      <c r="AB472" s="111"/>
      <c r="AC472" s="111"/>
      <c r="AD472" s="111"/>
      <c r="AE472" s="111"/>
      <c r="AF472" s="111"/>
      <c r="AG472" s="111"/>
      <c r="AH472" s="111"/>
    </row>
    <row r="473" spans="1:34" ht="12.75">
      <c r="A473" s="111"/>
      <c r="B473" s="111"/>
      <c r="C473" s="111"/>
      <c r="D473" s="111"/>
      <c r="E473" s="111"/>
      <c r="F473" s="111"/>
      <c r="G473" s="111"/>
      <c r="H473" s="111"/>
      <c r="I473" s="111"/>
      <c r="J473" s="111"/>
      <c r="K473" s="111"/>
      <c r="L473" s="111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  <c r="AA473" s="111"/>
      <c r="AB473" s="111"/>
      <c r="AC473" s="111"/>
      <c r="AD473" s="111"/>
      <c r="AE473" s="111"/>
      <c r="AF473" s="111"/>
      <c r="AG473" s="111"/>
      <c r="AH473" s="111"/>
    </row>
    <row r="474" spans="1:34" ht="12.75">
      <c r="A474" s="111"/>
      <c r="B474" s="111"/>
      <c r="C474" s="111"/>
      <c r="D474" s="111"/>
      <c r="E474" s="111"/>
      <c r="F474" s="111"/>
      <c r="G474" s="111"/>
      <c r="H474" s="111"/>
      <c r="I474" s="111"/>
      <c r="J474" s="111"/>
      <c r="K474" s="111"/>
      <c r="L474" s="111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  <c r="AA474" s="111"/>
      <c r="AB474" s="111"/>
      <c r="AC474" s="111"/>
      <c r="AD474" s="111"/>
      <c r="AE474" s="111"/>
      <c r="AF474" s="111"/>
      <c r="AG474" s="111"/>
      <c r="AH474" s="111"/>
    </row>
    <row r="475" spans="1:34" ht="12.75">
      <c r="A475" s="111"/>
      <c r="B475" s="111"/>
      <c r="C475" s="111"/>
      <c r="D475" s="111"/>
      <c r="E475" s="111"/>
      <c r="F475" s="111"/>
      <c r="G475" s="111"/>
      <c r="H475" s="111"/>
      <c r="I475" s="111"/>
      <c r="J475" s="111"/>
      <c r="K475" s="111"/>
      <c r="L475" s="111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  <c r="AA475" s="111"/>
      <c r="AB475" s="111"/>
      <c r="AC475" s="111"/>
      <c r="AD475" s="111"/>
      <c r="AE475" s="111"/>
      <c r="AF475" s="111"/>
      <c r="AG475" s="111"/>
      <c r="AH475" s="111"/>
    </row>
    <row r="476" spans="1:34" ht="12.75">
      <c r="A476" s="111"/>
      <c r="B476" s="111"/>
      <c r="C476" s="111"/>
      <c r="D476" s="111"/>
      <c r="E476" s="111"/>
      <c r="F476" s="111"/>
      <c r="G476" s="111"/>
      <c r="H476" s="111"/>
      <c r="I476" s="111"/>
      <c r="J476" s="111"/>
      <c r="K476" s="111"/>
      <c r="L476" s="111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  <c r="AA476" s="111"/>
      <c r="AB476" s="111"/>
      <c r="AC476" s="111"/>
      <c r="AD476" s="111"/>
      <c r="AE476" s="111"/>
      <c r="AF476" s="111"/>
      <c r="AG476" s="111"/>
      <c r="AH476" s="111"/>
    </row>
    <row r="477" spans="1:34" ht="12.75">
      <c r="A477" s="111"/>
      <c r="B477" s="111"/>
      <c r="C477" s="111"/>
      <c r="D477" s="111"/>
      <c r="E477" s="111"/>
      <c r="F477" s="111"/>
      <c r="G477" s="111"/>
      <c r="H477" s="111"/>
      <c r="I477" s="111"/>
      <c r="J477" s="111"/>
      <c r="K477" s="111"/>
      <c r="L477" s="111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  <c r="AA477" s="111"/>
      <c r="AB477" s="111"/>
      <c r="AC477" s="111"/>
      <c r="AD477" s="111"/>
      <c r="AE477" s="111"/>
      <c r="AF477" s="111"/>
      <c r="AG477" s="111"/>
      <c r="AH477" s="111"/>
    </row>
    <row r="478" spans="1:34" ht="12.75">
      <c r="A478" s="111"/>
      <c r="B478" s="111"/>
      <c r="C478" s="111"/>
      <c r="D478" s="111"/>
      <c r="E478" s="111"/>
      <c r="F478" s="111"/>
      <c r="G478" s="111"/>
      <c r="H478" s="111"/>
      <c r="I478" s="111"/>
      <c r="J478" s="111"/>
      <c r="K478" s="111"/>
      <c r="L478" s="111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  <c r="AA478" s="111"/>
      <c r="AB478" s="111"/>
      <c r="AC478" s="111"/>
      <c r="AD478" s="111"/>
      <c r="AE478" s="111"/>
      <c r="AF478" s="111"/>
      <c r="AG478" s="111"/>
      <c r="AH478" s="111"/>
    </row>
    <row r="479" spans="1:34" ht="12.75">
      <c r="A479" s="111"/>
      <c r="B479" s="111"/>
      <c r="C479" s="111"/>
      <c r="D479" s="111"/>
      <c r="E479" s="111"/>
      <c r="F479" s="111"/>
      <c r="G479" s="111"/>
      <c r="H479" s="111"/>
      <c r="I479" s="111"/>
      <c r="J479" s="111"/>
      <c r="K479" s="111"/>
      <c r="L479" s="111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  <c r="AA479" s="111"/>
      <c r="AB479" s="111"/>
      <c r="AC479" s="111"/>
      <c r="AD479" s="111"/>
      <c r="AE479" s="111"/>
      <c r="AF479" s="111"/>
      <c r="AG479" s="111"/>
      <c r="AH479" s="111"/>
    </row>
    <row r="480" spans="1:34" ht="12.75">
      <c r="A480" s="111"/>
      <c r="B480" s="111"/>
      <c r="C480" s="111"/>
      <c r="D480" s="111"/>
      <c r="E480" s="111"/>
      <c r="F480" s="111"/>
      <c r="G480" s="111"/>
      <c r="H480" s="111"/>
      <c r="I480" s="111"/>
      <c r="J480" s="111"/>
      <c r="K480" s="111"/>
      <c r="L480" s="111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  <c r="AA480" s="111"/>
      <c r="AB480" s="111"/>
      <c r="AC480" s="111"/>
      <c r="AD480" s="111"/>
      <c r="AE480" s="111"/>
      <c r="AF480" s="111"/>
      <c r="AG480" s="111"/>
      <c r="AH480" s="111"/>
    </row>
    <row r="481" spans="1:34" ht="12.75">
      <c r="A481" s="111"/>
      <c r="B481" s="111"/>
      <c r="C481" s="111"/>
      <c r="D481" s="111"/>
      <c r="E481" s="111"/>
      <c r="F481" s="111"/>
      <c r="G481" s="111"/>
      <c r="H481" s="111"/>
      <c r="I481" s="111"/>
      <c r="J481" s="111"/>
      <c r="K481" s="111"/>
      <c r="L481" s="111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  <c r="AA481" s="111"/>
      <c r="AB481" s="111"/>
      <c r="AC481" s="111"/>
      <c r="AD481" s="111"/>
      <c r="AE481" s="111"/>
      <c r="AF481" s="111"/>
      <c r="AG481" s="111"/>
      <c r="AH481" s="111"/>
    </row>
    <row r="482" spans="1:34" ht="12.75">
      <c r="A482" s="111"/>
      <c r="B482" s="111"/>
      <c r="C482" s="111"/>
      <c r="D482" s="111"/>
      <c r="E482" s="111"/>
      <c r="F482" s="111"/>
      <c r="G482" s="111"/>
      <c r="H482" s="111"/>
      <c r="I482" s="111"/>
      <c r="J482" s="111"/>
      <c r="K482" s="111"/>
      <c r="L482" s="111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  <c r="AA482" s="111"/>
      <c r="AB482" s="111"/>
      <c r="AC482" s="111"/>
      <c r="AD482" s="111"/>
      <c r="AE482" s="111"/>
      <c r="AF482" s="111"/>
      <c r="AG482" s="111"/>
      <c r="AH482" s="111"/>
    </row>
    <row r="483" spans="1:34" ht="12.75">
      <c r="A483" s="111"/>
      <c r="B483" s="111"/>
      <c r="C483" s="111"/>
      <c r="D483" s="111"/>
      <c r="E483" s="111"/>
      <c r="F483" s="111"/>
      <c r="G483" s="111"/>
      <c r="H483" s="111"/>
      <c r="I483" s="111"/>
      <c r="J483" s="111"/>
      <c r="K483" s="111"/>
      <c r="L483" s="111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  <c r="AA483" s="111"/>
      <c r="AB483" s="111"/>
      <c r="AC483" s="111"/>
      <c r="AD483" s="111"/>
      <c r="AE483" s="111"/>
      <c r="AF483" s="111"/>
      <c r="AG483" s="111"/>
      <c r="AH483" s="111"/>
    </row>
    <row r="484" spans="1:34" ht="12.75">
      <c r="A484" s="111"/>
      <c r="B484" s="111"/>
      <c r="C484" s="111"/>
      <c r="D484" s="111"/>
      <c r="E484" s="111"/>
      <c r="F484" s="111"/>
      <c r="G484" s="111"/>
      <c r="H484" s="111"/>
      <c r="I484" s="111"/>
      <c r="J484" s="111"/>
      <c r="K484" s="111"/>
      <c r="L484" s="111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  <c r="AA484" s="111"/>
      <c r="AB484" s="111"/>
      <c r="AC484" s="111"/>
      <c r="AD484" s="111"/>
      <c r="AE484" s="111"/>
      <c r="AF484" s="111"/>
      <c r="AG484" s="111"/>
      <c r="AH484" s="111"/>
    </row>
    <row r="485" spans="1:34" ht="12.75">
      <c r="A485" s="111"/>
      <c r="B485" s="111"/>
      <c r="C485" s="111"/>
      <c r="D485" s="111"/>
      <c r="E485" s="111"/>
      <c r="F485" s="111"/>
      <c r="G485" s="111"/>
      <c r="H485" s="111"/>
      <c r="I485" s="111"/>
      <c r="J485" s="111"/>
      <c r="K485" s="111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  <c r="AA485" s="111"/>
      <c r="AB485" s="111"/>
      <c r="AC485" s="111"/>
      <c r="AD485" s="111"/>
      <c r="AE485" s="111"/>
      <c r="AF485" s="111"/>
      <c r="AG485" s="111"/>
      <c r="AH485" s="111"/>
    </row>
    <row r="486" spans="1:34" ht="12.75">
      <c r="A486" s="111"/>
      <c r="B486" s="111"/>
      <c r="C486" s="111"/>
      <c r="D486" s="111"/>
      <c r="E486" s="111"/>
      <c r="F486" s="111"/>
      <c r="G486" s="111"/>
      <c r="H486" s="111"/>
      <c r="I486" s="111"/>
      <c r="J486" s="111"/>
      <c r="K486" s="111"/>
      <c r="L486" s="111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  <c r="AA486" s="111"/>
      <c r="AB486" s="111"/>
      <c r="AC486" s="111"/>
      <c r="AD486" s="111"/>
      <c r="AE486" s="111"/>
      <c r="AF486" s="111"/>
      <c r="AG486" s="111"/>
      <c r="AH486" s="111"/>
    </row>
    <row r="487" spans="1:34" ht="12.75">
      <c r="A487" s="111"/>
      <c r="B487" s="111"/>
      <c r="C487" s="111"/>
      <c r="D487" s="111"/>
      <c r="E487" s="111"/>
      <c r="F487" s="111"/>
      <c r="G487" s="111"/>
      <c r="H487" s="111"/>
      <c r="I487" s="111"/>
      <c r="J487" s="111"/>
      <c r="K487" s="111"/>
      <c r="L487" s="111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  <c r="AA487" s="111"/>
      <c r="AB487" s="111"/>
      <c r="AC487" s="111"/>
      <c r="AD487" s="111"/>
      <c r="AE487" s="111"/>
      <c r="AF487" s="111"/>
      <c r="AG487" s="111"/>
      <c r="AH487" s="111"/>
    </row>
    <row r="488" spans="1:34" ht="12.75">
      <c r="A488" s="111"/>
      <c r="B488" s="111"/>
      <c r="C488" s="111"/>
      <c r="D488" s="111"/>
      <c r="E488" s="111"/>
      <c r="F488" s="111"/>
      <c r="G488" s="111"/>
      <c r="H488" s="111"/>
      <c r="I488" s="111"/>
      <c r="J488" s="111"/>
      <c r="K488" s="111"/>
      <c r="L488" s="111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  <c r="AA488" s="111"/>
      <c r="AB488" s="111"/>
      <c r="AC488" s="111"/>
      <c r="AD488" s="111"/>
      <c r="AE488" s="111"/>
      <c r="AF488" s="111"/>
      <c r="AG488" s="111"/>
      <c r="AH488" s="111"/>
    </row>
    <row r="489" spans="1:34" ht="12.75">
      <c r="A489" s="111"/>
      <c r="B489" s="111"/>
      <c r="C489" s="111"/>
      <c r="D489" s="111"/>
      <c r="E489" s="111"/>
      <c r="F489" s="111"/>
      <c r="G489" s="111"/>
      <c r="H489" s="111"/>
      <c r="I489" s="111"/>
      <c r="J489" s="111"/>
      <c r="K489" s="111"/>
      <c r="L489" s="111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  <c r="AA489" s="111"/>
      <c r="AB489" s="111"/>
      <c r="AC489" s="111"/>
      <c r="AD489" s="111"/>
      <c r="AE489" s="111"/>
      <c r="AF489" s="111"/>
      <c r="AG489" s="111"/>
      <c r="AH489" s="111"/>
    </row>
    <row r="490" spans="1:34" ht="12.75">
      <c r="A490" s="111"/>
      <c r="B490" s="111"/>
      <c r="C490" s="111"/>
      <c r="D490" s="111"/>
      <c r="E490" s="111"/>
      <c r="F490" s="111"/>
      <c r="G490" s="111"/>
      <c r="H490" s="111"/>
      <c r="I490" s="111"/>
      <c r="J490" s="111"/>
      <c r="K490" s="111"/>
      <c r="L490" s="111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  <c r="AA490" s="111"/>
      <c r="AB490" s="111"/>
      <c r="AC490" s="111"/>
      <c r="AD490" s="111"/>
      <c r="AE490" s="111"/>
      <c r="AF490" s="111"/>
      <c r="AG490" s="111"/>
      <c r="AH490" s="111"/>
    </row>
    <row r="491" spans="1:34" ht="12.75">
      <c r="A491" s="111"/>
      <c r="B491" s="111"/>
      <c r="C491" s="111"/>
      <c r="D491" s="111"/>
      <c r="E491" s="111"/>
      <c r="F491" s="111"/>
      <c r="G491" s="111"/>
      <c r="H491" s="111"/>
      <c r="I491" s="111"/>
      <c r="J491" s="111"/>
      <c r="K491" s="111"/>
      <c r="L491" s="111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  <c r="AA491" s="111"/>
      <c r="AB491" s="111"/>
      <c r="AC491" s="111"/>
      <c r="AD491" s="111"/>
      <c r="AE491" s="111"/>
      <c r="AF491" s="111"/>
      <c r="AG491" s="111"/>
      <c r="AH491" s="111"/>
    </row>
    <row r="492" spans="1:34" ht="12.75">
      <c r="A492" s="111"/>
      <c r="B492" s="111"/>
      <c r="C492" s="111"/>
      <c r="D492" s="111"/>
      <c r="E492" s="111"/>
      <c r="F492" s="111"/>
      <c r="G492" s="111"/>
      <c r="H492" s="111"/>
      <c r="I492" s="111"/>
      <c r="J492" s="111"/>
      <c r="K492" s="111"/>
      <c r="L492" s="111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  <c r="AA492" s="111"/>
      <c r="AB492" s="111"/>
      <c r="AC492" s="111"/>
      <c r="AD492" s="111"/>
      <c r="AE492" s="111"/>
      <c r="AF492" s="111"/>
      <c r="AG492" s="111"/>
      <c r="AH492" s="111"/>
    </row>
    <row r="493" spans="1:34" ht="12.75">
      <c r="A493" s="111"/>
      <c r="B493" s="111"/>
      <c r="C493" s="111"/>
      <c r="D493" s="111"/>
      <c r="E493" s="111"/>
      <c r="F493" s="111"/>
      <c r="G493" s="111"/>
      <c r="H493" s="111"/>
      <c r="I493" s="111"/>
      <c r="J493" s="111"/>
      <c r="K493" s="111"/>
      <c r="L493" s="111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  <c r="AA493" s="111"/>
      <c r="AB493" s="111"/>
      <c r="AC493" s="111"/>
      <c r="AD493" s="111"/>
      <c r="AE493" s="111"/>
      <c r="AF493" s="111"/>
      <c r="AG493" s="111"/>
      <c r="AH493" s="111"/>
    </row>
    <row r="494" spans="1:34" ht="12.75">
      <c r="A494" s="111"/>
      <c r="B494" s="111"/>
      <c r="C494" s="111"/>
      <c r="D494" s="111"/>
      <c r="E494" s="111"/>
      <c r="F494" s="111"/>
      <c r="G494" s="111"/>
      <c r="H494" s="111"/>
      <c r="I494" s="111"/>
      <c r="J494" s="111"/>
      <c r="K494" s="111"/>
      <c r="L494" s="111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  <c r="AA494" s="111"/>
      <c r="AB494" s="111"/>
      <c r="AC494" s="111"/>
      <c r="AD494" s="111"/>
      <c r="AE494" s="111"/>
      <c r="AF494" s="111"/>
      <c r="AG494" s="111"/>
      <c r="AH494" s="111"/>
    </row>
    <row r="495" spans="1:34" ht="12.75">
      <c r="A495" s="111"/>
      <c r="B495" s="111"/>
      <c r="C495" s="111"/>
      <c r="D495" s="111"/>
      <c r="E495" s="111"/>
      <c r="F495" s="111"/>
      <c r="G495" s="111"/>
      <c r="H495" s="111"/>
      <c r="I495" s="111"/>
      <c r="J495" s="111"/>
      <c r="K495" s="111"/>
      <c r="L495" s="111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  <c r="AA495" s="111"/>
      <c r="AB495" s="111"/>
      <c r="AC495" s="111"/>
      <c r="AD495" s="111"/>
      <c r="AE495" s="111"/>
      <c r="AF495" s="111"/>
      <c r="AG495" s="111"/>
      <c r="AH495" s="111"/>
    </row>
    <row r="496" spans="1:34" ht="12.75">
      <c r="A496" s="111"/>
      <c r="B496" s="111"/>
      <c r="C496" s="111"/>
      <c r="D496" s="111"/>
      <c r="E496" s="111"/>
      <c r="F496" s="111"/>
      <c r="G496" s="111"/>
      <c r="H496" s="111"/>
      <c r="I496" s="111"/>
      <c r="J496" s="111"/>
      <c r="K496" s="111"/>
      <c r="L496" s="111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  <c r="AA496" s="111"/>
      <c r="AB496" s="111"/>
      <c r="AC496" s="111"/>
      <c r="AD496" s="111"/>
      <c r="AE496" s="111"/>
      <c r="AF496" s="111"/>
      <c r="AG496" s="111"/>
      <c r="AH496" s="111"/>
    </row>
    <row r="497" spans="1:34" ht="12.75">
      <c r="A497" s="111"/>
      <c r="B497" s="111"/>
      <c r="C497" s="111"/>
      <c r="D497" s="111"/>
      <c r="E497" s="111"/>
      <c r="F497" s="111"/>
      <c r="G497" s="111"/>
      <c r="H497" s="111"/>
      <c r="I497" s="111"/>
      <c r="J497" s="111"/>
      <c r="K497" s="111"/>
      <c r="L497" s="111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  <c r="AA497" s="111"/>
      <c r="AB497" s="111"/>
      <c r="AC497" s="111"/>
      <c r="AD497" s="111"/>
      <c r="AE497" s="111"/>
      <c r="AF497" s="111"/>
      <c r="AG497" s="111"/>
      <c r="AH497" s="111"/>
    </row>
    <row r="498" spans="1:34" ht="12.75">
      <c r="A498" s="111"/>
      <c r="B498" s="111"/>
      <c r="C498" s="111"/>
      <c r="D498" s="111"/>
      <c r="E498" s="111"/>
      <c r="F498" s="111"/>
      <c r="G498" s="111"/>
      <c r="H498" s="111"/>
      <c r="I498" s="111"/>
      <c r="J498" s="111"/>
      <c r="K498" s="111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  <c r="AA498" s="111"/>
      <c r="AB498" s="111"/>
      <c r="AC498" s="111"/>
      <c r="AD498" s="111"/>
      <c r="AE498" s="111"/>
      <c r="AF498" s="111"/>
      <c r="AG498" s="111"/>
      <c r="AH498" s="111"/>
    </row>
    <row r="499" spans="1:34" ht="12.75">
      <c r="A499" s="111"/>
      <c r="B499" s="111"/>
      <c r="C499" s="111"/>
      <c r="D499" s="111"/>
      <c r="E499" s="111"/>
      <c r="F499" s="111"/>
      <c r="G499" s="111"/>
      <c r="H499" s="111"/>
      <c r="I499" s="111"/>
      <c r="J499" s="111"/>
      <c r="K499" s="111"/>
      <c r="L499" s="111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  <c r="AA499" s="111"/>
      <c r="AB499" s="111"/>
      <c r="AC499" s="111"/>
      <c r="AD499" s="111"/>
      <c r="AE499" s="111"/>
      <c r="AF499" s="111"/>
      <c r="AG499" s="111"/>
      <c r="AH499" s="111"/>
    </row>
    <row r="500" spans="1:34" ht="12.75">
      <c r="A500" s="111"/>
      <c r="B500" s="111"/>
      <c r="C500" s="111"/>
      <c r="D500" s="111"/>
      <c r="E500" s="111"/>
      <c r="F500" s="111"/>
      <c r="G500" s="111"/>
      <c r="H500" s="111"/>
      <c r="I500" s="111"/>
      <c r="J500" s="111"/>
      <c r="K500" s="111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  <c r="AA500" s="111"/>
      <c r="AB500" s="111"/>
      <c r="AC500" s="111"/>
      <c r="AD500" s="111"/>
      <c r="AE500" s="111"/>
      <c r="AF500" s="111"/>
      <c r="AG500" s="111"/>
      <c r="AH500" s="111"/>
    </row>
    <row r="501" spans="1:34" ht="12.75">
      <c r="A501" s="111"/>
      <c r="B501" s="111"/>
      <c r="C501" s="111"/>
      <c r="D501" s="111"/>
      <c r="E501" s="111"/>
      <c r="F501" s="111"/>
      <c r="G501" s="111"/>
      <c r="H501" s="111"/>
      <c r="I501" s="111"/>
      <c r="J501" s="111"/>
      <c r="K501" s="111"/>
      <c r="L501" s="111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  <c r="AA501" s="111"/>
      <c r="AB501" s="111"/>
      <c r="AC501" s="111"/>
      <c r="AD501" s="111"/>
      <c r="AE501" s="111"/>
      <c r="AF501" s="111"/>
      <c r="AG501" s="111"/>
      <c r="AH501" s="111"/>
    </row>
    <row r="502" spans="1:34" ht="12.75">
      <c r="A502" s="111"/>
      <c r="B502" s="111"/>
      <c r="C502" s="111"/>
      <c r="D502" s="111"/>
      <c r="E502" s="111"/>
      <c r="F502" s="111"/>
      <c r="G502" s="111"/>
      <c r="H502" s="111"/>
      <c r="I502" s="111"/>
      <c r="J502" s="111"/>
      <c r="K502" s="111"/>
      <c r="L502" s="111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  <c r="AA502" s="111"/>
      <c r="AB502" s="111"/>
      <c r="AC502" s="111"/>
      <c r="AD502" s="111"/>
      <c r="AE502" s="111"/>
      <c r="AF502" s="111"/>
      <c r="AG502" s="111"/>
      <c r="AH502" s="111"/>
    </row>
    <row r="503" spans="1:34" ht="12.75">
      <c r="A503" s="111"/>
      <c r="B503" s="111"/>
      <c r="C503" s="111"/>
      <c r="D503" s="111"/>
      <c r="E503" s="111"/>
      <c r="F503" s="111"/>
      <c r="G503" s="111"/>
      <c r="H503" s="111"/>
      <c r="I503" s="111"/>
      <c r="J503" s="111"/>
      <c r="K503" s="111"/>
      <c r="L503" s="111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  <c r="AA503" s="111"/>
      <c r="AB503" s="111"/>
      <c r="AC503" s="111"/>
      <c r="AD503" s="111"/>
      <c r="AE503" s="111"/>
      <c r="AF503" s="111"/>
      <c r="AG503" s="111"/>
      <c r="AH503" s="111"/>
    </row>
    <row r="504" spans="1:34" ht="12.75">
      <c r="A504" s="111"/>
      <c r="B504" s="111"/>
      <c r="C504" s="111"/>
      <c r="D504" s="111"/>
      <c r="E504" s="111"/>
      <c r="F504" s="111"/>
      <c r="G504" s="111"/>
      <c r="H504" s="111"/>
      <c r="I504" s="111"/>
      <c r="J504" s="111"/>
      <c r="K504" s="111"/>
      <c r="L504" s="111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  <c r="AA504" s="111"/>
      <c r="AB504" s="111"/>
      <c r="AC504" s="111"/>
      <c r="AD504" s="111"/>
      <c r="AE504" s="111"/>
      <c r="AF504" s="111"/>
      <c r="AG504" s="111"/>
      <c r="AH504" s="111"/>
    </row>
    <row r="505" spans="1:34" ht="12.75">
      <c r="A505" s="111"/>
      <c r="B505" s="111"/>
      <c r="C505" s="111"/>
      <c r="D505" s="111"/>
      <c r="E505" s="111"/>
      <c r="F505" s="111"/>
      <c r="G505" s="111"/>
      <c r="H505" s="111"/>
      <c r="I505" s="111"/>
      <c r="J505" s="111"/>
      <c r="K505" s="111"/>
      <c r="L505" s="111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  <c r="AA505" s="111"/>
      <c r="AB505" s="111"/>
      <c r="AC505" s="111"/>
      <c r="AD505" s="111"/>
      <c r="AE505" s="111"/>
      <c r="AF505" s="111"/>
      <c r="AG505" s="111"/>
      <c r="AH505" s="111"/>
    </row>
    <row r="506" spans="1:34" ht="12.75">
      <c r="A506" s="111"/>
      <c r="B506" s="111"/>
      <c r="C506" s="111"/>
      <c r="D506" s="111"/>
      <c r="E506" s="111"/>
      <c r="F506" s="111"/>
      <c r="G506" s="111"/>
      <c r="H506" s="111"/>
      <c r="I506" s="111"/>
      <c r="J506" s="111"/>
      <c r="K506" s="111"/>
      <c r="L506" s="111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  <c r="AA506" s="111"/>
      <c r="AB506" s="111"/>
      <c r="AC506" s="111"/>
      <c r="AD506" s="111"/>
      <c r="AE506" s="111"/>
      <c r="AF506" s="111"/>
      <c r="AG506" s="111"/>
      <c r="AH506" s="111"/>
    </row>
    <row r="507" spans="1:34" ht="12.75">
      <c r="A507" s="111"/>
      <c r="B507" s="111"/>
      <c r="C507" s="111"/>
      <c r="D507" s="111"/>
      <c r="E507" s="111"/>
      <c r="F507" s="111"/>
      <c r="G507" s="111"/>
      <c r="H507" s="111"/>
      <c r="I507" s="111"/>
      <c r="J507" s="111"/>
      <c r="K507" s="111"/>
      <c r="L507" s="111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  <c r="AA507" s="111"/>
      <c r="AB507" s="111"/>
      <c r="AC507" s="111"/>
      <c r="AD507" s="111"/>
      <c r="AE507" s="111"/>
      <c r="AF507" s="111"/>
      <c r="AG507" s="111"/>
      <c r="AH507" s="111"/>
    </row>
    <row r="508" spans="1:34" ht="12.75">
      <c r="A508" s="111"/>
      <c r="B508" s="111"/>
      <c r="C508" s="111"/>
      <c r="D508" s="111"/>
      <c r="E508" s="111"/>
      <c r="F508" s="111"/>
      <c r="G508" s="111"/>
      <c r="H508" s="111"/>
      <c r="I508" s="111"/>
      <c r="J508" s="111"/>
      <c r="K508" s="111"/>
      <c r="L508" s="111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  <c r="AA508" s="111"/>
      <c r="AB508" s="111"/>
      <c r="AC508" s="111"/>
      <c r="AD508" s="111"/>
      <c r="AE508" s="111"/>
      <c r="AF508" s="111"/>
      <c r="AG508" s="111"/>
      <c r="AH508" s="111"/>
    </row>
    <row r="509" spans="1:34" ht="12.75">
      <c r="A509" s="111"/>
      <c r="B509" s="111"/>
      <c r="C509" s="111"/>
      <c r="D509" s="111"/>
      <c r="E509" s="111"/>
      <c r="F509" s="111"/>
      <c r="G509" s="111"/>
      <c r="H509" s="111"/>
      <c r="I509" s="111"/>
      <c r="J509" s="111"/>
      <c r="K509" s="111"/>
      <c r="L509" s="111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  <c r="AA509" s="111"/>
      <c r="AB509" s="111"/>
      <c r="AC509" s="111"/>
      <c r="AD509" s="111"/>
      <c r="AE509" s="111"/>
      <c r="AF509" s="111"/>
      <c r="AG509" s="111"/>
      <c r="AH509" s="111"/>
    </row>
    <row r="510" spans="1:34" ht="12.75">
      <c r="A510" s="111"/>
      <c r="B510" s="111"/>
      <c r="C510" s="111"/>
      <c r="D510" s="111"/>
      <c r="E510" s="111"/>
      <c r="F510" s="111"/>
      <c r="G510" s="111"/>
      <c r="H510" s="111"/>
      <c r="I510" s="111"/>
      <c r="J510" s="111"/>
      <c r="K510" s="111"/>
      <c r="L510" s="111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  <c r="AA510" s="111"/>
      <c r="AB510" s="111"/>
      <c r="AC510" s="111"/>
      <c r="AD510" s="111"/>
      <c r="AE510" s="111"/>
      <c r="AF510" s="111"/>
      <c r="AG510" s="111"/>
      <c r="AH510" s="111"/>
    </row>
    <row r="511" spans="1:34" ht="12.75">
      <c r="A511" s="111"/>
      <c r="B511" s="111"/>
      <c r="C511" s="111"/>
      <c r="D511" s="111"/>
      <c r="E511" s="111"/>
      <c r="F511" s="111"/>
      <c r="G511" s="111"/>
      <c r="H511" s="111"/>
      <c r="I511" s="111"/>
      <c r="J511" s="111"/>
      <c r="K511" s="111"/>
      <c r="L511" s="111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  <c r="AA511" s="111"/>
      <c r="AB511" s="111"/>
      <c r="AC511" s="111"/>
      <c r="AD511" s="111"/>
      <c r="AE511" s="111"/>
      <c r="AF511" s="111"/>
      <c r="AG511" s="111"/>
      <c r="AH511" s="111"/>
    </row>
    <row r="512" spans="1:34" ht="12.75">
      <c r="A512" s="111"/>
      <c r="B512" s="111"/>
      <c r="C512" s="111"/>
      <c r="D512" s="111"/>
      <c r="E512" s="111"/>
      <c r="F512" s="111"/>
      <c r="G512" s="111"/>
      <c r="H512" s="111"/>
      <c r="I512" s="111"/>
      <c r="J512" s="111"/>
      <c r="K512" s="111"/>
      <c r="L512" s="111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  <c r="AA512" s="111"/>
      <c r="AB512" s="111"/>
      <c r="AC512" s="111"/>
      <c r="AD512" s="111"/>
      <c r="AE512" s="111"/>
      <c r="AF512" s="111"/>
      <c r="AG512" s="111"/>
      <c r="AH512" s="111"/>
    </row>
    <row r="513" spans="1:34" ht="12.75">
      <c r="A513" s="111"/>
      <c r="B513" s="111"/>
      <c r="C513" s="111"/>
      <c r="D513" s="111"/>
      <c r="E513" s="111"/>
      <c r="F513" s="111"/>
      <c r="G513" s="111"/>
      <c r="H513" s="111"/>
      <c r="I513" s="111"/>
      <c r="J513" s="111"/>
      <c r="K513" s="111"/>
      <c r="L513" s="111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  <c r="AA513" s="111"/>
      <c r="AB513" s="111"/>
      <c r="AC513" s="111"/>
      <c r="AD513" s="111"/>
      <c r="AE513" s="111"/>
      <c r="AF513" s="111"/>
      <c r="AG513" s="111"/>
      <c r="AH513" s="111"/>
    </row>
    <row r="514" spans="1:34" ht="12.75">
      <c r="A514" s="111"/>
      <c r="B514" s="111"/>
      <c r="C514" s="111"/>
      <c r="D514" s="111"/>
      <c r="E514" s="111"/>
      <c r="F514" s="111"/>
      <c r="G514" s="111"/>
      <c r="H514" s="111"/>
      <c r="I514" s="111"/>
      <c r="J514" s="111"/>
      <c r="K514" s="111"/>
      <c r="L514" s="111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  <c r="AA514" s="111"/>
      <c r="AB514" s="111"/>
      <c r="AC514" s="111"/>
      <c r="AD514" s="111"/>
      <c r="AE514" s="111"/>
      <c r="AF514" s="111"/>
      <c r="AG514" s="111"/>
      <c r="AH514" s="111"/>
    </row>
    <row r="515" spans="1:34" ht="12.75">
      <c r="A515" s="111"/>
      <c r="B515" s="111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  <c r="AF515" s="111"/>
      <c r="AG515" s="111"/>
      <c r="AH515" s="111"/>
    </row>
    <row r="516" spans="1:34" ht="12.75">
      <c r="A516" s="111"/>
      <c r="B516" s="111"/>
      <c r="C516" s="111"/>
      <c r="D516" s="111"/>
      <c r="E516" s="111"/>
      <c r="F516" s="111"/>
      <c r="G516" s="111"/>
      <c r="H516" s="111"/>
      <c r="I516" s="111"/>
      <c r="J516" s="111"/>
      <c r="K516" s="111"/>
      <c r="L516" s="111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  <c r="AA516" s="111"/>
      <c r="AB516" s="111"/>
      <c r="AC516" s="111"/>
      <c r="AD516" s="111"/>
      <c r="AE516" s="111"/>
      <c r="AF516" s="111"/>
      <c r="AG516" s="111"/>
      <c r="AH516" s="111"/>
    </row>
    <row r="517" spans="1:34" ht="12.75">
      <c r="A517" s="111"/>
      <c r="B517" s="111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  <c r="AA517" s="111"/>
      <c r="AB517" s="111"/>
      <c r="AC517" s="111"/>
      <c r="AD517" s="111"/>
      <c r="AE517" s="111"/>
      <c r="AF517" s="111"/>
      <c r="AG517" s="111"/>
      <c r="AH517" s="111"/>
    </row>
    <row r="518" spans="1:34" ht="12.75">
      <c r="A518" s="111"/>
      <c r="B518" s="111"/>
      <c r="C518" s="111"/>
      <c r="D518" s="111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  <c r="AA518" s="111"/>
      <c r="AB518" s="111"/>
      <c r="AC518" s="111"/>
      <c r="AD518" s="111"/>
      <c r="AE518" s="111"/>
      <c r="AF518" s="111"/>
      <c r="AG518" s="111"/>
      <c r="AH518" s="111"/>
    </row>
    <row r="519" spans="1:34" ht="12.75">
      <c r="A519" s="111"/>
      <c r="B519" s="111"/>
      <c r="C519" s="111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  <c r="AA519" s="111"/>
      <c r="AB519" s="111"/>
      <c r="AC519" s="111"/>
      <c r="AD519" s="111"/>
      <c r="AE519" s="111"/>
      <c r="AF519" s="111"/>
      <c r="AG519" s="111"/>
      <c r="AH519" s="111"/>
    </row>
    <row r="520" spans="1:34" ht="12.75">
      <c r="A520" s="111"/>
      <c r="B520" s="111"/>
      <c r="C520" s="111"/>
      <c r="D520" s="111"/>
      <c r="E520" s="111"/>
      <c r="F520" s="111"/>
      <c r="G520" s="111"/>
      <c r="H520" s="111"/>
      <c r="I520" s="111"/>
      <c r="J520" s="111"/>
      <c r="K520" s="111"/>
      <c r="L520" s="111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  <c r="AA520" s="111"/>
      <c r="AB520" s="111"/>
      <c r="AC520" s="111"/>
      <c r="AD520" s="111"/>
      <c r="AE520" s="111"/>
      <c r="AF520" s="111"/>
      <c r="AG520" s="111"/>
      <c r="AH520" s="111"/>
    </row>
    <row r="521" spans="1:34" ht="12.75">
      <c r="A521" s="111"/>
      <c r="B521" s="111"/>
      <c r="C521" s="111"/>
      <c r="D521" s="111"/>
      <c r="E521" s="111"/>
      <c r="F521" s="111"/>
      <c r="G521" s="111"/>
      <c r="H521" s="111"/>
      <c r="I521" s="111"/>
      <c r="J521" s="111"/>
      <c r="K521" s="111"/>
      <c r="L521" s="111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  <c r="AA521" s="111"/>
      <c r="AB521" s="111"/>
      <c r="AC521" s="111"/>
      <c r="AD521" s="111"/>
      <c r="AE521" s="111"/>
      <c r="AF521" s="111"/>
      <c r="AG521" s="111"/>
      <c r="AH521" s="111"/>
    </row>
    <row r="522" spans="1:34" ht="12.75">
      <c r="A522" s="111"/>
      <c r="B522" s="111"/>
      <c r="C522" s="111"/>
      <c r="D522" s="111"/>
      <c r="E522" s="111"/>
      <c r="F522" s="111"/>
      <c r="G522" s="111"/>
      <c r="H522" s="111"/>
      <c r="I522" s="111"/>
      <c r="J522" s="111"/>
      <c r="K522" s="111"/>
      <c r="L522" s="111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  <c r="AA522" s="111"/>
      <c r="AB522" s="111"/>
      <c r="AC522" s="111"/>
      <c r="AD522" s="111"/>
      <c r="AE522" s="111"/>
      <c r="AF522" s="111"/>
      <c r="AG522" s="111"/>
      <c r="AH522" s="111"/>
    </row>
    <row r="523" spans="1:34" ht="12.75">
      <c r="A523" s="111"/>
      <c r="B523" s="111"/>
      <c r="C523" s="111"/>
      <c r="D523" s="111"/>
      <c r="E523" s="111"/>
      <c r="F523" s="111"/>
      <c r="G523" s="111"/>
      <c r="H523" s="111"/>
      <c r="I523" s="111"/>
      <c r="J523" s="111"/>
      <c r="K523" s="111"/>
      <c r="L523" s="111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  <c r="AA523" s="111"/>
      <c r="AB523" s="111"/>
      <c r="AC523" s="111"/>
      <c r="AD523" s="111"/>
      <c r="AE523" s="111"/>
      <c r="AF523" s="111"/>
      <c r="AG523" s="111"/>
      <c r="AH523" s="111"/>
    </row>
    <row r="524" spans="1:34" ht="12.75">
      <c r="A524" s="111"/>
      <c r="B524" s="111"/>
      <c r="C524" s="111"/>
      <c r="D524" s="111"/>
      <c r="E524" s="111"/>
      <c r="F524" s="111"/>
      <c r="G524" s="111"/>
      <c r="H524" s="111"/>
      <c r="I524" s="111"/>
      <c r="J524" s="111"/>
      <c r="K524" s="111"/>
      <c r="L524" s="111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  <c r="AA524" s="111"/>
      <c r="AB524" s="111"/>
      <c r="AC524" s="111"/>
      <c r="AD524" s="111"/>
      <c r="AE524" s="111"/>
      <c r="AF524" s="111"/>
      <c r="AG524" s="111"/>
      <c r="AH524" s="111"/>
    </row>
    <row r="525" spans="1:34" ht="12.75">
      <c r="A525" s="111"/>
      <c r="B525" s="111"/>
      <c r="C525" s="111"/>
      <c r="D525" s="111"/>
      <c r="E525" s="111"/>
      <c r="F525" s="111"/>
      <c r="G525" s="111"/>
      <c r="H525" s="111"/>
      <c r="I525" s="111"/>
      <c r="J525" s="111"/>
      <c r="K525" s="111"/>
      <c r="L525" s="111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  <c r="AA525" s="111"/>
      <c r="AB525" s="111"/>
      <c r="AC525" s="111"/>
      <c r="AD525" s="111"/>
      <c r="AE525" s="111"/>
      <c r="AF525" s="111"/>
      <c r="AG525" s="111"/>
      <c r="AH525" s="111"/>
    </row>
    <row r="526" spans="1:34" ht="12.75">
      <c r="A526" s="111"/>
      <c r="B526" s="111"/>
      <c r="C526" s="111"/>
      <c r="D526" s="111"/>
      <c r="E526" s="111"/>
      <c r="F526" s="111"/>
      <c r="G526" s="111"/>
      <c r="H526" s="111"/>
      <c r="I526" s="111"/>
      <c r="J526" s="111"/>
      <c r="K526" s="111"/>
      <c r="L526" s="111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  <c r="AA526" s="111"/>
      <c r="AB526" s="111"/>
      <c r="AC526" s="111"/>
      <c r="AD526" s="111"/>
      <c r="AE526" s="111"/>
      <c r="AF526" s="111"/>
      <c r="AG526" s="111"/>
      <c r="AH526" s="111"/>
    </row>
    <row r="527" spans="1:34" ht="12.75">
      <c r="A527" s="111"/>
      <c r="B527" s="111"/>
      <c r="C527" s="111"/>
      <c r="D527" s="111"/>
      <c r="E527" s="111"/>
      <c r="F527" s="111"/>
      <c r="G527" s="111"/>
      <c r="H527" s="111"/>
      <c r="I527" s="111"/>
      <c r="J527" s="111"/>
      <c r="K527" s="111"/>
      <c r="L527" s="111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  <c r="AA527" s="111"/>
      <c r="AB527" s="111"/>
      <c r="AC527" s="111"/>
      <c r="AD527" s="111"/>
      <c r="AE527" s="111"/>
      <c r="AF527" s="111"/>
      <c r="AG527" s="111"/>
      <c r="AH527" s="111"/>
    </row>
    <row r="528" spans="1:34" ht="12.75">
      <c r="A528" s="111"/>
      <c r="B528" s="111"/>
      <c r="C528" s="111"/>
      <c r="D528" s="111"/>
      <c r="E528" s="111"/>
      <c r="F528" s="111"/>
      <c r="G528" s="111"/>
      <c r="H528" s="111"/>
      <c r="I528" s="111"/>
      <c r="J528" s="111"/>
      <c r="K528" s="111"/>
      <c r="L528" s="111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  <c r="AA528" s="111"/>
      <c r="AB528" s="111"/>
      <c r="AC528" s="111"/>
      <c r="AD528" s="111"/>
      <c r="AE528" s="111"/>
      <c r="AF528" s="111"/>
      <c r="AG528" s="111"/>
      <c r="AH528" s="111"/>
    </row>
    <row r="529" spans="1:34" ht="12.75">
      <c r="A529" s="111"/>
      <c r="B529" s="111"/>
      <c r="C529" s="111"/>
      <c r="D529" s="111"/>
      <c r="E529" s="111"/>
      <c r="F529" s="111"/>
      <c r="G529" s="111"/>
      <c r="H529" s="111"/>
      <c r="I529" s="111"/>
      <c r="J529" s="111"/>
      <c r="K529" s="111"/>
      <c r="L529" s="111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  <c r="AA529" s="111"/>
      <c r="AB529" s="111"/>
      <c r="AC529" s="111"/>
      <c r="AD529" s="111"/>
      <c r="AE529" s="111"/>
      <c r="AF529" s="111"/>
      <c r="AG529" s="111"/>
      <c r="AH529" s="111"/>
    </row>
    <row r="530" spans="1:34" ht="12.75">
      <c r="A530" s="111"/>
      <c r="B530" s="111"/>
      <c r="C530" s="111"/>
      <c r="D530" s="111"/>
      <c r="E530" s="111"/>
      <c r="F530" s="111"/>
      <c r="G530" s="111"/>
      <c r="H530" s="111"/>
      <c r="I530" s="111"/>
      <c r="J530" s="111"/>
      <c r="K530" s="111"/>
      <c r="L530" s="111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  <c r="AA530" s="111"/>
      <c r="AB530" s="111"/>
      <c r="AC530" s="111"/>
      <c r="AD530" s="111"/>
      <c r="AE530" s="111"/>
      <c r="AF530" s="111"/>
      <c r="AG530" s="111"/>
      <c r="AH530" s="111"/>
    </row>
    <row r="531" spans="1:34" ht="12.75">
      <c r="A531" s="111"/>
      <c r="B531" s="111"/>
      <c r="C531" s="111"/>
      <c r="D531" s="111"/>
      <c r="E531" s="111"/>
      <c r="F531" s="111"/>
      <c r="G531" s="111"/>
      <c r="H531" s="111"/>
      <c r="I531" s="111"/>
      <c r="J531" s="111"/>
      <c r="K531" s="111"/>
      <c r="L531" s="111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  <c r="AA531" s="111"/>
      <c r="AB531" s="111"/>
      <c r="AC531" s="111"/>
      <c r="AD531" s="111"/>
      <c r="AE531" s="111"/>
      <c r="AF531" s="111"/>
      <c r="AG531" s="111"/>
      <c r="AH531" s="111"/>
    </row>
    <row r="532" spans="1:34" ht="12.75">
      <c r="A532" s="111"/>
      <c r="B532" s="111"/>
      <c r="C532" s="111"/>
      <c r="D532" s="111"/>
      <c r="E532" s="111"/>
      <c r="F532" s="111"/>
      <c r="G532" s="111"/>
      <c r="H532" s="111"/>
      <c r="I532" s="111"/>
      <c r="J532" s="111"/>
      <c r="K532" s="111"/>
      <c r="L532" s="111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  <c r="AA532" s="111"/>
      <c r="AB532" s="111"/>
      <c r="AC532" s="111"/>
      <c r="AD532" s="111"/>
      <c r="AE532" s="111"/>
      <c r="AF532" s="111"/>
      <c r="AG532" s="111"/>
      <c r="AH532" s="111"/>
    </row>
    <row r="533" spans="1:34" ht="12.75">
      <c r="A533" s="111"/>
      <c r="B533" s="111"/>
      <c r="C533" s="111"/>
      <c r="D533" s="111"/>
      <c r="E533" s="111"/>
      <c r="F533" s="111"/>
      <c r="G533" s="111"/>
      <c r="H533" s="111"/>
      <c r="I533" s="111"/>
      <c r="J533" s="111"/>
      <c r="K533" s="111"/>
      <c r="L533" s="111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  <c r="AA533" s="111"/>
      <c r="AB533" s="111"/>
      <c r="AC533" s="111"/>
      <c r="AD533" s="111"/>
      <c r="AE533" s="111"/>
      <c r="AF533" s="111"/>
      <c r="AG533" s="111"/>
      <c r="AH533" s="111"/>
    </row>
    <row r="534" spans="1:34" ht="12.75">
      <c r="A534" s="111"/>
      <c r="B534" s="111"/>
      <c r="C534" s="111"/>
      <c r="D534" s="111"/>
      <c r="E534" s="111"/>
      <c r="F534" s="111"/>
      <c r="G534" s="111"/>
      <c r="H534" s="111"/>
      <c r="I534" s="111"/>
      <c r="J534" s="111"/>
      <c r="K534" s="111"/>
      <c r="L534" s="111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  <c r="AA534" s="111"/>
      <c r="AB534" s="111"/>
      <c r="AC534" s="111"/>
      <c r="AD534" s="111"/>
      <c r="AE534" s="111"/>
      <c r="AF534" s="111"/>
      <c r="AG534" s="111"/>
      <c r="AH534" s="111"/>
    </row>
    <row r="535" spans="1:34" ht="12.75">
      <c r="A535" s="111"/>
      <c r="B535" s="111"/>
      <c r="C535" s="111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  <c r="AA535" s="111"/>
      <c r="AB535" s="111"/>
      <c r="AC535" s="111"/>
      <c r="AD535" s="111"/>
      <c r="AE535" s="111"/>
      <c r="AF535" s="111"/>
      <c r="AG535" s="111"/>
      <c r="AH535" s="111"/>
    </row>
    <row r="536" spans="1:34" ht="12.75">
      <c r="A536" s="111"/>
      <c r="B536" s="111"/>
      <c r="C536" s="111"/>
      <c r="D536" s="111"/>
      <c r="E536" s="111"/>
      <c r="F536" s="111"/>
      <c r="G536" s="111"/>
      <c r="H536" s="111"/>
      <c r="I536" s="111"/>
      <c r="J536" s="111"/>
      <c r="K536" s="111"/>
      <c r="L536" s="111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  <c r="AA536" s="111"/>
      <c r="AB536" s="111"/>
      <c r="AC536" s="111"/>
      <c r="AD536" s="111"/>
      <c r="AE536" s="111"/>
      <c r="AF536" s="111"/>
      <c r="AG536" s="111"/>
      <c r="AH536" s="111"/>
    </row>
    <row r="537" spans="1:34" ht="12.75">
      <c r="A537" s="111"/>
      <c r="B537" s="111"/>
      <c r="C537" s="111"/>
      <c r="D537" s="111"/>
      <c r="E537" s="111"/>
      <c r="F537" s="111"/>
      <c r="G537" s="111"/>
      <c r="H537" s="111"/>
      <c r="I537" s="111"/>
      <c r="J537" s="111"/>
      <c r="K537" s="111"/>
      <c r="L537" s="111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  <c r="AA537" s="111"/>
      <c r="AB537" s="111"/>
      <c r="AC537" s="111"/>
      <c r="AD537" s="111"/>
      <c r="AE537" s="111"/>
      <c r="AF537" s="111"/>
      <c r="AG537" s="111"/>
      <c r="AH537" s="111"/>
    </row>
    <row r="538" spans="1:34" ht="12.75">
      <c r="A538" s="111"/>
      <c r="B538" s="111"/>
      <c r="C538" s="111"/>
      <c r="D538" s="111"/>
      <c r="E538" s="111"/>
      <c r="F538" s="111"/>
      <c r="G538" s="111"/>
      <c r="H538" s="111"/>
      <c r="I538" s="111"/>
      <c r="J538" s="111"/>
      <c r="K538" s="111"/>
      <c r="L538" s="111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  <c r="AA538" s="111"/>
      <c r="AB538" s="111"/>
      <c r="AC538" s="111"/>
      <c r="AD538" s="111"/>
      <c r="AE538" s="111"/>
      <c r="AF538" s="111"/>
      <c r="AG538" s="111"/>
      <c r="AH538" s="111"/>
    </row>
    <row r="539" spans="1:34" ht="12.75">
      <c r="A539" s="111"/>
      <c r="B539" s="111"/>
      <c r="C539" s="111"/>
      <c r="D539" s="111"/>
      <c r="E539" s="111"/>
      <c r="F539" s="111"/>
      <c r="G539" s="111"/>
      <c r="H539" s="111"/>
      <c r="I539" s="111"/>
      <c r="J539" s="111"/>
      <c r="K539" s="111"/>
      <c r="L539" s="111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  <c r="AA539" s="111"/>
      <c r="AB539" s="111"/>
      <c r="AC539" s="111"/>
      <c r="AD539" s="111"/>
      <c r="AE539" s="111"/>
      <c r="AF539" s="111"/>
      <c r="AG539" s="111"/>
      <c r="AH539" s="111"/>
    </row>
    <row r="540" spans="1:34" ht="12.75">
      <c r="A540" s="111"/>
      <c r="B540" s="111"/>
      <c r="C540" s="111"/>
      <c r="D540" s="111"/>
      <c r="E540" s="111"/>
      <c r="F540" s="111"/>
      <c r="G540" s="111"/>
      <c r="H540" s="111"/>
      <c r="I540" s="111"/>
      <c r="J540" s="111"/>
      <c r="K540" s="111"/>
      <c r="L540" s="111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  <c r="AA540" s="111"/>
      <c r="AB540" s="111"/>
      <c r="AC540" s="111"/>
      <c r="AD540" s="111"/>
      <c r="AE540" s="111"/>
      <c r="AF540" s="111"/>
      <c r="AG540" s="111"/>
      <c r="AH540" s="111"/>
    </row>
    <row r="541" spans="1:34" ht="12.75">
      <c r="A541" s="111"/>
      <c r="B541" s="111"/>
      <c r="C541" s="111"/>
      <c r="D541" s="111"/>
      <c r="E541" s="111"/>
      <c r="F541" s="111"/>
      <c r="G541" s="111"/>
      <c r="H541" s="111"/>
      <c r="I541" s="111"/>
      <c r="J541" s="111"/>
      <c r="K541" s="111"/>
      <c r="L541" s="111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  <c r="AA541" s="111"/>
      <c r="AB541" s="111"/>
      <c r="AC541" s="111"/>
      <c r="AD541" s="111"/>
      <c r="AE541" s="111"/>
      <c r="AF541" s="111"/>
      <c r="AG541" s="111"/>
      <c r="AH541" s="111"/>
    </row>
    <row r="542" spans="1:34" ht="12.75">
      <c r="A542" s="111"/>
      <c r="B542" s="111"/>
      <c r="C542" s="111"/>
      <c r="D542" s="111"/>
      <c r="E542" s="111"/>
      <c r="F542" s="111"/>
      <c r="G542" s="111"/>
      <c r="H542" s="111"/>
      <c r="I542" s="111"/>
      <c r="J542" s="111"/>
      <c r="K542" s="111"/>
      <c r="L542" s="111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  <c r="AA542" s="111"/>
      <c r="AB542" s="111"/>
      <c r="AC542" s="111"/>
      <c r="AD542" s="111"/>
      <c r="AE542" s="111"/>
      <c r="AF542" s="111"/>
      <c r="AG542" s="111"/>
      <c r="AH542" s="111"/>
    </row>
    <row r="543" spans="1:34" ht="12.75">
      <c r="A543" s="111"/>
      <c r="B543" s="111"/>
      <c r="C543" s="111"/>
      <c r="D543" s="111"/>
      <c r="E543" s="111"/>
      <c r="F543" s="111"/>
      <c r="G543" s="111"/>
      <c r="H543" s="111"/>
      <c r="I543" s="111"/>
      <c r="J543" s="111"/>
      <c r="K543" s="111"/>
      <c r="L543" s="111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  <c r="AA543" s="111"/>
      <c r="AB543" s="111"/>
      <c r="AC543" s="111"/>
      <c r="AD543" s="111"/>
      <c r="AE543" s="111"/>
      <c r="AF543" s="111"/>
      <c r="AG543" s="111"/>
      <c r="AH543" s="111"/>
    </row>
    <row r="544" spans="1:34" ht="12.75">
      <c r="A544" s="111"/>
      <c r="B544" s="111"/>
      <c r="C544" s="111"/>
      <c r="D544" s="111"/>
      <c r="E544" s="111"/>
      <c r="F544" s="111"/>
      <c r="G544" s="111"/>
      <c r="H544" s="111"/>
      <c r="I544" s="111"/>
      <c r="J544" s="111"/>
      <c r="K544" s="111"/>
      <c r="L544" s="111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  <c r="AA544" s="111"/>
      <c r="AB544" s="111"/>
      <c r="AC544" s="111"/>
      <c r="AD544" s="111"/>
      <c r="AE544" s="111"/>
      <c r="AF544" s="111"/>
      <c r="AG544" s="111"/>
      <c r="AH544" s="111"/>
    </row>
    <row r="545" spans="1:34" ht="12.75">
      <c r="A545" s="111"/>
      <c r="B545" s="111"/>
      <c r="C545" s="111"/>
      <c r="D545" s="111"/>
      <c r="E545" s="111"/>
      <c r="F545" s="111"/>
      <c r="G545" s="111"/>
      <c r="H545" s="111"/>
      <c r="I545" s="111"/>
      <c r="J545" s="111"/>
      <c r="K545" s="111"/>
      <c r="L545" s="111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  <c r="AA545" s="111"/>
      <c r="AB545" s="111"/>
      <c r="AC545" s="111"/>
      <c r="AD545" s="111"/>
      <c r="AE545" s="111"/>
      <c r="AF545" s="111"/>
      <c r="AG545" s="111"/>
      <c r="AH545" s="111"/>
    </row>
    <row r="546" spans="1:34" ht="12.75">
      <c r="A546" s="111"/>
      <c r="B546" s="111"/>
      <c r="C546" s="111"/>
      <c r="D546" s="111"/>
      <c r="E546" s="111"/>
      <c r="F546" s="111"/>
      <c r="G546" s="111"/>
      <c r="H546" s="111"/>
      <c r="I546" s="111"/>
      <c r="J546" s="111"/>
      <c r="K546" s="111"/>
      <c r="L546" s="111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  <c r="AA546" s="111"/>
      <c r="AB546" s="111"/>
      <c r="AC546" s="111"/>
      <c r="AD546" s="111"/>
      <c r="AE546" s="111"/>
      <c r="AF546" s="111"/>
      <c r="AG546" s="111"/>
      <c r="AH546" s="111"/>
    </row>
    <row r="547" spans="1:34" ht="12.75">
      <c r="A547" s="111"/>
      <c r="B547" s="111"/>
      <c r="C547" s="111"/>
      <c r="D547" s="111"/>
      <c r="E547" s="111"/>
      <c r="F547" s="111"/>
      <c r="G547" s="111"/>
      <c r="H547" s="111"/>
      <c r="I547" s="111"/>
      <c r="J547" s="111"/>
      <c r="K547" s="111"/>
      <c r="L547" s="111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  <c r="AA547" s="111"/>
      <c r="AB547" s="111"/>
      <c r="AC547" s="111"/>
      <c r="AD547" s="111"/>
      <c r="AE547" s="111"/>
      <c r="AF547" s="111"/>
      <c r="AG547" s="111"/>
      <c r="AH547" s="111"/>
    </row>
    <row r="548" spans="1:34" ht="12.75">
      <c r="A548" s="111"/>
      <c r="B548" s="111"/>
      <c r="C548" s="111"/>
      <c r="D548" s="111"/>
      <c r="E548" s="111"/>
      <c r="F548" s="111"/>
      <c r="G548" s="111"/>
      <c r="H548" s="111"/>
      <c r="I548" s="111"/>
      <c r="J548" s="111"/>
      <c r="K548" s="111"/>
      <c r="L548" s="111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  <c r="AA548" s="111"/>
      <c r="AB548" s="111"/>
      <c r="AC548" s="111"/>
      <c r="AD548" s="111"/>
      <c r="AE548" s="111"/>
      <c r="AF548" s="111"/>
      <c r="AG548" s="111"/>
      <c r="AH548" s="111"/>
    </row>
    <row r="549" spans="1:34" ht="12.75">
      <c r="A549" s="111"/>
      <c r="B549" s="111"/>
      <c r="C549" s="111"/>
      <c r="D549" s="111"/>
      <c r="E549" s="111"/>
      <c r="F549" s="111"/>
      <c r="G549" s="111"/>
      <c r="H549" s="111"/>
      <c r="I549" s="111"/>
      <c r="J549" s="111"/>
      <c r="K549" s="111"/>
      <c r="L549" s="111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  <c r="AA549" s="111"/>
      <c r="AB549" s="111"/>
      <c r="AC549" s="111"/>
      <c r="AD549" s="111"/>
      <c r="AE549" s="111"/>
      <c r="AF549" s="111"/>
      <c r="AG549" s="111"/>
      <c r="AH549" s="111"/>
    </row>
    <row r="550" spans="1:34" ht="12.75">
      <c r="A550" s="111"/>
      <c r="B550" s="111"/>
      <c r="C550" s="111"/>
      <c r="D550" s="111"/>
      <c r="E550" s="111"/>
      <c r="F550" s="111"/>
      <c r="G550" s="111"/>
      <c r="H550" s="111"/>
      <c r="I550" s="111"/>
      <c r="J550" s="111"/>
      <c r="K550" s="111"/>
      <c r="L550" s="111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  <c r="AA550" s="111"/>
      <c r="AB550" s="111"/>
      <c r="AC550" s="111"/>
      <c r="AD550" s="111"/>
      <c r="AE550" s="111"/>
      <c r="AF550" s="111"/>
      <c r="AG550" s="111"/>
      <c r="AH550" s="111"/>
    </row>
    <row r="551" spans="1:34" ht="12.75">
      <c r="A551" s="111"/>
      <c r="B551" s="111"/>
      <c r="C551" s="111"/>
      <c r="D551" s="111"/>
      <c r="E551" s="111"/>
      <c r="F551" s="111"/>
      <c r="G551" s="111"/>
      <c r="H551" s="111"/>
      <c r="I551" s="111"/>
      <c r="J551" s="111"/>
      <c r="K551" s="111"/>
      <c r="L551" s="111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  <c r="AA551" s="111"/>
      <c r="AB551" s="111"/>
      <c r="AC551" s="111"/>
      <c r="AD551" s="111"/>
      <c r="AE551" s="111"/>
      <c r="AF551" s="111"/>
      <c r="AG551" s="111"/>
      <c r="AH551" s="111"/>
    </row>
    <row r="552" spans="1:34" ht="12.75">
      <c r="A552" s="111"/>
      <c r="B552" s="111"/>
      <c r="C552" s="111"/>
      <c r="D552" s="111"/>
      <c r="E552" s="111"/>
      <c r="F552" s="111"/>
      <c r="G552" s="111"/>
      <c r="H552" s="111"/>
      <c r="I552" s="111"/>
      <c r="J552" s="111"/>
      <c r="K552" s="111"/>
      <c r="L552" s="111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  <c r="AA552" s="111"/>
      <c r="AB552" s="111"/>
      <c r="AC552" s="111"/>
      <c r="AD552" s="111"/>
      <c r="AE552" s="111"/>
      <c r="AF552" s="111"/>
      <c r="AG552" s="111"/>
      <c r="AH552" s="111"/>
    </row>
    <row r="553" spans="1:34" ht="12.75">
      <c r="A553" s="111"/>
      <c r="B553" s="111"/>
      <c r="C553" s="111"/>
      <c r="D553" s="111"/>
      <c r="E553" s="111"/>
      <c r="F553" s="111"/>
      <c r="G553" s="111"/>
      <c r="H553" s="111"/>
      <c r="I553" s="111"/>
      <c r="J553" s="111"/>
      <c r="K553" s="111"/>
      <c r="L553" s="111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  <c r="AA553" s="111"/>
      <c r="AB553" s="111"/>
      <c r="AC553" s="111"/>
      <c r="AD553" s="111"/>
      <c r="AE553" s="111"/>
      <c r="AF553" s="111"/>
      <c r="AG553" s="111"/>
      <c r="AH553" s="111"/>
    </row>
    <row r="554" spans="1:34" ht="12.75">
      <c r="A554" s="111"/>
      <c r="B554" s="111"/>
      <c r="C554" s="111"/>
      <c r="D554" s="111"/>
      <c r="E554" s="111"/>
      <c r="F554" s="111"/>
      <c r="G554" s="111"/>
      <c r="H554" s="111"/>
      <c r="I554" s="111"/>
      <c r="J554" s="111"/>
      <c r="K554" s="111"/>
      <c r="L554" s="111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  <c r="AA554" s="111"/>
      <c r="AB554" s="111"/>
      <c r="AC554" s="111"/>
      <c r="AD554" s="111"/>
      <c r="AE554" s="111"/>
      <c r="AF554" s="111"/>
      <c r="AG554" s="111"/>
      <c r="AH554" s="111"/>
    </row>
    <row r="555" spans="1:34" ht="12.75">
      <c r="A555" s="111"/>
      <c r="B555" s="111"/>
      <c r="C555" s="111"/>
      <c r="D555" s="111"/>
      <c r="E555" s="111"/>
      <c r="F555" s="111"/>
      <c r="G555" s="111"/>
      <c r="H555" s="111"/>
      <c r="I555" s="111"/>
      <c r="J555" s="111"/>
      <c r="K555" s="111"/>
      <c r="L555" s="111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  <c r="AA555" s="111"/>
      <c r="AB555" s="111"/>
      <c r="AC555" s="111"/>
      <c r="AD555" s="111"/>
      <c r="AE555" s="111"/>
      <c r="AF555" s="111"/>
      <c r="AG555" s="111"/>
      <c r="AH555" s="111"/>
    </row>
    <row r="556" spans="1:34" ht="12.75">
      <c r="A556" s="111"/>
      <c r="B556" s="111"/>
      <c r="C556" s="111"/>
      <c r="D556" s="111"/>
      <c r="E556" s="111"/>
      <c r="F556" s="111"/>
      <c r="G556" s="111"/>
      <c r="H556" s="111"/>
      <c r="I556" s="111"/>
      <c r="J556" s="111"/>
      <c r="K556" s="111"/>
      <c r="L556" s="111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  <c r="AA556" s="111"/>
      <c r="AB556" s="111"/>
      <c r="AC556" s="111"/>
      <c r="AD556" s="111"/>
      <c r="AE556" s="111"/>
      <c r="AF556" s="111"/>
      <c r="AG556" s="111"/>
      <c r="AH556" s="111"/>
    </row>
    <row r="557" spans="1:34" ht="12.75">
      <c r="A557" s="111"/>
      <c r="B557" s="111"/>
      <c r="C557" s="111"/>
      <c r="D557" s="111"/>
      <c r="E557" s="111"/>
      <c r="F557" s="111"/>
      <c r="G557" s="111"/>
      <c r="H557" s="111"/>
      <c r="I557" s="111"/>
      <c r="J557" s="111"/>
      <c r="K557" s="111"/>
      <c r="L557" s="111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  <c r="AA557" s="111"/>
      <c r="AB557" s="111"/>
      <c r="AC557" s="111"/>
      <c r="AD557" s="111"/>
      <c r="AE557" s="111"/>
      <c r="AF557" s="111"/>
      <c r="AG557" s="111"/>
      <c r="AH557" s="111"/>
    </row>
    <row r="558" spans="1:34" ht="12.75">
      <c r="A558" s="111"/>
      <c r="B558" s="111"/>
      <c r="C558" s="111"/>
      <c r="D558" s="111"/>
      <c r="E558" s="111"/>
      <c r="F558" s="111"/>
      <c r="G558" s="111"/>
      <c r="H558" s="111"/>
      <c r="I558" s="111"/>
      <c r="J558" s="111"/>
      <c r="K558" s="111"/>
      <c r="L558" s="111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  <c r="AA558" s="111"/>
      <c r="AB558" s="111"/>
      <c r="AC558" s="111"/>
      <c r="AD558" s="111"/>
      <c r="AE558" s="111"/>
      <c r="AF558" s="111"/>
      <c r="AG558" s="111"/>
      <c r="AH558" s="111"/>
    </row>
    <row r="559" spans="1:34" ht="12.75">
      <c r="A559" s="111"/>
      <c r="B559" s="111"/>
      <c r="C559" s="111"/>
      <c r="D559" s="111"/>
      <c r="E559" s="111"/>
      <c r="F559" s="111"/>
      <c r="G559" s="111"/>
      <c r="H559" s="111"/>
      <c r="I559" s="111"/>
      <c r="J559" s="111"/>
      <c r="K559" s="111"/>
      <c r="L559" s="111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  <c r="AA559" s="111"/>
      <c r="AB559" s="111"/>
      <c r="AC559" s="111"/>
      <c r="AD559" s="111"/>
      <c r="AE559" s="111"/>
      <c r="AF559" s="111"/>
      <c r="AG559" s="111"/>
      <c r="AH559" s="111"/>
    </row>
    <row r="560" spans="1:34" ht="12.75">
      <c r="A560" s="111"/>
      <c r="B560" s="111"/>
      <c r="C560" s="111"/>
      <c r="D560" s="111"/>
      <c r="E560" s="111"/>
      <c r="F560" s="111"/>
      <c r="G560" s="111"/>
      <c r="H560" s="111"/>
      <c r="I560" s="111"/>
      <c r="J560" s="111"/>
      <c r="K560" s="111"/>
      <c r="L560" s="111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  <c r="AA560" s="111"/>
      <c r="AB560" s="111"/>
      <c r="AC560" s="111"/>
      <c r="AD560" s="111"/>
      <c r="AE560" s="111"/>
      <c r="AF560" s="111"/>
      <c r="AG560" s="111"/>
      <c r="AH560" s="111"/>
    </row>
    <row r="561" spans="1:34" ht="12.75">
      <c r="A561" s="111"/>
      <c r="B561" s="111"/>
      <c r="C561" s="111"/>
      <c r="D561" s="111"/>
      <c r="E561" s="111"/>
      <c r="F561" s="111"/>
      <c r="G561" s="111"/>
      <c r="H561" s="111"/>
      <c r="I561" s="111"/>
      <c r="J561" s="111"/>
      <c r="K561" s="111"/>
      <c r="L561" s="111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  <c r="AA561" s="111"/>
      <c r="AB561" s="111"/>
      <c r="AC561" s="111"/>
      <c r="AD561" s="111"/>
      <c r="AE561" s="111"/>
      <c r="AF561" s="111"/>
      <c r="AG561" s="111"/>
      <c r="AH561" s="111"/>
    </row>
    <row r="562" spans="1:34" ht="12.75">
      <c r="A562" s="111"/>
      <c r="B562" s="111"/>
      <c r="C562" s="111"/>
      <c r="D562" s="111"/>
      <c r="E562" s="111"/>
      <c r="F562" s="111"/>
      <c r="G562" s="111"/>
      <c r="H562" s="111"/>
      <c r="I562" s="111"/>
      <c r="J562" s="111"/>
      <c r="K562" s="111"/>
      <c r="L562" s="111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  <c r="AA562" s="111"/>
      <c r="AB562" s="111"/>
      <c r="AC562" s="111"/>
      <c r="AD562" s="111"/>
      <c r="AE562" s="111"/>
      <c r="AF562" s="111"/>
      <c r="AG562" s="111"/>
      <c r="AH562" s="111"/>
    </row>
    <row r="563" spans="1:34" ht="12.75">
      <c r="A563" s="111"/>
      <c r="B563" s="111"/>
      <c r="C563" s="111"/>
      <c r="D563" s="111"/>
      <c r="E563" s="111"/>
      <c r="F563" s="111"/>
      <c r="G563" s="111"/>
      <c r="H563" s="111"/>
      <c r="I563" s="111"/>
      <c r="J563" s="111"/>
      <c r="K563" s="111"/>
      <c r="L563" s="111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  <c r="AA563" s="111"/>
      <c r="AB563" s="111"/>
      <c r="AC563" s="111"/>
      <c r="AD563" s="111"/>
      <c r="AE563" s="111"/>
      <c r="AF563" s="111"/>
      <c r="AG563" s="111"/>
      <c r="AH563" s="111"/>
    </row>
    <row r="564" spans="1:34" ht="12.75">
      <c r="A564" s="111"/>
      <c r="B564" s="111"/>
      <c r="C564" s="111"/>
      <c r="D564" s="111"/>
      <c r="E564" s="111"/>
      <c r="F564" s="111"/>
      <c r="G564" s="111"/>
      <c r="H564" s="111"/>
      <c r="I564" s="111"/>
      <c r="J564" s="111"/>
      <c r="K564" s="111"/>
      <c r="L564" s="111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  <c r="AA564" s="111"/>
      <c r="AB564" s="111"/>
      <c r="AC564" s="111"/>
      <c r="AD564" s="111"/>
      <c r="AE564" s="111"/>
      <c r="AF564" s="111"/>
      <c r="AG564" s="111"/>
      <c r="AH564" s="111"/>
    </row>
    <row r="565" spans="1:34" ht="12.75">
      <c r="A565" s="111"/>
      <c r="B565" s="111"/>
      <c r="C565" s="111"/>
      <c r="D565" s="111"/>
      <c r="E565" s="111"/>
      <c r="F565" s="111"/>
      <c r="G565" s="111"/>
      <c r="H565" s="111"/>
      <c r="I565" s="111"/>
      <c r="J565" s="111"/>
      <c r="K565" s="111"/>
      <c r="L565" s="111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  <c r="AA565" s="111"/>
      <c r="AB565" s="111"/>
      <c r="AC565" s="111"/>
      <c r="AD565" s="111"/>
      <c r="AE565" s="111"/>
      <c r="AF565" s="111"/>
      <c r="AG565" s="111"/>
      <c r="AH565" s="111"/>
    </row>
    <row r="566" spans="1:34" ht="12.75">
      <c r="A566" s="111"/>
      <c r="B566" s="111"/>
      <c r="C566" s="111"/>
      <c r="D566" s="111"/>
      <c r="E566" s="111"/>
      <c r="F566" s="111"/>
      <c r="G566" s="111"/>
      <c r="H566" s="111"/>
      <c r="I566" s="111"/>
      <c r="J566" s="111"/>
      <c r="K566" s="111"/>
      <c r="L566" s="111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  <c r="AA566" s="111"/>
      <c r="AB566" s="111"/>
      <c r="AC566" s="111"/>
      <c r="AD566" s="111"/>
      <c r="AE566" s="111"/>
      <c r="AF566" s="111"/>
      <c r="AG566" s="111"/>
      <c r="AH566" s="111"/>
    </row>
    <row r="567" spans="1:34" ht="12.75">
      <c r="A567" s="111"/>
      <c r="B567" s="111"/>
      <c r="C567" s="111"/>
      <c r="D567" s="111"/>
      <c r="E567" s="111"/>
      <c r="F567" s="111"/>
      <c r="G567" s="111"/>
      <c r="H567" s="111"/>
      <c r="I567" s="111"/>
      <c r="J567" s="111"/>
      <c r="K567" s="111"/>
      <c r="L567" s="111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  <c r="AA567" s="111"/>
      <c r="AB567" s="111"/>
      <c r="AC567" s="111"/>
      <c r="AD567" s="111"/>
      <c r="AE567" s="111"/>
      <c r="AF567" s="111"/>
      <c r="AG567" s="111"/>
      <c r="AH567" s="111"/>
    </row>
    <row r="568" spans="1:34" ht="12.75">
      <c r="A568" s="111"/>
      <c r="B568" s="111"/>
      <c r="C568" s="111"/>
      <c r="D568" s="111"/>
      <c r="E568" s="111"/>
      <c r="F568" s="111"/>
      <c r="G568" s="111"/>
      <c r="H568" s="111"/>
      <c r="I568" s="111"/>
      <c r="J568" s="111"/>
      <c r="K568" s="111"/>
      <c r="L568" s="111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  <c r="AA568" s="111"/>
      <c r="AB568" s="111"/>
      <c r="AC568" s="111"/>
      <c r="AD568" s="111"/>
      <c r="AE568" s="111"/>
      <c r="AF568" s="111"/>
      <c r="AG568" s="111"/>
      <c r="AH568" s="111"/>
    </row>
    <row r="569" spans="1:34" ht="12.75">
      <c r="A569" s="111"/>
      <c r="B569" s="111"/>
      <c r="C569" s="111"/>
      <c r="D569" s="111"/>
      <c r="E569" s="111"/>
      <c r="F569" s="111"/>
      <c r="G569" s="111"/>
      <c r="H569" s="111"/>
      <c r="I569" s="111"/>
      <c r="J569" s="111"/>
      <c r="K569" s="111"/>
      <c r="L569" s="111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  <c r="AA569" s="111"/>
      <c r="AB569" s="111"/>
      <c r="AC569" s="111"/>
      <c r="AD569" s="111"/>
      <c r="AE569" s="111"/>
      <c r="AF569" s="111"/>
      <c r="AG569" s="111"/>
      <c r="AH569" s="111"/>
    </row>
    <row r="570" spans="1:34" ht="12.75">
      <c r="A570" s="111"/>
      <c r="B570" s="111"/>
      <c r="C570" s="111"/>
      <c r="D570" s="111"/>
      <c r="E570" s="111"/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  <c r="AA570" s="111"/>
      <c r="AB570" s="111"/>
      <c r="AC570" s="111"/>
      <c r="AD570" s="111"/>
      <c r="AE570" s="111"/>
      <c r="AF570" s="111"/>
      <c r="AG570" s="111"/>
      <c r="AH570" s="111"/>
    </row>
    <row r="571" spans="1:34" ht="12.75">
      <c r="A571" s="111"/>
      <c r="B571" s="111"/>
      <c r="C571" s="111"/>
      <c r="D571" s="111"/>
      <c r="E571" s="111"/>
      <c r="F571" s="111"/>
      <c r="G571" s="111"/>
      <c r="H571" s="111"/>
      <c r="I571" s="111"/>
      <c r="J571" s="111"/>
      <c r="K571" s="111"/>
      <c r="L571" s="111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  <c r="AA571" s="111"/>
      <c r="AB571" s="111"/>
      <c r="AC571" s="111"/>
      <c r="AD571" s="111"/>
      <c r="AE571" s="111"/>
      <c r="AF571" s="111"/>
      <c r="AG571" s="111"/>
      <c r="AH571" s="111"/>
    </row>
    <row r="572" spans="1:34" ht="12.75">
      <c r="A572" s="111"/>
      <c r="B572" s="111"/>
      <c r="C572" s="111"/>
      <c r="D572" s="111"/>
      <c r="E572" s="111"/>
      <c r="F572" s="111"/>
      <c r="G572" s="111"/>
      <c r="H572" s="111"/>
      <c r="I572" s="111"/>
      <c r="J572" s="111"/>
      <c r="K572" s="111"/>
      <c r="L572" s="111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  <c r="AA572" s="111"/>
      <c r="AB572" s="111"/>
      <c r="AC572" s="111"/>
      <c r="AD572" s="111"/>
      <c r="AE572" s="111"/>
      <c r="AF572" s="111"/>
      <c r="AG572" s="111"/>
      <c r="AH572" s="111"/>
    </row>
    <row r="573" spans="1:34" ht="12.75">
      <c r="A573" s="111"/>
      <c r="B573" s="111"/>
      <c r="C573" s="111"/>
      <c r="D573" s="111"/>
      <c r="E573" s="111"/>
      <c r="F573" s="111"/>
      <c r="G573" s="111"/>
      <c r="H573" s="111"/>
      <c r="I573" s="111"/>
      <c r="J573" s="111"/>
      <c r="K573" s="111"/>
      <c r="L573" s="111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  <c r="AA573" s="111"/>
      <c r="AB573" s="111"/>
      <c r="AC573" s="111"/>
      <c r="AD573" s="111"/>
      <c r="AE573" s="111"/>
      <c r="AF573" s="111"/>
      <c r="AG573" s="111"/>
      <c r="AH573" s="111"/>
    </row>
    <row r="574" spans="1:34" ht="12.75">
      <c r="A574" s="111"/>
      <c r="B574" s="111"/>
      <c r="C574" s="111"/>
      <c r="D574" s="111"/>
      <c r="E574" s="111"/>
      <c r="F574" s="111"/>
      <c r="G574" s="111"/>
      <c r="H574" s="111"/>
      <c r="I574" s="111"/>
      <c r="J574" s="111"/>
      <c r="K574" s="111"/>
      <c r="L574" s="111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  <c r="AA574" s="111"/>
      <c r="AB574" s="111"/>
      <c r="AC574" s="111"/>
      <c r="AD574" s="111"/>
      <c r="AE574" s="111"/>
      <c r="AF574" s="111"/>
      <c r="AG574" s="111"/>
      <c r="AH574" s="111"/>
    </row>
    <row r="575" spans="1:34" ht="12.75">
      <c r="A575" s="111"/>
      <c r="B575" s="111"/>
      <c r="C575" s="111"/>
      <c r="D575" s="111"/>
      <c r="E575" s="111"/>
      <c r="F575" s="111"/>
      <c r="G575" s="111"/>
      <c r="H575" s="111"/>
      <c r="I575" s="111"/>
      <c r="J575" s="111"/>
      <c r="K575" s="111"/>
      <c r="L575" s="111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  <c r="AA575" s="111"/>
      <c r="AB575" s="111"/>
      <c r="AC575" s="111"/>
      <c r="AD575" s="111"/>
      <c r="AE575" s="111"/>
      <c r="AF575" s="111"/>
      <c r="AG575" s="111"/>
      <c r="AH575" s="111"/>
    </row>
    <row r="576" spans="1:34" ht="12.75">
      <c r="A576" s="111"/>
      <c r="B576" s="111"/>
      <c r="C576" s="111"/>
      <c r="D576" s="111"/>
      <c r="E576" s="111"/>
      <c r="F576" s="111"/>
      <c r="G576" s="111"/>
      <c r="H576" s="111"/>
      <c r="I576" s="111"/>
      <c r="J576" s="111"/>
      <c r="K576" s="111"/>
      <c r="L576" s="111"/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  <c r="AA576" s="111"/>
      <c r="AB576" s="111"/>
      <c r="AC576" s="111"/>
      <c r="AD576" s="111"/>
      <c r="AE576" s="111"/>
      <c r="AF576" s="111"/>
      <c r="AG576" s="111"/>
      <c r="AH576" s="111"/>
    </row>
    <row r="577" spans="1:34" ht="12.75">
      <c r="A577" s="111"/>
      <c r="B577" s="111"/>
      <c r="C577" s="111"/>
      <c r="D577" s="111"/>
      <c r="E577" s="111"/>
      <c r="F577" s="111"/>
      <c r="G577" s="111"/>
      <c r="H577" s="111"/>
      <c r="I577" s="111"/>
      <c r="J577" s="111"/>
      <c r="K577" s="111"/>
      <c r="L577" s="111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  <c r="AA577" s="111"/>
      <c r="AB577" s="111"/>
      <c r="AC577" s="111"/>
      <c r="AD577" s="111"/>
      <c r="AE577" s="111"/>
      <c r="AF577" s="111"/>
      <c r="AG577" s="111"/>
      <c r="AH577" s="111"/>
    </row>
    <row r="578" spans="1:34" ht="12.75">
      <c r="A578" s="111"/>
      <c r="B578" s="111"/>
      <c r="C578" s="111"/>
      <c r="D578" s="111"/>
      <c r="E578" s="111"/>
      <c r="F578" s="111"/>
      <c r="G578" s="111"/>
      <c r="H578" s="111"/>
      <c r="I578" s="111"/>
      <c r="J578" s="111"/>
      <c r="K578" s="111"/>
      <c r="L578" s="111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  <c r="AA578" s="111"/>
      <c r="AB578" s="111"/>
      <c r="AC578" s="111"/>
      <c r="AD578" s="111"/>
      <c r="AE578" s="111"/>
      <c r="AF578" s="111"/>
      <c r="AG578" s="111"/>
      <c r="AH578" s="111"/>
    </row>
    <row r="579" spans="1:34" ht="12.75">
      <c r="A579" s="111"/>
      <c r="B579" s="111"/>
      <c r="C579" s="111"/>
      <c r="D579" s="111"/>
      <c r="E579" s="111"/>
      <c r="F579" s="111"/>
      <c r="G579" s="111"/>
      <c r="H579" s="111"/>
      <c r="I579" s="111"/>
      <c r="J579" s="111"/>
      <c r="K579" s="111"/>
      <c r="L579" s="111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  <c r="AA579" s="111"/>
      <c r="AB579" s="111"/>
      <c r="AC579" s="111"/>
      <c r="AD579" s="111"/>
      <c r="AE579" s="111"/>
      <c r="AF579" s="111"/>
      <c r="AG579" s="111"/>
      <c r="AH579" s="111"/>
    </row>
    <row r="580" spans="1:34" ht="12.75">
      <c r="A580" s="111"/>
      <c r="B580" s="111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  <c r="AF580" s="111"/>
      <c r="AG580" s="111"/>
      <c r="AH580" s="111"/>
    </row>
    <row r="581" spans="1:34" ht="12.75">
      <c r="A581" s="111"/>
      <c r="B581" s="111"/>
      <c r="C581" s="111"/>
      <c r="D581" s="111"/>
      <c r="E581" s="111"/>
      <c r="F581" s="111"/>
      <c r="G581" s="111"/>
      <c r="H581" s="111"/>
      <c r="I581" s="111"/>
      <c r="J581" s="111"/>
      <c r="K581" s="111"/>
      <c r="L581" s="111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  <c r="AA581" s="111"/>
      <c r="AB581" s="111"/>
      <c r="AC581" s="111"/>
      <c r="AD581" s="111"/>
      <c r="AE581" s="111"/>
      <c r="AF581" s="111"/>
      <c r="AG581" s="111"/>
      <c r="AH581" s="111"/>
    </row>
    <row r="582" spans="1:34" ht="12.75">
      <c r="A582" s="111"/>
      <c r="B582" s="111"/>
      <c r="C582" s="111"/>
      <c r="D582" s="111"/>
      <c r="E582" s="111"/>
      <c r="F582" s="111"/>
      <c r="G582" s="111"/>
      <c r="H582" s="111"/>
      <c r="I582" s="111"/>
      <c r="J582" s="111"/>
      <c r="K582" s="111"/>
      <c r="L582" s="111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  <c r="AA582" s="111"/>
      <c r="AB582" s="111"/>
      <c r="AC582" s="111"/>
      <c r="AD582" s="111"/>
      <c r="AE582" s="111"/>
      <c r="AF582" s="111"/>
      <c r="AG582" s="111"/>
      <c r="AH582" s="111"/>
    </row>
    <row r="583" spans="1:34" ht="12.75">
      <c r="A583" s="111"/>
      <c r="B583" s="111"/>
      <c r="C583" s="111"/>
      <c r="D583" s="111"/>
      <c r="E583" s="111"/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  <c r="AA583" s="111"/>
      <c r="AB583" s="111"/>
      <c r="AC583" s="111"/>
      <c r="AD583" s="111"/>
      <c r="AE583" s="111"/>
      <c r="AF583" s="111"/>
      <c r="AG583" s="111"/>
      <c r="AH583" s="111"/>
    </row>
    <row r="584" spans="1:34" ht="12.75">
      <c r="A584" s="111"/>
      <c r="B584" s="111"/>
      <c r="C584" s="111"/>
      <c r="D584" s="111"/>
      <c r="E584" s="111"/>
      <c r="F584" s="111"/>
      <c r="G584" s="111"/>
      <c r="H584" s="111"/>
      <c r="I584" s="111"/>
      <c r="J584" s="111"/>
      <c r="K584" s="111"/>
      <c r="L584" s="111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  <c r="AA584" s="111"/>
      <c r="AB584" s="111"/>
      <c r="AC584" s="111"/>
      <c r="AD584" s="111"/>
      <c r="AE584" s="111"/>
      <c r="AF584" s="111"/>
      <c r="AG584" s="111"/>
      <c r="AH584" s="111"/>
    </row>
    <row r="585" spans="1:34" ht="12.75">
      <c r="A585" s="111"/>
      <c r="B585" s="111"/>
      <c r="C585" s="111"/>
      <c r="D585" s="111"/>
      <c r="E585" s="111"/>
      <c r="F585" s="111"/>
      <c r="G585" s="111"/>
      <c r="H585" s="111"/>
      <c r="I585" s="111"/>
      <c r="J585" s="111"/>
      <c r="K585" s="111"/>
      <c r="L585" s="111"/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  <c r="AA585" s="111"/>
      <c r="AB585" s="111"/>
      <c r="AC585" s="111"/>
      <c r="AD585" s="111"/>
      <c r="AE585" s="111"/>
      <c r="AF585" s="111"/>
      <c r="AG585" s="111"/>
      <c r="AH585" s="111"/>
    </row>
    <row r="586" spans="1:34" ht="12.75">
      <c r="A586" s="111"/>
      <c r="B586" s="111"/>
      <c r="C586" s="111"/>
      <c r="D586" s="111"/>
      <c r="E586" s="111"/>
      <c r="F586" s="111"/>
      <c r="G586" s="111"/>
      <c r="H586" s="111"/>
      <c r="I586" s="111"/>
      <c r="J586" s="111"/>
      <c r="K586" s="111"/>
      <c r="L586" s="111"/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  <c r="AA586" s="111"/>
      <c r="AB586" s="111"/>
      <c r="AC586" s="111"/>
      <c r="AD586" s="111"/>
      <c r="AE586" s="111"/>
      <c r="AF586" s="111"/>
      <c r="AG586" s="111"/>
      <c r="AH586" s="111"/>
    </row>
    <row r="587" spans="1:34" ht="12.75">
      <c r="A587" s="111"/>
      <c r="B587" s="111"/>
      <c r="C587" s="111"/>
      <c r="D587" s="111"/>
      <c r="E587" s="111"/>
      <c r="F587" s="111"/>
      <c r="G587" s="111"/>
      <c r="H587" s="111"/>
      <c r="I587" s="111"/>
      <c r="J587" s="111"/>
      <c r="K587" s="111"/>
      <c r="L587" s="111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  <c r="AA587" s="111"/>
      <c r="AB587" s="111"/>
      <c r="AC587" s="111"/>
      <c r="AD587" s="111"/>
      <c r="AE587" s="111"/>
      <c r="AF587" s="111"/>
      <c r="AG587" s="111"/>
      <c r="AH587" s="111"/>
    </row>
    <row r="588" spans="1:34" ht="12.75">
      <c r="A588" s="111"/>
      <c r="B588" s="111"/>
      <c r="C588" s="111"/>
      <c r="D588" s="111"/>
      <c r="E588" s="111"/>
      <c r="F588" s="111"/>
      <c r="G588" s="111"/>
      <c r="H588" s="111"/>
      <c r="I588" s="111"/>
      <c r="J588" s="111"/>
      <c r="K588" s="111"/>
      <c r="L588" s="111"/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  <c r="AA588" s="111"/>
      <c r="AB588" s="111"/>
      <c r="AC588" s="111"/>
      <c r="AD588" s="111"/>
      <c r="AE588" s="111"/>
      <c r="AF588" s="111"/>
      <c r="AG588" s="111"/>
      <c r="AH588" s="111"/>
    </row>
    <row r="589" spans="1:34" ht="12.75">
      <c r="A589" s="111"/>
      <c r="B589" s="111"/>
      <c r="C589" s="111"/>
      <c r="D589" s="111"/>
      <c r="E589" s="111"/>
      <c r="F589" s="111"/>
      <c r="G589" s="111"/>
      <c r="H589" s="111"/>
      <c r="I589" s="111"/>
      <c r="J589" s="111"/>
      <c r="K589" s="111"/>
      <c r="L589" s="111"/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  <c r="AA589" s="111"/>
      <c r="AB589" s="111"/>
      <c r="AC589" s="111"/>
      <c r="AD589" s="111"/>
      <c r="AE589" s="111"/>
      <c r="AF589" s="111"/>
      <c r="AG589" s="111"/>
      <c r="AH589" s="111"/>
    </row>
    <row r="590" spans="1:34" ht="12.75">
      <c r="A590" s="111"/>
      <c r="B590" s="111"/>
      <c r="C590" s="111"/>
      <c r="D590" s="111"/>
      <c r="E590" s="111"/>
      <c r="F590" s="111"/>
      <c r="G590" s="111"/>
      <c r="H590" s="111"/>
      <c r="I590" s="111"/>
      <c r="J590" s="111"/>
      <c r="K590" s="111"/>
      <c r="L590" s="111"/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  <c r="AA590" s="111"/>
      <c r="AB590" s="111"/>
      <c r="AC590" s="111"/>
      <c r="AD590" s="111"/>
      <c r="AE590" s="111"/>
      <c r="AF590" s="111"/>
      <c r="AG590" s="111"/>
      <c r="AH590" s="111"/>
    </row>
    <row r="591" spans="1:34" ht="12.75">
      <c r="A591" s="111"/>
      <c r="B591" s="111"/>
      <c r="C591" s="111"/>
      <c r="D591" s="111"/>
      <c r="E591" s="111"/>
      <c r="F591" s="111"/>
      <c r="G591" s="111"/>
      <c r="H591" s="111"/>
      <c r="I591" s="111"/>
      <c r="J591" s="111"/>
      <c r="K591" s="111"/>
      <c r="L591" s="111"/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  <c r="AA591" s="111"/>
      <c r="AB591" s="111"/>
      <c r="AC591" s="111"/>
      <c r="AD591" s="111"/>
      <c r="AE591" s="111"/>
      <c r="AF591" s="111"/>
      <c r="AG591" s="111"/>
      <c r="AH591" s="111"/>
    </row>
    <row r="592" spans="1:34" ht="12.75">
      <c r="A592" s="111"/>
      <c r="B592" s="111"/>
      <c r="C592" s="111"/>
      <c r="D592" s="111"/>
      <c r="E592" s="111"/>
      <c r="F592" s="111"/>
      <c r="G592" s="111"/>
      <c r="H592" s="111"/>
      <c r="I592" s="111"/>
      <c r="J592" s="111"/>
      <c r="K592" s="111"/>
      <c r="L592" s="111"/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  <c r="AA592" s="111"/>
      <c r="AB592" s="111"/>
      <c r="AC592" s="111"/>
      <c r="AD592" s="111"/>
      <c r="AE592" s="111"/>
      <c r="AF592" s="111"/>
      <c r="AG592" s="111"/>
      <c r="AH592" s="111"/>
    </row>
    <row r="593" spans="1:34" ht="12.75">
      <c r="A593" s="111"/>
      <c r="B593" s="111"/>
      <c r="C593" s="111"/>
      <c r="D593" s="111"/>
      <c r="E593" s="111"/>
      <c r="F593" s="111"/>
      <c r="G593" s="111"/>
      <c r="H593" s="111"/>
      <c r="I593" s="111"/>
      <c r="J593" s="111"/>
      <c r="K593" s="111"/>
      <c r="L593" s="111"/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  <c r="AA593" s="111"/>
      <c r="AB593" s="111"/>
      <c r="AC593" s="111"/>
      <c r="AD593" s="111"/>
      <c r="AE593" s="111"/>
      <c r="AF593" s="111"/>
      <c r="AG593" s="111"/>
      <c r="AH593" s="111"/>
    </row>
    <row r="594" spans="1:34" ht="12.75">
      <c r="A594" s="111"/>
      <c r="B594" s="111"/>
      <c r="C594" s="111"/>
      <c r="D594" s="111"/>
      <c r="E594" s="111"/>
      <c r="F594" s="111"/>
      <c r="G594" s="111"/>
      <c r="H594" s="111"/>
      <c r="I594" s="111"/>
      <c r="J594" s="111"/>
      <c r="K594" s="111"/>
      <c r="L594" s="111"/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  <c r="AA594" s="111"/>
      <c r="AB594" s="111"/>
      <c r="AC594" s="111"/>
      <c r="AD594" s="111"/>
      <c r="AE594" s="111"/>
      <c r="AF594" s="111"/>
      <c r="AG594" s="111"/>
      <c r="AH594" s="111"/>
    </row>
    <row r="595" spans="1:34" ht="12.75">
      <c r="A595" s="111"/>
      <c r="B595" s="111"/>
      <c r="C595" s="111"/>
      <c r="D595" s="111"/>
      <c r="E595" s="111"/>
      <c r="F595" s="111"/>
      <c r="G595" s="111"/>
      <c r="H595" s="111"/>
      <c r="I595" s="111"/>
      <c r="J595" s="111"/>
      <c r="K595" s="111"/>
      <c r="L595" s="111"/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  <c r="AA595" s="111"/>
      <c r="AB595" s="111"/>
      <c r="AC595" s="111"/>
      <c r="AD595" s="111"/>
      <c r="AE595" s="111"/>
      <c r="AF595" s="111"/>
      <c r="AG595" s="111"/>
      <c r="AH595" s="111"/>
    </row>
    <row r="596" spans="1:34" ht="12.75">
      <c r="A596" s="111"/>
      <c r="B596" s="111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  <c r="AA596" s="111"/>
      <c r="AB596" s="111"/>
      <c r="AC596" s="111"/>
      <c r="AD596" s="111"/>
      <c r="AE596" s="111"/>
      <c r="AF596" s="111"/>
      <c r="AG596" s="111"/>
      <c r="AH596" s="111"/>
    </row>
    <row r="597" spans="1:34" ht="12.75">
      <c r="A597" s="111"/>
      <c r="B597" s="111"/>
      <c r="C597" s="111"/>
      <c r="D597" s="111"/>
      <c r="E597" s="111"/>
      <c r="F597" s="111"/>
      <c r="G597" s="111"/>
      <c r="H597" s="111"/>
      <c r="I597" s="111"/>
      <c r="J597" s="111"/>
      <c r="K597" s="111"/>
      <c r="L597" s="111"/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  <c r="AA597" s="111"/>
      <c r="AB597" s="111"/>
      <c r="AC597" s="111"/>
      <c r="AD597" s="111"/>
      <c r="AE597" s="111"/>
      <c r="AF597" s="111"/>
      <c r="AG597" s="111"/>
      <c r="AH597" s="111"/>
    </row>
    <row r="598" spans="1:34" ht="12.75">
      <c r="A598" s="111"/>
      <c r="B598" s="111"/>
      <c r="C598" s="111"/>
      <c r="D598" s="111"/>
      <c r="E598" s="111"/>
      <c r="F598" s="111"/>
      <c r="G598" s="111"/>
      <c r="H598" s="111"/>
      <c r="I598" s="111"/>
      <c r="J598" s="111"/>
      <c r="K598" s="111"/>
      <c r="L598" s="111"/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  <c r="AA598" s="111"/>
      <c r="AB598" s="111"/>
      <c r="AC598" s="111"/>
      <c r="AD598" s="111"/>
      <c r="AE598" s="111"/>
      <c r="AF598" s="111"/>
      <c r="AG598" s="111"/>
      <c r="AH598" s="111"/>
    </row>
    <row r="599" spans="1:34" ht="12.75">
      <c r="A599" s="111"/>
      <c r="B599" s="111"/>
      <c r="C599" s="111"/>
      <c r="D599" s="111"/>
      <c r="E599" s="111"/>
      <c r="F599" s="111"/>
      <c r="G599" s="111"/>
      <c r="H599" s="111"/>
      <c r="I599" s="111"/>
      <c r="J599" s="111"/>
      <c r="K599" s="111"/>
      <c r="L599" s="111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  <c r="AA599" s="111"/>
      <c r="AB599" s="111"/>
      <c r="AC599" s="111"/>
      <c r="AD599" s="111"/>
      <c r="AE599" s="111"/>
      <c r="AF599" s="111"/>
      <c r="AG599" s="111"/>
      <c r="AH599" s="111"/>
    </row>
    <row r="600" spans="1:34" ht="12.75">
      <c r="A600" s="111"/>
      <c r="B600" s="111"/>
      <c r="C600" s="111"/>
      <c r="D600" s="111"/>
      <c r="E600" s="111"/>
      <c r="F600" s="111"/>
      <c r="G600" s="111"/>
      <c r="H600" s="111"/>
      <c r="I600" s="111"/>
      <c r="J600" s="111"/>
      <c r="K600" s="111"/>
      <c r="L600" s="111"/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  <c r="AA600" s="111"/>
      <c r="AB600" s="111"/>
      <c r="AC600" s="111"/>
      <c r="AD600" s="111"/>
      <c r="AE600" s="111"/>
      <c r="AF600" s="111"/>
      <c r="AG600" s="111"/>
      <c r="AH600" s="111"/>
    </row>
    <row r="601" spans="1:34" ht="12.75">
      <c r="A601" s="111"/>
      <c r="B601" s="111"/>
      <c r="C601" s="111"/>
      <c r="D601" s="111"/>
      <c r="E601" s="111"/>
      <c r="F601" s="111"/>
      <c r="G601" s="111"/>
      <c r="H601" s="111"/>
      <c r="I601" s="111"/>
      <c r="J601" s="111"/>
      <c r="K601" s="111"/>
      <c r="L601" s="111"/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  <c r="AA601" s="111"/>
      <c r="AB601" s="111"/>
      <c r="AC601" s="111"/>
      <c r="AD601" s="111"/>
      <c r="AE601" s="111"/>
      <c r="AF601" s="111"/>
      <c r="AG601" s="111"/>
      <c r="AH601" s="111"/>
    </row>
    <row r="602" spans="1:34" ht="12.75">
      <c r="A602" s="111"/>
      <c r="B602" s="111"/>
      <c r="C602" s="111"/>
      <c r="D602" s="111"/>
      <c r="E602" s="111"/>
      <c r="F602" s="111"/>
      <c r="G602" s="111"/>
      <c r="H602" s="111"/>
      <c r="I602" s="111"/>
      <c r="J602" s="111"/>
      <c r="K602" s="111"/>
      <c r="L602" s="111"/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  <c r="AA602" s="111"/>
      <c r="AB602" s="111"/>
      <c r="AC602" s="111"/>
      <c r="AD602" s="111"/>
      <c r="AE602" s="111"/>
      <c r="AF602" s="111"/>
      <c r="AG602" s="111"/>
      <c r="AH602" s="111"/>
    </row>
    <row r="603" spans="1:34" ht="12.75">
      <c r="A603" s="111"/>
      <c r="B603" s="111"/>
      <c r="C603" s="111"/>
      <c r="D603" s="111"/>
      <c r="E603" s="111"/>
      <c r="F603" s="111"/>
      <c r="G603" s="111"/>
      <c r="H603" s="111"/>
      <c r="I603" s="111"/>
      <c r="J603" s="111"/>
      <c r="K603" s="111"/>
      <c r="L603" s="111"/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  <c r="AA603" s="111"/>
      <c r="AB603" s="111"/>
      <c r="AC603" s="111"/>
      <c r="AD603" s="111"/>
      <c r="AE603" s="111"/>
      <c r="AF603" s="111"/>
      <c r="AG603" s="111"/>
      <c r="AH603" s="111"/>
    </row>
    <row r="604" spans="1:34" ht="12.75">
      <c r="A604" s="111"/>
      <c r="B604" s="111"/>
      <c r="C604" s="111"/>
      <c r="D604" s="111"/>
      <c r="E604" s="111"/>
      <c r="F604" s="111"/>
      <c r="G604" s="111"/>
      <c r="H604" s="111"/>
      <c r="I604" s="111"/>
      <c r="J604" s="111"/>
      <c r="K604" s="111"/>
      <c r="L604" s="111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  <c r="AA604" s="111"/>
      <c r="AB604" s="111"/>
      <c r="AC604" s="111"/>
      <c r="AD604" s="111"/>
      <c r="AE604" s="111"/>
      <c r="AF604" s="111"/>
      <c r="AG604" s="111"/>
      <c r="AH604" s="111"/>
    </row>
    <row r="605" spans="1:34" ht="12.75">
      <c r="A605" s="111"/>
      <c r="B605" s="111"/>
      <c r="C605" s="111"/>
      <c r="D605" s="111"/>
      <c r="E605" s="111"/>
      <c r="F605" s="111"/>
      <c r="G605" s="111"/>
      <c r="H605" s="111"/>
      <c r="I605" s="111"/>
      <c r="J605" s="111"/>
      <c r="K605" s="111"/>
      <c r="L605" s="111"/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  <c r="AA605" s="111"/>
      <c r="AB605" s="111"/>
      <c r="AC605" s="111"/>
      <c r="AD605" s="111"/>
      <c r="AE605" s="111"/>
      <c r="AF605" s="111"/>
      <c r="AG605" s="111"/>
      <c r="AH605" s="111"/>
    </row>
    <row r="606" spans="1:34" ht="12.75">
      <c r="A606" s="111"/>
      <c r="B606" s="111"/>
      <c r="C606" s="111"/>
      <c r="D606" s="111"/>
      <c r="E606" s="111"/>
      <c r="F606" s="111"/>
      <c r="G606" s="111"/>
      <c r="H606" s="111"/>
      <c r="I606" s="111"/>
      <c r="J606" s="111"/>
      <c r="K606" s="111"/>
      <c r="L606" s="111"/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  <c r="AA606" s="111"/>
      <c r="AB606" s="111"/>
      <c r="AC606" s="111"/>
      <c r="AD606" s="111"/>
      <c r="AE606" s="111"/>
      <c r="AF606" s="111"/>
      <c r="AG606" s="111"/>
      <c r="AH606" s="111"/>
    </row>
    <row r="607" spans="1:34" ht="12.75">
      <c r="A607" s="111"/>
      <c r="B607" s="111"/>
      <c r="C607" s="111"/>
      <c r="D607" s="111"/>
      <c r="E607" s="111"/>
      <c r="F607" s="111"/>
      <c r="G607" s="111"/>
      <c r="H607" s="111"/>
      <c r="I607" s="111"/>
      <c r="J607" s="111"/>
      <c r="K607" s="111"/>
      <c r="L607" s="111"/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  <c r="AA607" s="111"/>
      <c r="AB607" s="111"/>
      <c r="AC607" s="111"/>
      <c r="AD607" s="111"/>
      <c r="AE607" s="111"/>
      <c r="AF607" s="111"/>
      <c r="AG607" s="111"/>
      <c r="AH607" s="111"/>
    </row>
    <row r="608" spans="1:34" ht="12.75">
      <c r="A608" s="111"/>
      <c r="B608" s="111"/>
      <c r="C608" s="111"/>
      <c r="D608" s="111"/>
      <c r="E608" s="111"/>
      <c r="F608" s="111"/>
      <c r="G608" s="111"/>
      <c r="H608" s="111"/>
      <c r="I608" s="111"/>
      <c r="J608" s="111"/>
      <c r="K608" s="111"/>
      <c r="L608" s="111"/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  <c r="AA608" s="111"/>
      <c r="AB608" s="111"/>
      <c r="AC608" s="111"/>
      <c r="AD608" s="111"/>
      <c r="AE608" s="111"/>
      <c r="AF608" s="111"/>
      <c r="AG608" s="111"/>
      <c r="AH608" s="111"/>
    </row>
    <row r="609" spans="1:34" ht="12.75">
      <c r="A609" s="111"/>
      <c r="B609" s="111"/>
      <c r="C609" s="111"/>
      <c r="D609" s="111"/>
      <c r="E609" s="111"/>
      <c r="F609" s="111"/>
      <c r="G609" s="111"/>
      <c r="H609" s="111"/>
      <c r="I609" s="111"/>
      <c r="J609" s="111"/>
      <c r="K609" s="111"/>
      <c r="L609" s="111"/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  <c r="AA609" s="111"/>
      <c r="AB609" s="111"/>
      <c r="AC609" s="111"/>
      <c r="AD609" s="111"/>
      <c r="AE609" s="111"/>
      <c r="AF609" s="111"/>
      <c r="AG609" s="111"/>
      <c r="AH609" s="111"/>
    </row>
    <row r="610" spans="1:34" ht="12.75">
      <c r="A610" s="111"/>
      <c r="B610" s="111"/>
      <c r="C610" s="111"/>
      <c r="D610" s="111"/>
      <c r="E610" s="111"/>
      <c r="F610" s="111"/>
      <c r="G610" s="111"/>
      <c r="H610" s="111"/>
      <c r="I610" s="111"/>
      <c r="J610" s="111"/>
      <c r="K610" s="111"/>
      <c r="L610" s="111"/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  <c r="AA610" s="111"/>
      <c r="AB610" s="111"/>
      <c r="AC610" s="111"/>
      <c r="AD610" s="111"/>
      <c r="AE610" s="111"/>
      <c r="AF610" s="111"/>
      <c r="AG610" s="111"/>
      <c r="AH610" s="111"/>
    </row>
    <row r="611" spans="1:34" ht="12.75">
      <c r="A611" s="111"/>
      <c r="B611" s="111"/>
      <c r="C611" s="111"/>
      <c r="D611" s="111"/>
      <c r="E611" s="111"/>
      <c r="F611" s="111"/>
      <c r="G611" s="111"/>
      <c r="H611" s="111"/>
      <c r="I611" s="111"/>
      <c r="J611" s="111"/>
      <c r="K611" s="111"/>
      <c r="L611" s="111"/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  <c r="AA611" s="111"/>
      <c r="AB611" s="111"/>
      <c r="AC611" s="111"/>
      <c r="AD611" s="111"/>
      <c r="AE611" s="111"/>
      <c r="AF611" s="111"/>
      <c r="AG611" s="111"/>
      <c r="AH611" s="111"/>
    </row>
    <row r="612" spans="1:34" ht="12.75">
      <c r="A612" s="111"/>
      <c r="B612" s="111"/>
      <c r="C612" s="111"/>
      <c r="D612" s="111"/>
      <c r="E612" s="111"/>
      <c r="F612" s="111"/>
      <c r="G612" s="111"/>
      <c r="H612" s="111"/>
      <c r="I612" s="111"/>
      <c r="J612" s="111"/>
      <c r="K612" s="111"/>
      <c r="L612" s="111"/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  <c r="AA612" s="111"/>
      <c r="AB612" s="111"/>
      <c r="AC612" s="111"/>
      <c r="AD612" s="111"/>
      <c r="AE612" s="111"/>
      <c r="AF612" s="111"/>
      <c r="AG612" s="111"/>
      <c r="AH612" s="111"/>
    </row>
    <row r="613" spans="1:34" ht="12.75">
      <c r="A613" s="111"/>
      <c r="B613" s="111"/>
      <c r="C613" s="111"/>
      <c r="D613" s="111"/>
      <c r="E613" s="111"/>
      <c r="F613" s="111"/>
      <c r="G613" s="111"/>
      <c r="H613" s="111"/>
      <c r="I613" s="111"/>
      <c r="J613" s="111"/>
      <c r="K613" s="111"/>
      <c r="L613" s="111"/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  <c r="AA613" s="111"/>
      <c r="AB613" s="111"/>
      <c r="AC613" s="111"/>
      <c r="AD613" s="111"/>
      <c r="AE613" s="111"/>
      <c r="AF613" s="111"/>
      <c r="AG613" s="111"/>
      <c r="AH613" s="111"/>
    </row>
    <row r="614" spans="1:34" ht="12.75">
      <c r="A614" s="111"/>
      <c r="B614" s="111"/>
      <c r="C614" s="111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  <c r="AA614" s="111"/>
      <c r="AB614" s="111"/>
      <c r="AC614" s="111"/>
      <c r="AD614" s="111"/>
      <c r="AE614" s="111"/>
      <c r="AF614" s="111"/>
      <c r="AG614" s="111"/>
      <c r="AH614" s="111"/>
    </row>
    <row r="615" spans="1:34" ht="12.75">
      <c r="A615" s="111"/>
      <c r="B615" s="111"/>
      <c r="C615" s="111"/>
      <c r="D615" s="111"/>
      <c r="E615" s="111"/>
      <c r="F615" s="111"/>
      <c r="G615" s="111"/>
      <c r="H615" s="111"/>
      <c r="I615" s="111"/>
      <c r="J615" s="111"/>
      <c r="K615" s="111"/>
      <c r="L615" s="111"/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  <c r="AA615" s="111"/>
      <c r="AB615" s="111"/>
      <c r="AC615" s="111"/>
      <c r="AD615" s="111"/>
      <c r="AE615" s="111"/>
      <c r="AF615" s="111"/>
      <c r="AG615" s="111"/>
      <c r="AH615" s="111"/>
    </row>
    <row r="616" spans="1:34" ht="12.75">
      <c r="A616" s="111"/>
      <c r="B616" s="111"/>
      <c r="C616" s="111"/>
      <c r="D616" s="111"/>
      <c r="E616" s="111"/>
      <c r="F616" s="111"/>
      <c r="G616" s="111"/>
      <c r="H616" s="111"/>
      <c r="I616" s="111"/>
      <c r="J616" s="111"/>
      <c r="K616" s="111"/>
      <c r="L616" s="111"/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  <c r="AA616" s="111"/>
      <c r="AB616" s="111"/>
      <c r="AC616" s="111"/>
      <c r="AD616" s="111"/>
      <c r="AE616" s="111"/>
      <c r="AF616" s="111"/>
      <c r="AG616" s="111"/>
      <c r="AH616" s="111"/>
    </row>
    <row r="617" spans="1:34" ht="12.75">
      <c r="A617" s="111"/>
      <c r="B617" s="111"/>
      <c r="C617" s="111"/>
      <c r="D617" s="111"/>
      <c r="E617" s="111"/>
      <c r="F617" s="111"/>
      <c r="G617" s="111"/>
      <c r="H617" s="111"/>
      <c r="I617" s="111"/>
      <c r="J617" s="111"/>
      <c r="K617" s="111"/>
      <c r="L617" s="111"/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  <c r="AA617" s="111"/>
      <c r="AB617" s="111"/>
      <c r="AC617" s="111"/>
      <c r="AD617" s="111"/>
      <c r="AE617" s="111"/>
      <c r="AF617" s="111"/>
      <c r="AG617" s="111"/>
      <c r="AH617" s="111"/>
    </row>
    <row r="618" spans="1:34" ht="12.75">
      <c r="A618" s="111"/>
      <c r="B618" s="111"/>
      <c r="C618" s="111"/>
      <c r="D618" s="111"/>
      <c r="E618" s="111"/>
      <c r="F618" s="111"/>
      <c r="G618" s="111"/>
      <c r="H618" s="111"/>
      <c r="I618" s="111"/>
      <c r="J618" s="111"/>
      <c r="K618" s="111"/>
      <c r="L618" s="111"/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  <c r="AA618" s="111"/>
      <c r="AB618" s="111"/>
      <c r="AC618" s="111"/>
      <c r="AD618" s="111"/>
      <c r="AE618" s="111"/>
      <c r="AF618" s="111"/>
      <c r="AG618" s="111"/>
      <c r="AH618" s="111"/>
    </row>
    <row r="619" spans="1:34" ht="12.75">
      <c r="A619" s="111"/>
      <c r="B619" s="111"/>
      <c r="C619" s="111"/>
      <c r="D619" s="111"/>
      <c r="E619" s="111"/>
      <c r="F619" s="111"/>
      <c r="G619" s="111"/>
      <c r="H619" s="111"/>
      <c r="I619" s="111"/>
      <c r="J619" s="111"/>
      <c r="K619" s="111"/>
      <c r="L619" s="111"/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  <c r="AA619" s="111"/>
      <c r="AB619" s="111"/>
      <c r="AC619" s="111"/>
      <c r="AD619" s="111"/>
      <c r="AE619" s="111"/>
      <c r="AF619" s="111"/>
      <c r="AG619" s="111"/>
      <c r="AH619" s="111"/>
    </row>
    <row r="620" spans="1:34" ht="12.75">
      <c r="A620" s="111"/>
      <c r="B620" s="111"/>
      <c r="C620" s="111"/>
      <c r="D620" s="111"/>
      <c r="E620" s="111"/>
      <c r="F620" s="111"/>
      <c r="G620" s="111"/>
      <c r="H620" s="111"/>
      <c r="I620" s="111"/>
      <c r="J620" s="111"/>
      <c r="K620" s="111"/>
      <c r="L620" s="111"/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  <c r="AA620" s="111"/>
      <c r="AB620" s="111"/>
      <c r="AC620" s="111"/>
      <c r="AD620" s="111"/>
      <c r="AE620" s="111"/>
      <c r="AF620" s="111"/>
      <c r="AG620" s="111"/>
      <c r="AH620" s="111"/>
    </row>
    <row r="621" spans="1:34" ht="12.75">
      <c r="A621" s="111"/>
      <c r="B621" s="111"/>
      <c r="C621" s="111"/>
      <c r="D621" s="111"/>
      <c r="E621" s="111"/>
      <c r="F621" s="111"/>
      <c r="G621" s="111"/>
      <c r="H621" s="111"/>
      <c r="I621" s="111"/>
      <c r="J621" s="111"/>
      <c r="K621" s="111"/>
      <c r="L621" s="111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  <c r="AA621" s="111"/>
      <c r="AB621" s="111"/>
      <c r="AC621" s="111"/>
      <c r="AD621" s="111"/>
      <c r="AE621" s="111"/>
      <c r="AF621" s="111"/>
      <c r="AG621" s="111"/>
      <c r="AH621" s="111"/>
    </row>
    <row r="622" spans="1:34" ht="12.75">
      <c r="A622" s="111"/>
      <c r="B622" s="111"/>
      <c r="C622" s="111"/>
      <c r="D622" s="111"/>
      <c r="E622" s="111"/>
      <c r="F622" s="111"/>
      <c r="G622" s="111"/>
      <c r="H622" s="111"/>
      <c r="I622" s="111"/>
      <c r="J622" s="111"/>
      <c r="K622" s="111"/>
      <c r="L622" s="111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  <c r="AA622" s="111"/>
      <c r="AB622" s="111"/>
      <c r="AC622" s="111"/>
      <c r="AD622" s="111"/>
      <c r="AE622" s="111"/>
      <c r="AF622" s="111"/>
      <c r="AG622" s="111"/>
      <c r="AH622" s="111"/>
    </row>
    <row r="623" spans="1:34" ht="12.75">
      <c r="A623" s="111"/>
      <c r="B623" s="111"/>
      <c r="C623" s="111"/>
      <c r="D623" s="111"/>
      <c r="E623" s="111"/>
      <c r="F623" s="111"/>
      <c r="G623" s="111"/>
      <c r="H623" s="111"/>
      <c r="I623" s="111"/>
      <c r="J623" s="111"/>
      <c r="K623" s="111"/>
      <c r="L623" s="111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  <c r="AA623" s="111"/>
      <c r="AB623" s="111"/>
      <c r="AC623" s="111"/>
      <c r="AD623" s="111"/>
      <c r="AE623" s="111"/>
      <c r="AF623" s="111"/>
      <c r="AG623" s="111"/>
      <c r="AH623" s="111"/>
    </row>
    <row r="624" spans="1:34" ht="12.75">
      <c r="A624" s="111"/>
      <c r="B624" s="111"/>
      <c r="C624" s="111"/>
      <c r="D624" s="111"/>
      <c r="E624" s="111"/>
      <c r="F624" s="111"/>
      <c r="G624" s="111"/>
      <c r="H624" s="111"/>
      <c r="I624" s="111"/>
      <c r="J624" s="111"/>
      <c r="K624" s="111"/>
      <c r="L624" s="111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  <c r="AA624" s="111"/>
      <c r="AB624" s="111"/>
      <c r="AC624" s="111"/>
      <c r="AD624" s="111"/>
      <c r="AE624" s="111"/>
      <c r="AF624" s="111"/>
      <c r="AG624" s="111"/>
      <c r="AH624" s="111"/>
    </row>
    <row r="625" spans="1:34" ht="12.75">
      <c r="A625" s="111"/>
      <c r="B625" s="111"/>
      <c r="C625" s="111"/>
      <c r="D625" s="111"/>
      <c r="E625" s="111"/>
      <c r="F625" s="111"/>
      <c r="G625" s="111"/>
      <c r="H625" s="111"/>
      <c r="I625" s="111"/>
      <c r="J625" s="111"/>
      <c r="K625" s="111"/>
      <c r="L625" s="111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  <c r="AA625" s="111"/>
      <c r="AB625" s="111"/>
      <c r="AC625" s="111"/>
      <c r="AD625" s="111"/>
      <c r="AE625" s="111"/>
      <c r="AF625" s="111"/>
      <c r="AG625" s="111"/>
      <c r="AH625" s="111"/>
    </row>
    <row r="626" spans="1:34" ht="12.75">
      <c r="A626" s="111"/>
      <c r="B626" s="111"/>
      <c r="C626" s="111"/>
      <c r="D626" s="111"/>
      <c r="E626" s="111"/>
      <c r="F626" s="111"/>
      <c r="G626" s="111"/>
      <c r="H626" s="111"/>
      <c r="I626" s="111"/>
      <c r="J626" s="111"/>
      <c r="K626" s="111"/>
      <c r="L626" s="111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  <c r="AA626" s="111"/>
      <c r="AB626" s="111"/>
      <c r="AC626" s="111"/>
      <c r="AD626" s="111"/>
      <c r="AE626" s="111"/>
      <c r="AF626" s="111"/>
      <c r="AG626" s="111"/>
      <c r="AH626" s="111"/>
    </row>
    <row r="627" spans="1:34" ht="12.75">
      <c r="A627" s="111"/>
      <c r="B627" s="111"/>
      <c r="C627" s="111"/>
      <c r="D627" s="111"/>
      <c r="E627" s="111"/>
      <c r="F627" s="111"/>
      <c r="G627" s="111"/>
      <c r="H627" s="111"/>
      <c r="I627" s="111"/>
      <c r="J627" s="111"/>
      <c r="K627" s="111"/>
      <c r="L627" s="111"/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  <c r="AA627" s="111"/>
      <c r="AB627" s="111"/>
      <c r="AC627" s="111"/>
      <c r="AD627" s="111"/>
      <c r="AE627" s="111"/>
      <c r="AF627" s="111"/>
      <c r="AG627" s="111"/>
      <c r="AH627" s="111"/>
    </row>
    <row r="628" spans="1:34" ht="12.75">
      <c r="A628" s="111"/>
      <c r="B628" s="111"/>
      <c r="C628" s="111"/>
      <c r="D628" s="111"/>
      <c r="E628" s="111"/>
      <c r="F628" s="111"/>
      <c r="G628" s="111"/>
      <c r="H628" s="111"/>
      <c r="I628" s="111"/>
      <c r="J628" s="111"/>
      <c r="K628" s="111"/>
      <c r="L628" s="111"/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  <c r="AA628" s="111"/>
      <c r="AB628" s="111"/>
      <c r="AC628" s="111"/>
      <c r="AD628" s="111"/>
      <c r="AE628" s="111"/>
      <c r="AF628" s="111"/>
      <c r="AG628" s="111"/>
      <c r="AH628" s="111"/>
    </row>
    <row r="629" spans="1:34" ht="12.75">
      <c r="A629" s="111"/>
      <c r="B629" s="111"/>
      <c r="C629" s="111"/>
      <c r="D629" s="111"/>
      <c r="E629" s="111"/>
      <c r="F629" s="111"/>
      <c r="G629" s="111"/>
      <c r="H629" s="111"/>
      <c r="I629" s="111"/>
      <c r="J629" s="111"/>
      <c r="K629" s="111"/>
      <c r="L629" s="111"/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  <c r="AA629" s="111"/>
      <c r="AB629" s="111"/>
      <c r="AC629" s="111"/>
      <c r="AD629" s="111"/>
      <c r="AE629" s="111"/>
      <c r="AF629" s="111"/>
      <c r="AG629" s="111"/>
      <c r="AH629" s="111"/>
    </row>
    <row r="630" spans="1:34" ht="12.75">
      <c r="A630" s="111"/>
      <c r="B630" s="111"/>
      <c r="C630" s="111"/>
      <c r="D630" s="111"/>
      <c r="E630" s="111"/>
      <c r="F630" s="111"/>
      <c r="G630" s="111"/>
      <c r="H630" s="111"/>
      <c r="I630" s="111"/>
      <c r="J630" s="111"/>
      <c r="K630" s="111"/>
      <c r="L630" s="111"/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  <c r="AA630" s="111"/>
      <c r="AB630" s="111"/>
      <c r="AC630" s="111"/>
      <c r="AD630" s="111"/>
      <c r="AE630" s="111"/>
      <c r="AF630" s="111"/>
      <c r="AG630" s="111"/>
      <c r="AH630" s="111"/>
    </row>
    <row r="631" spans="1:34" ht="12.75">
      <c r="A631" s="111"/>
      <c r="B631" s="111"/>
      <c r="C631" s="111"/>
      <c r="D631" s="111"/>
      <c r="E631" s="111"/>
      <c r="F631" s="111"/>
      <c r="G631" s="111"/>
      <c r="H631" s="111"/>
      <c r="I631" s="111"/>
      <c r="J631" s="111"/>
      <c r="K631" s="111"/>
      <c r="L631" s="111"/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  <c r="AA631" s="111"/>
      <c r="AB631" s="111"/>
      <c r="AC631" s="111"/>
      <c r="AD631" s="111"/>
      <c r="AE631" s="111"/>
      <c r="AF631" s="111"/>
      <c r="AG631" s="111"/>
      <c r="AH631" s="111"/>
    </row>
    <row r="632" spans="1:34" ht="12.75">
      <c r="A632" s="111"/>
      <c r="B632" s="111"/>
      <c r="C632" s="111"/>
      <c r="D632" s="111"/>
      <c r="E632" s="111"/>
      <c r="F632" s="111"/>
      <c r="G632" s="111"/>
      <c r="H632" s="111"/>
      <c r="I632" s="111"/>
      <c r="J632" s="111"/>
      <c r="K632" s="111"/>
      <c r="L632" s="111"/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  <c r="AA632" s="111"/>
      <c r="AB632" s="111"/>
      <c r="AC632" s="111"/>
      <c r="AD632" s="111"/>
      <c r="AE632" s="111"/>
      <c r="AF632" s="111"/>
      <c r="AG632" s="111"/>
      <c r="AH632" s="111"/>
    </row>
    <row r="633" spans="1:34" ht="12.75">
      <c r="A633" s="111"/>
      <c r="B633" s="111"/>
      <c r="C633" s="111"/>
      <c r="D633" s="111"/>
      <c r="E633" s="111"/>
      <c r="F633" s="111"/>
      <c r="G633" s="111"/>
      <c r="H633" s="111"/>
      <c r="I633" s="111"/>
      <c r="J633" s="111"/>
      <c r="K633" s="111"/>
      <c r="L633" s="111"/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  <c r="AA633" s="111"/>
      <c r="AB633" s="111"/>
      <c r="AC633" s="111"/>
      <c r="AD633" s="111"/>
      <c r="AE633" s="111"/>
      <c r="AF633" s="111"/>
      <c r="AG633" s="111"/>
      <c r="AH633" s="111"/>
    </row>
    <row r="634" spans="1:34" ht="12.75">
      <c r="A634" s="111"/>
      <c r="B634" s="111"/>
      <c r="C634" s="111"/>
      <c r="D634" s="111"/>
      <c r="E634" s="111"/>
      <c r="F634" s="111"/>
      <c r="G634" s="111"/>
      <c r="H634" s="111"/>
      <c r="I634" s="111"/>
      <c r="J634" s="111"/>
      <c r="K634" s="111"/>
      <c r="L634" s="111"/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  <c r="AA634" s="111"/>
      <c r="AB634" s="111"/>
      <c r="AC634" s="111"/>
      <c r="AD634" s="111"/>
      <c r="AE634" s="111"/>
      <c r="AF634" s="111"/>
      <c r="AG634" s="111"/>
      <c r="AH634" s="111"/>
    </row>
    <row r="635" spans="1:34" ht="12.75">
      <c r="A635" s="111"/>
      <c r="B635" s="111"/>
      <c r="C635" s="111"/>
      <c r="D635" s="111"/>
      <c r="E635" s="111"/>
      <c r="F635" s="111"/>
      <c r="G635" s="111"/>
      <c r="H635" s="111"/>
      <c r="I635" s="111"/>
      <c r="J635" s="111"/>
      <c r="K635" s="111"/>
      <c r="L635" s="111"/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  <c r="AA635" s="111"/>
      <c r="AB635" s="111"/>
      <c r="AC635" s="111"/>
      <c r="AD635" s="111"/>
      <c r="AE635" s="111"/>
      <c r="AF635" s="111"/>
      <c r="AG635" s="111"/>
      <c r="AH635" s="111"/>
    </row>
    <row r="636" spans="1:34" ht="12.75">
      <c r="A636" s="111"/>
      <c r="B636" s="111"/>
      <c r="C636" s="111"/>
      <c r="D636" s="111"/>
      <c r="E636" s="111"/>
      <c r="F636" s="111"/>
      <c r="G636" s="111"/>
      <c r="H636" s="111"/>
      <c r="I636" s="111"/>
      <c r="J636" s="111"/>
      <c r="K636" s="111"/>
      <c r="L636" s="111"/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  <c r="AA636" s="111"/>
      <c r="AB636" s="111"/>
      <c r="AC636" s="111"/>
      <c r="AD636" s="111"/>
      <c r="AE636" s="111"/>
      <c r="AF636" s="111"/>
      <c r="AG636" s="111"/>
      <c r="AH636" s="111"/>
    </row>
    <row r="637" spans="1:34" ht="12.75">
      <c r="A637" s="111"/>
      <c r="B637" s="111"/>
      <c r="C637" s="111"/>
      <c r="D637" s="111"/>
      <c r="E637" s="111"/>
      <c r="F637" s="111"/>
      <c r="G637" s="111"/>
      <c r="H637" s="111"/>
      <c r="I637" s="111"/>
      <c r="J637" s="111"/>
      <c r="K637" s="111"/>
      <c r="L637" s="111"/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  <c r="AA637" s="111"/>
      <c r="AB637" s="111"/>
      <c r="AC637" s="111"/>
      <c r="AD637" s="111"/>
      <c r="AE637" s="111"/>
      <c r="AF637" s="111"/>
      <c r="AG637" s="111"/>
      <c r="AH637" s="111"/>
    </row>
    <row r="638" spans="1:34" ht="12.75">
      <c r="A638" s="111"/>
      <c r="B638" s="111"/>
      <c r="C638" s="111"/>
      <c r="D638" s="111"/>
      <c r="E638" s="111"/>
      <c r="F638" s="111"/>
      <c r="G638" s="111"/>
      <c r="H638" s="111"/>
      <c r="I638" s="111"/>
      <c r="J638" s="111"/>
      <c r="K638" s="111"/>
      <c r="L638" s="111"/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  <c r="AA638" s="111"/>
      <c r="AB638" s="111"/>
      <c r="AC638" s="111"/>
      <c r="AD638" s="111"/>
      <c r="AE638" s="111"/>
      <c r="AF638" s="111"/>
      <c r="AG638" s="111"/>
      <c r="AH638" s="111"/>
    </row>
    <row r="639" spans="1:34" ht="12.75">
      <c r="A639" s="111"/>
      <c r="B639" s="111"/>
      <c r="C639" s="111"/>
      <c r="D639" s="111"/>
      <c r="E639" s="111"/>
      <c r="F639" s="111"/>
      <c r="G639" s="111"/>
      <c r="H639" s="111"/>
      <c r="I639" s="111"/>
      <c r="J639" s="111"/>
      <c r="K639" s="111"/>
      <c r="L639" s="111"/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  <c r="AA639" s="111"/>
      <c r="AB639" s="111"/>
      <c r="AC639" s="111"/>
      <c r="AD639" s="111"/>
      <c r="AE639" s="111"/>
      <c r="AF639" s="111"/>
      <c r="AG639" s="111"/>
      <c r="AH639" s="111"/>
    </row>
    <row r="640" spans="1:34" ht="12.75">
      <c r="A640" s="111"/>
      <c r="B640" s="111"/>
      <c r="C640" s="111"/>
      <c r="D640" s="111"/>
      <c r="E640" s="111"/>
      <c r="F640" s="111"/>
      <c r="G640" s="111"/>
      <c r="H640" s="111"/>
      <c r="I640" s="111"/>
      <c r="J640" s="111"/>
      <c r="K640" s="111"/>
      <c r="L640" s="111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  <c r="AA640" s="111"/>
      <c r="AB640" s="111"/>
      <c r="AC640" s="111"/>
      <c r="AD640" s="111"/>
      <c r="AE640" s="111"/>
      <c r="AF640" s="111"/>
      <c r="AG640" s="111"/>
      <c r="AH640" s="111"/>
    </row>
    <row r="641" spans="1:34" ht="12.75">
      <c r="A641" s="111"/>
      <c r="B641" s="111"/>
      <c r="C641" s="111"/>
      <c r="D641" s="111"/>
      <c r="E641" s="111"/>
      <c r="F641" s="111"/>
      <c r="G641" s="111"/>
      <c r="H641" s="111"/>
      <c r="I641" s="111"/>
      <c r="J641" s="111"/>
      <c r="K641" s="111"/>
      <c r="L641" s="111"/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  <c r="AA641" s="111"/>
      <c r="AB641" s="111"/>
      <c r="AC641" s="111"/>
      <c r="AD641" s="111"/>
      <c r="AE641" s="111"/>
      <c r="AF641" s="111"/>
      <c r="AG641" s="111"/>
      <c r="AH641" s="111"/>
    </row>
    <row r="642" spans="1:34" ht="12.75">
      <c r="A642" s="111"/>
      <c r="B642" s="111"/>
      <c r="C642" s="111"/>
      <c r="D642" s="111"/>
      <c r="E642" s="111"/>
      <c r="F642" s="111"/>
      <c r="G642" s="111"/>
      <c r="H642" s="111"/>
      <c r="I642" s="111"/>
      <c r="J642" s="111"/>
      <c r="K642" s="111"/>
      <c r="L642" s="111"/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  <c r="AA642" s="111"/>
      <c r="AB642" s="111"/>
      <c r="AC642" s="111"/>
      <c r="AD642" s="111"/>
      <c r="AE642" s="111"/>
      <c r="AF642" s="111"/>
      <c r="AG642" s="111"/>
      <c r="AH642" s="111"/>
    </row>
    <row r="643" spans="1:34" ht="12.75">
      <c r="A643" s="111"/>
      <c r="B643" s="111"/>
      <c r="C643" s="111"/>
      <c r="D643" s="111"/>
      <c r="E643" s="111"/>
      <c r="F643" s="111"/>
      <c r="G643" s="111"/>
      <c r="H643" s="111"/>
      <c r="I643" s="111"/>
      <c r="J643" s="111"/>
      <c r="K643" s="111"/>
      <c r="L643" s="111"/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  <c r="AA643" s="111"/>
      <c r="AB643" s="111"/>
      <c r="AC643" s="111"/>
      <c r="AD643" s="111"/>
      <c r="AE643" s="111"/>
      <c r="AF643" s="111"/>
      <c r="AG643" s="111"/>
      <c r="AH643" s="111"/>
    </row>
    <row r="644" spans="1:34" ht="12.75">
      <c r="A644" s="111"/>
      <c r="B644" s="111"/>
      <c r="C644" s="111"/>
      <c r="D644" s="111"/>
      <c r="E644" s="111"/>
      <c r="F644" s="111"/>
      <c r="G644" s="111"/>
      <c r="H644" s="111"/>
      <c r="I644" s="111"/>
      <c r="J644" s="111"/>
      <c r="K644" s="111"/>
      <c r="L644" s="111"/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  <c r="AA644" s="111"/>
      <c r="AB644" s="111"/>
      <c r="AC644" s="111"/>
      <c r="AD644" s="111"/>
      <c r="AE644" s="111"/>
      <c r="AF644" s="111"/>
      <c r="AG644" s="111"/>
      <c r="AH644" s="111"/>
    </row>
    <row r="645" spans="1:34" ht="12.75">
      <c r="A645" s="111"/>
      <c r="B645" s="111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  <c r="AE645" s="111"/>
      <c r="AF645" s="111"/>
      <c r="AG645" s="111"/>
      <c r="AH645" s="111"/>
    </row>
    <row r="646" spans="1:34" ht="12.75">
      <c r="A646" s="111"/>
      <c r="B646" s="111"/>
      <c r="C646" s="111"/>
      <c r="D646" s="111"/>
      <c r="E646" s="111"/>
      <c r="F646" s="111"/>
      <c r="G646" s="111"/>
      <c r="H646" s="111"/>
      <c r="I646" s="111"/>
      <c r="J646" s="111"/>
      <c r="K646" s="111"/>
      <c r="L646" s="111"/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  <c r="AA646" s="111"/>
      <c r="AB646" s="111"/>
      <c r="AC646" s="111"/>
      <c r="AD646" s="111"/>
      <c r="AE646" s="111"/>
      <c r="AF646" s="111"/>
      <c r="AG646" s="111"/>
      <c r="AH646" s="111"/>
    </row>
    <row r="647" spans="1:34" ht="12.75">
      <c r="A647" s="111"/>
      <c r="B647" s="111"/>
      <c r="C647" s="111"/>
      <c r="D647" s="111"/>
      <c r="E647" s="111"/>
      <c r="F647" s="111"/>
      <c r="G647" s="111"/>
      <c r="H647" s="111"/>
      <c r="I647" s="111"/>
      <c r="J647" s="111"/>
      <c r="K647" s="111"/>
      <c r="L647" s="111"/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  <c r="AA647" s="111"/>
      <c r="AB647" s="111"/>
      <c r="AC647" s="111"/>
      <c r="AD647" s="111"/>
      <c r="AE647" s="111"/>
      <c r="AF647" s="111"/>
      <c r="AG647" s="111"/>
      <c r="AH647" s="111"/>
    </row>
    <row r="648" spans="1:34" ht="12.75">
      <c r="A648" s="111"/>
      <c r="B648" s="111"/>
      <c r="C648" s="111"/>
      <c r="D648" s="111"/>
      <c r="E648" s="111"/>
      <c r="F648" s="111"/>
      <c r="G648" s="111"/>
      <c r="H648" s="111"/>
      <c r="I648" s="111"/>
      <c r="J648" s="111"/>
      <c r="K648" s="111"/>
      <c r="L648" s="111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  <c r="AA648" s="111"/>
      <c r="AB648" s="111"/>
      <c r="AC648" s="111"/>
      <c r="AD648" s="111"/>
      <c r="AE648" s="111"/>
      <c r="AF648" s="111"/>
      <c r="AG648" s="111"/>
      <c r="AH648" s="111"/>
    </row>
    <row r="649" spans="1:34" ht="12.75">
      <c r="A649" s="111"/>
      <c r="B649" s="111"/>
      <c r="C649" s="111"/>
      <c r="D649" s="111"/>
      <c r="E649" s="111"/>
      <c r="F649" s="111"/>
      <c r="G649" s="111"/>
      <c r="H649" s="111"/>
      <c r="I649" s="111"/>
      <c r="J649" s="111"/>
      <c r="K649" s="111"/>
      <c r="L649" s="111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  <c r="AA649" s="111"/>
      <c r="AB649" s="111"/>
      <c r="AC649" s="111"/>
      <c r="AD649" s="111"/>
      <c r="AE649" s="111"/>
      <c r="AF649" s="111"/>
      <c r="AG649" s="111"/>
      <c r="AH649" s="111"/>
    </row>
    <row r="650" spans="1:34" ht="12.75">
      <c r="A650" s="111"/>
      <c r="B650" s="111"/>
      <c r="C650" s="111"/>
      <c r="D650" s="111"/>
      <c r="E650" s="111"/>
      <c r="F650" s="111"/>
      <c r="G650" s="111"/>
      <c r="H650" s="111"/>
      <c r="I650" s="111"/>
      <c r="J650" s="111"/>
      <c r="K650" s="111"/>
      <c r="L650" s="111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  <c r="AA650" s="111"/>
      <c r="AB650" s="111"/>
      <c r="AC650" s="111"/>
      <c r="AD650" s="111"/>
      <c r="AE650" s="111"/>
      <c r="AF650" s="111"/>
      <c r="AG650" s="111"/>
      <c r="AH650" s="111"/>
    </row>
    <row r="651" spans="1:34" ht="12.75">
      <c r="A651" s="111"/>
      <c r="B651" s="111"/>
      <c r="C651" s="111"/>
      <c r="D651" s="111"/>
      <c r="E651" s="111"/>
      <c r="F651" s="111"/>
      <c r="G651" s="111"/>
      <c r="H651" s="111"/>
      <c r="I651" s="111"/>
      <c r="J651" s="111"/>
      <c r="K651" s="111"/>
      <c r="L651" s="111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  <c r="AA651" s="111"/>
      <c r="AB651" s="111"/>
      <c r="AC651" s="111"/>
      <c r="AD651" s="111"/>
      <c r="AE651" s="111"/>
      <c r="AF651" s="111"/>
      <c r="AG651" s="111"/>
      <c r="AH651" s="111"/>
    </row>
    <row r="652" spans="1:34" ht="12.75">
      <c r="A652" s="111"/>
      <c r="B652" s="111"/>
      <c r="C652" s="111"/>
      <c r="D652" s="111"/>
      <c r="E652" s="111"/>
      <c r="F652" s="111"/>
      <c r="G652" s="111"/>
      <c r="H652" s="111"/>
      <c r="I652" s="111"/>
      <c r="J652" s="111"/>
      <c r="K652" s="111"/>
      <c r="L652" s="111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  <c r="AA652" s="111"/>
      <c r="AB652" s="111"/>
      <c r="AC652" s="111"/>
      <c r="AD652" s="111"/>
      <c r="AE652" s="111"/>
      <c r="AF652" s="111"/>
      <c r="AG652" s="111"/>
      <c r="AH652" s="111"/>
    </row>
    <row r="653" spans="1:34" ht="12.75">
      <c r="A653" s="111"/>
      <c r="B653" s="111"/>
      <c r="C653" s="111"/>
      <c r="D653" s="111"/>
      <c r="E653" s="111"/>
      <c r="F653" s="111"/>
      <c r="G653" s="111"/>
      <c r="H653" s="111"/>
      <c r="I653" s="111"/>
      <c r="J653" s="111"/>
      <c r="K653" s="111"/>
      <c r="L653" s="111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  <c r="AA653" s="111"/>
      <c r="AB653" s="111"/>
      <c r="AC653" s="111"/>
      <c r="AD653" s="111"/>
      <c r="AE653" s="111"/>
      <c r="AF653" s="111"/>
      <c r="AG653" s="111"/>
      <c r="AH653" s="111"/>
    </row>
    <row r="654" spans="1:34" ht="12.75">
      <c r="A654" s="111"/>
      <c r="B654" s="111"/>
      <c r="C654" s="111"/>
      <c r="D654" s="111"/>
      <c r="E654" s="111"/>
      <c r="F654" s="111"/>
      <c r="G654" s="111"/>
      <c r="H654" s="111"/>
      <c r="I654" s="111"/>
      <c r="J654" s="111"/>
      <c r="K654" s="111"/>
      <c r="L654" s="111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  <c r="AA654" s="111"/>
      <c r="AB654" s="111"/>
      <c r="AC654" s="111"/>
      <c r="AD654" s="111"/>
      <c r="AE654" s="111"/>
      <c r="AF654" s="111"/>
      <c r="AG654" s="111"/>
      <c r="AH654" s="111"/>
    </row>
    <row r="655" spans="1:34" ht="12.75">
      <c r="A655" s="111"/>
      <c r="B655" s="111"/>
      <c r="C655" s="111"/>
      <c r="D655" s="111"/>
      <c r="E655" s="111"/>
      <c r="F655" s="111"/>
      <c r="G655" s="111"/>
      <c r="H655" s="111"/>
      <c r="I655" s="111"/>
      <c r="J655" s="111"/>
      <c r="K655" s="111"/>
      <c r="L655" s="111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  <c r="AA655" s="111"/>
      <c r="AB655" s="111"/>
      <c r="AC655" s="111"/>
      <c r="AD655" s="111"/>
      <c r="AE655" s="111"/>
      <c r="AF655" s="111"/>
      <c r="AG655" s="111"/>
      <c r="AH655" s="111"/>
    </row>
    <row r="656" spans="1:34" ht="12.75">
      <c r="A656" s="111"/>
      <c r="B656" s="111"/>
      <c r="C656" s="111"/>
      <c r="D656" s="111"/>
      <c r="E656" s="111"/>
      <c r="F656" s="111"/>
      <c r="G656" s="111"/>
      <c r="H656" s="111"/>
      <c r="I656" s="111"/>
      <c r="J656" s="111"/>
      <c r="K656" s="111"/>
      <c r="L656" s="111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  <c r="AA656" s="111"/>
      <c r="AB656" s="111"/>
      <c r="AC656" s="111"/>
      <c r="AD656" s="111"/>
      <c r="AE656" s="111"/>
      <c r="AF656" s="111"/>
      <c r="AG656" s="111"/>
      <c r="AH656" s="111"/>
    </row>
    <row r="657" spans="1:34" ht="12.75">
      <c r="A657" s="111"/>
      <c r="B657" s="111"/>
      <c r="C657" s="111"/>
      <c r="D657" s="111"/>
      <c r="E657" s="111"/>
      <c r="F657" s="111"/>
      <c r="G657" s="111"/>
      <c r="H657" s="111"/>
      <c r="I657" s="111"/>
      <c r="J657" s="111"/>
      <c r="K657" s="111"/>
      <c r="L657" s="111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  <c r="AA657" s="111"/>
      <c r="AB657" s="111"/>
      <c r="AC657" s="111"/>
      <c r="AD657" s="111"/>
      <c r="AE657" s="111"/>
      <c r="AF657" s="111"/>
      <c r="AG657" s="111"/>
      <c r="AH657" s="111"/>
    </row>
    <row r="658" spans="1:34" ht="12.75">
      <c r="A658" s="111"/>
      <c r="B658" s="111"/>
      <c r="C658" s="111"/>
      <c r="D658" s="111"/>
      <c r="E658" s="111"/>
      <c r="F658" s="111"/>
      <c r="G658" s="111"/>
      <c r="H658" s="111"/>
      <c r="I658" s="111"/>
      <c r="J658" s="111"/>
      <c r="K658" s="111"/>
      <c r="L658" s="111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  <c r="AA658" s="111"/>
      <c r="AB658" s="111"/>
      <c r="AC658" s="111"/>
      <c r="AD658" s="111"/>
      <c r="AE658" s="111"/>
      <c r="AF658" s="111"/>
      <c r="AG658" s="111"/>
      <c r="AH658" s="111"/>
    </row>
    <row r="659" spans="1:34" ht="12.75">
      <c r="A659" s="111"/>
      <c r="B659" s="111"/>
      <c r="C659" s="111"/>
      <c r="D659" s="111"/>
      <c r="E659" s="111"/>
      <c r="F659" s="111"/>
      <c r="G659" s="111"/>
      <c r="H659" s="111"/>
      <c r="I659" s="111"/>
      <c r="J659" s="111"/>
      <c r="K659" s="111"/>
      <c r="L659" s="111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  <c r="AA659" s="111"/>
      <c r="AB659" s="111"/>
      <c r="AC659" s="111"/>
      <c r="AD659" s="111"/>
      <c r="AE659" s="111"/>
      <c r="AF659" s="111"/>
      <c r="AG659" s="111"/>
      <c r="AH659" s="111"/>
    </row>
    <row r="660" spans="1:34" ht="12.75">
      <c r="A660" s="111"/>
      <c r="B660" s="111"/>
      <c r="C660" s="111"/>
      <c r="D660" s="111"/>
      <c r="E660" s="111"/>
      <c r="F660" s="111"/>
      <c r="G660" s="111"/>
      <c r="H660" s="111"/>
      <c r="I660" s="111"/>
      <c r="J660" s="111"/>
      <c r="K660" s="111"/>
      <c r="L660" s="111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  <c r="AA660" s="111"/>
      <c r="AB660" s="111"/>
      <c r="AC660" s="111"/>
      <c r="AD660" s="111"/>
      <c r="AE660" s="111"/>
      <c r="AF660" s="111"/>
      <c r="AG660" s="111"/>
      <c r="AH660" s="111"/>
    </row>
    <row r="661" spans="1:34" ht="12.75">
      <c r="A661" s="111"/>
      <c r="B661" s="111"/>
      <c r="C661" s="111"/>
      <c r="D661" s="111"/>
      <c r="E661" s="111"/>
      <c r="F661" s="111"/>
      <c r="G661" s="111"/>
      <c r="H661" s="111"/>
      <c r="I661" s="111"/>
      <c r="J661" s="111"/>
      <c r="K661" s="111"/>
      <c r="L661" s="111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  <c r="AA661" s="111"/>
      <c r="AB661" s="111"/>
      <c r="AC661" s="111"/>
      <c r="AD661" s="111"/>
      <c r="AE661" s="111"/>
      <c r="AF661" s="111"/>
      <c r="AG661" s="111"/>
      <c r="AH661" s="111"/>
    </row>
    <row r="662" spans="1:34" ht="12.75">
      <c r="A662" s="111"/>
      <c r="B662" s="111"/>
      <c r="C662" s="111"/>
      <c r="D662" s="111"/>
      <c r="E662" s="111"/>
      <c r="F662" s="111"/>
      <c r="G662" s="111"/>
      <c r="H662" s="111"/>
      <c r="I662" s="111"/>
      <c r="J662" s="111"/>
      <c r="K662" s="111"/>
      <c r="L662" s="111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  <c r="AA662" s="111"/>
      <c r="AB662" s="111"/>
      <c r="AC662" s="111"/>
      <c r="AD662" s="111"/>
      <c r="AE662" s="111"/>
      <c r="AF662" s="111"/>
      <c r="AG662" s="111"/>
      <c r="AH662" s="111"/>
    </row>
    <row r="663" spans="1:34" ht="12.75">
      <c r="A663" s="111"/>
      <c r="B663" s="111"/>
      <c r="C663" s="111"/>
      <c r="D663" s="111"/>
      <c r="E663" s="111"/>
      <c r="F663" s="111"/>
      <c r="G663" s="111"/>
      <c r="H663" s="111"/>
      <c r="I663" s="111"/>
      <c r="J663" s="111"/>
      <c r="K663" s="111"/>
      <c r="L663" s="111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  <c r="AA663" s="111"/>
      <c r="AB663" s="111"/>
      <c r="AC663" s="111"/>
      <c r="AD663" s="111"/>
      <c r="AE663" s="111"/>
      <c r="AF663" s="111"/>
      <c r="AG663" s="111"/>
      <c r="AH663" s="111"/>
    </row>
    <row r="664" spans="1:34" ht="12.75">
      <c r="A664" s="111"/>
      <c r="B664" s="111"/>
      <c r="C664" s="111"/>
      <c r="D664" s="111"/>
      <c r="E664" s="111"/>
      <c r="F664" s="111"/>
      <c r="G664" s="111"/>
      <c r="H664" s="111"/>
      <c r="I664" s="111"/>
      <c r="J664" s="111"/>
      <c r="K664" s="111"/>
      <c r="L664" s="111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  <c r="AA664" s="111"/>
      <c r="AB664" s="111"/>
      <c r="AC664" s="111"/>
      <c r="AD664" s="111"/>
      <c r="AE664" s="111"/>
      <c r="AF664" s="111"/>
      <c r="AG664" s="111"/>
      <c r="AH664" s="111"/>
    </row>
    <row r="665" spans="1:34" ht="12.75">
      <c r="A665" s="111"/>
      <c r="B665" s="111"/>
      <c r="C665" s="111"/>
      <c r="D665" s="111"/>
      <c r="E665" s="111"/>
      <c r="F665" s="111"/>
      <c r="G665" s="111"/>
      <c r="H665" s="111"/>
      <c r="I665" s="111"/>
      <c r="J665" s="111"/>
      <c r="K665" s="111"/>
      <c r="L665" s="111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  <c r="AA665" s="111"/>
      <c r="AB665" s="111"/>
      <c r="AC665" s="111"/>
      <c r="AD665" s="111"/>
      <c r="AE665" s="111"/>
      <c r="AF665" s="111"/>
      <c r="AG665" s="111"/>
      <c r="AH665" s="111"/>
    </row>
    <row r="666" spans="1:34" ht="12.75">
      <c r="A666" s="111"/>
      <c r="B666" s="111"/>
      <c r="C666" s="111"/>
      <c r="D666" s="111"/>
      <c r="E666" s="111"/>
      <c r="F666" s="111"/>
      <c r="G666" s="111"/>
      <c r="H666" s="111"/>
      <c r="I666" s="111"/>
      <c r="J666" s="111"/>
      <c r="K666" s="111"/>
      <c r="L666" s="111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  <c r="AA666" s="111"/>
      <c r="AB666" s="111"/>
      <c r="AC666" s="111"/>
      <c r="AD666" s="111"/>
      <c r="AE666" s="111"/>
      <c r="AF666" s="111"/>
      <c r="AG666" s="111"/>
      <c r="AH666" s="111"/>
    </row>
    <row r="667" spans="1:34" ht="12.75">
      <c r="A667" s="111"/>
      <c r="B667" s="111"/>
      <c r="C667" s="111"/>
      <c r="D667" s="111"/>
      <c r="E667" s="111"/>
      <c r="F667" s="111"/>
      <c r="G667" s="111"/>
      <c r="H667" s="111"/>
      <c r="I667" s="111"/>
      <c r="J667" s="111"/>
      <c r="K667" s="111"/>
      <c r="L667" s="111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  <c r="AA667" s="111"/>
      <c r="AB667" s="111"/>
      <c r="AC667" s="111"/>
      <c r="AD667" s="111"/>
      <c r="AE667" s="111"/>
      <c r="AF667" s="111"/>
      <c r="AG667" s="111"/>
      <c r="AH667" s="111"/>
    </row>
    <row r="668" spans="1:34" ht="12.75">
      <c r="A668" s="111"/>
      <c r="B668" s="111"/>
      <c r="C668" s="111"/>
      <c r="D668" s="111"/>
      <c r="E668" s="111"/>
      <c r="F668" s="111"/>
      <c r="G668" s="111"/>
      <c r="H668" s="111"/>
      <c r="I668" s="111"/>
      <c r="J668" s="111"/>
      <c r="K668" s="111"/>
      <c r="L668" s="111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  <c r="AA668" s="111"/>
      <c r="AB668" s="111"/>
      <c r="AC668" s="111"/>
      <c r="AD668" s="111"/>
      <c r="AE668" s="111"/>
      <c r="AF668" s="111"/>
      <c r="AG668" s="111"/>
      <c r="AH668" s="111"/>
    </row>
    <row r="669" spans="1:34" ht="12.75">
      <c r="A669" s="111"/>
      <c r="B669" s="111"/>
      <c r="C669" s="111"/>
      <c r="D669" s="111"/>
      <c r="E669" s="111"/>
      <c r="F669" s="111"/>
      <c r="G669" s="111"/>
      <c r="H669" s="111"/>
      <c r="I669" s="111"/>
      <c r="J669" s="111"/>
      <c r="K669" s="111"/>
      <c r="L669" s="111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  <c r="AA669" s="111"/>
      <c r="AB669" s="111"/>
      <c r="AC669" s="111"/>
      <c r="AD669" s="111"/>
      <c r="AE669" s="111"/>
      <c r="AF669" s="111"/>
      <c r="AG669" s="111"/>
      <c r="AH669" s="111"/>
    </row>
    <row r="670" spans="1:34" ht="12.75">
      <c r="A670" s="111"/>
      <c r="B670" s="111"/>
      <c r="C670" s="111"/>
      <c r="D670" s="111"/>
      <c r="E670" s="111"/>
      <c r="F670" s="111"/>
      <c r="G670" s="111"/>
      <c r="H670" s="111"/>
      <c r="I670" s="111"/>
      <c r="J670" s="111"/>
      <c r="K670" s="111"/>
      <c r="L670" s="111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  <c r="AA670" s="111"/>
      <c r="AB670" s="111"/>
      <c r="AC670" s="111"/>
      <c r="AD670" s="111"/>
      <c r="AE670" s="111"/>
      <c r="AF670" s="111"/>
      <c r="AG670" s="111"/>
      <c r="AH670" s="111"/>
    </row>
    <row r="671" spans="1:34" ht="12.75">
      <c r="A671" s="111"/>
      <c r="B671" s="111"/>
      <c r="C671" s="111"/>
      <c r="D671" s="111"/>
      <c r="E671" s="111"/>
      <c r="F671" s="111"/>
      <c r="G671" s="111"/>
      <c r="H671" s="111"/>
      <c r="I671" s="111"/>
      <c r="J671" s="111"/>
      <c r="K671" s="111"/>
      <c r="L671" s="111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  <c r="AA671" s="111"/>
      <c r="AB671" s="111"/>
      <c r="AC671" s="111"/>
      <c r="AD671" s="111"/>
      <c r="AE671" s="111"/>
      <c r="AF671" s="111"/>
      <c r="AG671" s="111"/>
      <c r="AH671" s="111"/>
    </row>
    <row r="672" spans="1:34" ht="12.75">
      <c r="A672" s="111"/>
      <c r="B672" s="111"/>
      <c r="C672" s="111"/>
      <c r="D672" s="111"/>
      <c r="E672" s="111"/>
      <c r="F672" s="111"/>
      <c r="G672" s="111"/>
      <c r="H672" s="111"/>
      <c r="I672" s="111"/>
      <c r="J672" s="111"/>
      <c r="K672" s="111"/>
      <c r="L672" s="111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  <c r="AA672" s="111"/>
      <c r="AB672" s="111"/>
      <c r="AC672" s="111"/>
      <c r="AD672" s="111"/>
      <c r="AE672" s="111"/>
      <c r="AF672" s="111"/>
      <c r="AG672" s="111"/>
      <c r="AH672" s="111"/>
    </row>
    <row r="673" spans="1:34" ht="12.75">
      <c r="A673" s="111"/>
      <c r="B673" s="111"/>
      <c r="C673" s="111"/>
      <c r="D673" s="111"/>
      <c r="E673" s="111"/>
      <c r="F673" s="111"/>
      <c r="G673" s="111"/>
      <c r="H673" s="111"/>
      <c r="I673" s="111"/>
      <c r="J673" s="111"/>
      <c r="K673" s="111"/>
      <c r="L673" s="111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  <c r="AA673" s="111"/>
      <c r="AB673" s="111"/>
      <c r="AC673" s="111"/>
      <c r="AD673" s="111"/>
      <c r="AE673" s="111"/>
      <c r="AF673" s="111"/>
      <c r="AG673" s="111"/>
      <c r="AH673" s="111"/>
    </row>
    <row r="674" spans="1:34" ht="12.75">
      <c r="A674" s="111"/>
      <c r="B674" s="111"/>
      <c r="C674" s="111"/>
      <c r="D674" s="111"/>
      <c r="E674" s="111"/>
      <c r="F674" s="111"/>
      <c r="G674" s="111"/>
      <c r="H674" s="111"/>
      <c r="I674" s="111"/>
      <c r="J674" s="111"/>
      <c r="K674" s="111"/>
      <c r="L674" s="111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  <c r="AA674" s="111"/>
      <c r="AB674" s="111"/>
      <c r="AC674" s="111"/>
      <c r="AD674" s="111"/>
      <c r="AE674" s="111"/>
      <c r="AF674" s="111"/>
      <c r="AG674" s="111"/>
      <c r="AH674" s="111"/>
    </row>
    <row r="675" spans="1:34" ht="12.75">
      <c r="A675" s="111"/>
      <c r="B675" s="111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  <c r="AA675" s="111"/>
      <c r="AB675" s="111"/>
      <c r="AC675" s="111"/>
      <c r="AD675" s="111"/>
      <c r="AE675" s="111"/>
      <c r="AF675" s="111"/>
      <c r="AG675" s="111"/>
      <c r="AH675" s="111"/>
    </row>
    <row r="676" spans="1:34" ht="12.75">
      <c r="A676" s="111"/>
      <c r="B676" s="111"/>
      <c r="C676" s="111"/>
      <c r="D676" s="111"/>
      <c r="E676" s="111"/>
      <c r="F676" s="111"/>
      <c r="G676" s="111"/>
      <c r="H676" s="111"/>
      <c r="I676" s="111"/>
      <c r="J676" s="111"/>
      <c r="K676" s="111"/>
      <c r="L676" s="111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  <c r="AA676" s="111"/>
      <c r="AB676" s="111"/>
      <c r="AC676" s="111"/>
      <c r="AD676" s="111"/>
      <c r="AE676" s="111"/>
      <c r="AF676" s="111"/>
      <c r="AG676" s="111"/>
      <c r="AH676" s="111"/>
    </row>
    <row r="677" spans="1:34" ht="12.75">
      <c r="A677" s="111"/>
      <c r="B677" s="111"/>
      <c r="C677" s="111"/>
      <c r="D677" s="111"/>
      <c r="E677" s="111"/>
      <c r="F677" s="111"/>
      <c r="G677" s="111"/>
      <c r="H677" s="111"/>
      <c r="I677" s="111"/>
      <c r="J677" s="111"/>
      <c r="K677" s="111"/>
      <c r="L677" s="111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  <c r="AA677" s="111"/>
      <c r="AB677" s="111"/>
      <c r="AC677" s="111"/>
      <c r="AD677" s="111"/>
      <c r="AE677" s="111"/>
      <c r="AF677" s="111"/>
      <c r="AG677" s="111"/>
      <c r="AH677" s="111"/>
    </row>
    <row r="678" spans="1:34" ht="12.75">
      <c r="A678" s="111"/>
      <c r="B678" s="111"/>
      <c r="C678" s="111"/>
      <c r="D678" s="111"/>
      <c r="E678" s="111"/>
      <c r="F678" s="111"/>
      <c r="G678" s="111"/>
      <c r="H678" s="111"/>
      <c r="I678" s="111"/>
      <c r="J678" s="111"/>
      <c r="K678" s="111"/>
      <c r="L678" s="111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  <c r="AA678" s="111"/>
      <c r="AB678" s="111"/>
      <c r="AC678" s="111"/>
      <c r="AD678" s="111"/>
      <c r="AE678" s="111"/>
      <c r="AF678" s="111"/>
      <c r="AG678" s="111"/>
      <c r="AH678" s="111"/>
    </row>
    <row r="679" spans="1:34" ht="12.75">
      <c r="A679" s="111"/>
      <c r="B679" s="111"/>
      <c r="C679" s="111"/>
      <c r="D679" s="111"/>
      <c r="E679" s="111"/>
      <c r="F679" s="111"/>
      <c r="G679" s="111"/>
      <c r="H679" s="111"/>
      <c r="I679" s="111"/>
      <c r="J679" s="111"/>
      <c r="K679" s="111"/>
      <c r="L679" s="111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  <c r="AA679" s="111"/>
      <c r="AB679" s="111"/>
      <c r="AC679" s="111"/>
      <c r="AD679" s="111"/>
      <c r="AE679" s="111"/>
      <c r="AF679" s="111"/>
      <c r="AG679" s="111"/>
      <c r="AH679" s="111"/>
    </row>
    <row r="680" spans="1:34" ht="12.75">
      <c r="A680" s="111"/>
      <c r="B680" s="111"/>
      <c r="C680" s="111"/>
      <c r="D680" s="111"/>
      <c r="E680" s="111"/>
      <c r="F680" s="111"/>
      <c r="G680" s="111"/>
      <c r="H680" s="111"/>
      <c r="I680" s="111"/>
      <c r="J680" s="111"/>
      <c r="K680" s="111"/>
      <c r="L680" s="111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  <c r="AA680" s="111"/>
      <c r="AB680" s="111"/>
      <c r="AC680" s="111"/>
      <c r="AD680" s="111"/>
      <c r="AE680" s="111"/>
      <c r="AF680" s="111"/>
      <c r="AG680" s="111"/>
      <c r="AH680" s="111"/>
    </row>
    <row r="681" spans="1:34" ht="12.75">
      <c r="A681" s="111"/>
      <c r="B681" s="111"/>
      <c r="C681" s="111"/>
      <c r="D681" s="111"/>
      <c r="E681" s="111"/>
      <c r="F681" s="111"/>
      <c r="G681" s="111"/>
      <c r="H681" s="111"/>
      <c r="I681" s="111"/>
      <c r="J681" s="111"/>
      <c r="K681" s="111"/>
      <c r="L681" s="111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  <c r="AA681" s="111"/>
      <c r="AB681" s="111"/>
      <c r="AC681" s="111"/>
      <c r="AD681" s="111"/>
      <c r="AE681" s="111"/>
      <c r="AF681" s="111"/>
      <c r="AG681" s="111"/>
      <c r="AH681" s="111"/>
    </row>
    <row r="682" spans="1:34" ht="12.75">
      <c r="A682" s="111"/>
      <c r="B682" s="111"/>
      <c r="C682" s="111"/>
      <c r="D682" s="111"/>
      <c r="E682" s="111"/>
      <c r="F682" s="111"/>
      <c r="G682" s="111"/>
      <c r="H682" s="111"/>
      <c r="I682" s="111"/>
      <c r="J682" s="111"/>
      <c r="K682" s="111"/>
      <c r="L682" s="111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  <c r="AA682" s="111"/>
      <c r="AB682" s="111"/>
      <c r="AC682" s="111"/>
      <c r="AD682" s="111"/>
      <c r="AE682" s="111"/>
      <c r="AF682" s="111"/>
      <c r="AG682" s="111"/>
      <c r="AH682" s="111"/>
    </row>
    <row r="683" spans="1:34" ht="12.75">
      <c r="A683" s="111"/>
      <c r="B683" s="111"/>
      <c r="C683" s="111"/>
      <c r="D683" s="111"/>
      <c r="E683" s="111"/>
      <c r="F683" s="111"/>
      <c r="G683" s="111"/>
      <c r="H683" s="111"/>
      <c r="I683" s="111"/>
      <c r="J683" s="111"/>
      <c r="K683" s="111"/>
      <c r="L683" s="111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  <c r="AA683" s="111"/>
      <c r="AB683" s="111"/>
      <c r="AC683" s="111"/>
      <c r="AD683" s="111"/>
      <c r="AE683" s="111"/>
      <c r="AF683" s="111"/>
      <c r="AG683" s="111"/>
      <c r="AH683" s="111"/>
    </row>
    <row r="684" spans="1:34" ht="12.75">
      <c r="A684" s="111"/>
      <c r="B684" s="111"/>
      <c r="C684" s="111"/>
      <c r="D684" s="111"/>
      <c r="E684" s="111"/>
      <c r="F684" s="111"/>
      <c r="G684" s="111"/>
      <c r="H684" s="111"/>
      <c r="I684" s="111"/>
      <c r="J684" s="111"/>
      <c r="K684" s="111"/>
      <c r="L684" s="111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  <c r="AA684" s="111"/>
      <c r="AB684" s="111"/>
      <c r="AC684" s="111"/>
      <c r="AD684" s="111"/>
      <c r="AE684" s="111"/>
      <c r="AF684" s="111"/>
      <c r="AG684" s="111"/>
      <c r="AH684" s="111"/>
    </row>
    <row r="685" spans="1:34" ht="12.75">
      <c r="A685" s="111"/>
      <c r="B685" s="111"/>
      <c r="C685" s="111"/>
      <c r="D685" s="111"/>
      <c r="E685" s="111"/>
      <c r="F685" s="111"/>
      <c r="G685" s="111"/>
      <c r="H685" s="111"/>
      <c r="I685" s="111"/>
      <c r="J685" s="111"/>
      <c r="K685" s="111"/>
      <c r="L685" s="111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  <c r="AA685" s="111"/>
      <c r="AB685" s="111"/>
      <c r="AC685" s="111"/>
      <c r="AD685" s="111"/>
      <c r="AE685" s="111"/>
      <c r="AF685" s="111"/>
      <c r="AG685" s="111"/>
      <c r="AH685" s="111"/>
    </row>
    <row r="686" spans="1:34" ht="12.75">
      <c r="A686" s="111"/>
      <c r="B686" s="111"/>
      <c r="C686" s="111"/>
      <c r="D686" s="111"/>
      <c r="E686" s="111"/>
      <c r="F686" s="111"/>
      <c r="G686" s="111"/>
      <c r="H686" s="111"/>
      <c r="I686" s="111"/>
      <c r="J686" s="111"/>
      <c r="K686" s="111"/>
      <c r="L686" s="111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  <c r="AA686" s="111"/>
      <c r="AB686" s="111"/>
      <c r="AC686" s="111"/>
      <c r="AD686" s="111"/>
      <c r="AE686" s="111"/>
      <c r="AF686" s="111"/>
      <c r="AG686" s="111"/>
      <c r="AH686" s="111"/>
    </row>
    <row r="687" spans="1:34" ht="12.75">
      <c r="A687" s="111"/>
      <c r="B687" s="111"/>
      <c r="C687" s="111"/>
      <c r="D687" s="111"/>
      <c r="E687" s="111"/>
      <c r="F687" s="111"/>
      <c r="G687" s="111"/>
      <c r="H687" s="111"/>
      <c r="I687" s="111"/>
      <c r="J687" s="111"/>
      <c r="K687" s="111"/>
      <c r="L687" s="111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  <c r="AA687" s="111"/>
      <c r="AB687" s="111"/>
      <c r="AC687" s="111"/>
      <c r="AD687" s="111"/>
      <c r="AE687" s="111"/>
      <c r="AF687" s="111"/>
      <c r="AG687" s="111"/>
      <c r="AH687" s="111"/>
    </row>
    <row r="688" spans="1:34" ht="12.75">
      <c r="A688" s="111"/>
      <c r="B688" s="111"/>
      <c r="C688" s="111"/>
      <c r="D688" s="111"/>
      <c r="E688" s="111"/>
      <c r="F688" s="111"/>
      <c r="G688" s="111"/>
      <c r="H688" s="111"/>
      <c r="I688" s="111"/>
      <c r="J688" s="111"/>
      <c r="K688" s="111"/>
      <c r="L688" s="111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  <c r="AA688" s="111"/>
      <c r="AB688" s="111"/>
      <c r="AC688" s="111"/>
      <c r="AD688" s="111"/>
      <c r="AE688" s="111"/>
      <c r="AF688" s="111"/>
      <c r="AG688" s="111"/>
      <c r="AH688" s="111"/>
    </row>
    <row r="689" spans="1:34" ht="12.75">
      <c r="A689" s="111"/>
      <c r="B689" s="111"/>
      <c r="C689" s="111"/>
      <c r="D689" s="111"/>
      <c r="E689" s="111"/>
      <c r="F689" s="111"/>
      <c r="G689" s="111"/>
      <c r="H689" s="111"/>
      <c r="I689" s="111"/>
      <c r="J689" s="111"/>
      <c r="K689" s="111"/>
      <c r="L689" s="111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  <c r="AA689" s="111"/>
      <c r="AB689" s="111"/>
      <c r="AC689" s="111"/>
      <c r="AD689" s="111"/>
      <c r="AE689" s="111"/>
      <c r="AF689" s="111"/>
      <c r="AG689" s="111"/>
      <c r="AH689" s="111"/>
    </row>
    <row r="690" spans="1:34" ht="12.75">
      <c r="A690" s="111"/>
      <c r="B690" s="111"/>
      <c r="C690" s="111"/>
      <c r="D690" s="111"/>
      <c r="E690" s="111"/>
      <c r="F690" s="111"/>
      <c r="G690" s="111"/>
      <c r="H690" s="111"/>
      <c r="I690" s="111"/>
      <c r="J690" s="111"/>
      <c r="K690" s="111"/>
      <c r="L690" s="111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  <c r="AA690" s="111"/>
      <c r="AB690" s="111"/>
      <c r="AC690" s="111"/>
      <c r="AD690" s="111"/>
      <c r="AE690" s="111"/>
      <c r="AF690" s="111"/>
      <c r="AG690" s="111"/>
      <c r="AH690" s="111"/>
    </row>
    <row r="691" spans="1:34" ht="12.75">
      <c r="A691" s="111"/>
      <c r="B691" s="111"/>
      <c r="C691" s="111"/>
      <c r="D691" s="111"/>
      <c r="E691" s="111"/>
      <c r="F691" s="111"/>
      <c r="G691" s="111"/>
      <c r="H691" s="111"/>
      <c r="I691" s="111"/>
      <c r="J691" s="111"/>
      <c r="K691" s="111"/>
      <c r="L691" s="111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  <c r="AA691" s="111"/>
      <c r="AB691" s="111"/>
      <c r="AC691" s="111"/>
      <c r="AD691" s="111"/>
      <c r="AE691" s="111"/>
      <c r="AF691" s="111"/>
      <c r="AG691" s="111"/>
      <c r="AH691" s="111"/>
    </row>
    <row r="692" spans="1:34" ht="12.75">
      <c r="A692" s="111"/>
      <c r="B692" s="111"/>
      <c r="C692" s="111"/>
      <c r="D692" s="111"/>
      <c r="E692" s="111"/>
      <c r="F692" s="111"/>
      <c r="G692" s="111"/>
      <c r="H692" s="111"/>
      <c r="I692" s="111"/>
      <c r="J692" s="111"/>
      <c r="K692" s="111"/>
      <c r="L692" s="111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  <c r="AA692" s="111"/>
      <c r="AB692" s="111"/>
      <c r="AC692" s="111"/>
      <c r="AD692" s="111"/>
      <c r="AE692" s="111"/>
      <c r="AF692" s="111"/>
      <c r="AG692" s="111"/>
      <c r="AH692" s="111"/>
    </row>
    <row r="693" spans="1:34" ht="12.75">
      <c r="A693" s="111"/>
      <c r="B693" s="111"/>
      <c r="C693" s="111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  <c r="AA693" s="111"/>
      <c r="AB693" s="111"/>
      <c r="AC693" s="111"/>
      <c r="AD693" s="111"/>
      <c r="AE693" s="111"/>
      <c r="AF693" s="111"/>
      <c r="AG693" s="111"/>
      <c r="AH693" s="111"/>
    </row>
    <row r="694" spans="1:34" ht="12.75">
      <c r="A694" s="111"/>
      <c r="B694" s="111"/>
      <c r="C694" s="111"/>
      <c r="D694" s="111"/>
      <c r="E694" s="111"/>
      <c r="F694" s="111"/>
      <c r="G694" s="111"/>
      <c r="H694" s="111"/>
      <c r="I694" s="111"/>
      <c r="J694" s="111"/>
      <c r="K694" s="111"/>
      <c r="L694" s="111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  <c r="AA694" s="111"/>
      <c r="AB694" s="111"/>
      <c r="AC694" s="111"/>
      <c r="AD694" s="111"/>
      <c r="AE694" s="111"/>
      <c r="AF694" s="111"/>
      <c r="AG694" s="111"/>
      <c r="AH694" s="111"/>
    </row>
    <row r="695" spans="1:34" ht="12.75">
      <c r="A695" s="111"/>
      <c r="B695" s="111"/>
      <c r="C695" s="111"/>
      <c r="D695" s="111"/>
      <c r="E695" s="111"/>
      <c r="F695" s="111"/>
      <c r="G695" s="111"/>
      <c r="H695" s="111"/>
      <c r="I695" s="111"/>
      <c r="J695" s="111"/>
      <c r="K695" s="111"/>
      <c r="L695" s="111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  <c r="AA695" s="111"/>
      <c r="AB695" s="111"/>
      <c r="AC695" s="111"/>
      <c r="AD695" s="111"/>
      <c r="AE695" s="111"/>
      <c r="AF695" s="111"/>
      <c r="AG695" s="111"/>
      <c r="AH695" s="111"/>
    </row>
    <row r="696" spans="1:34" ht="12.75">
      <c r="A696" s="111"/>
      <c r="B696" s="111"/>
      <c r="C696" s="111"/>
      <c r="D696" s="111"/>
      <c r="E696" s="111"/>
      <c r="F696" s="111"/>
      <c r="G696" s="111"/>
      <c r="H696" s="111"/>
      <c r="I696" s="111"/>
      <c r="J696" s="111"/>
      <c r="K696" s="111"/>
      <c r="L696" s="111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  <c r="AA696" s="111"/>
      <c r="AB696" s="111"/>
      <c r="AC696" s="111"/>
      <c r="AD696" s="111"/>
      <c r="AE696" s="111"/>
      <c r="AF696" s="111"/>
      <c r="AG696" s="111"/>
      <c r="AH696" s="111"/>
    </row>
    <row r="697" spans="1:34" ht="12.75">
      <c r="A697" s="111"/>
      <c r="B697" s="111"/>
      <c r="C697" s="111"/>
      <c r="D697" s="111"/>
      <c r="E697" s="111"/>
      <c r="F697" s="111"/>
      <c r="G697" s="111"/>
      <c r="H697" s="111"/>
      <c r="I697" s="111"/>
      <c r="J697" s="111"/>
      <c r="K697" s="111"/>
      <c r="L697" s="111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  <c r="AA697" s="111"/>
      <c r="AB697" s="111"/>
      <c r="AC697" s="111"/>
      <c r="AD697" s="111"/>
      <c r="AE697" s="111"/>
      <c r="AF697" s="111"/>
      <c r="AG697" s="111"/>
      <c r="AH697" s="111"/>
    </row>
    <row r="698" spans="1:34" ht="12.75">
      <c r="A698" s="111"/>
      <c r="B698" s="111"/>
      <c r="C698" s="111"/>
      <c r="D698" s="111"/>
      <c r="E698" s="111"/>
      <c r="F698" s="111"/>
      <c r="G698" s="111"/>
      <c r="H698" s="111"/>
      <c r="I698" s="111"/>
      <c r="J698" s="111"/>
      <c r="K698" s="111"/>
      <c r="L698" s="111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  <c r="AA698" s="111"/>
      <c r="AB698" s="111"/>
      <c r="AC698" s="111"/>
      <c r="AD698" s="111"/>
      <c r="AE698" s="111"/>
      <c r="AF698" s="111"/>
      <c r="AG698" s="111"/>
      <c r="AH698" s="111"/>
    </row>
    <row r="699" spans="1:34" ht="12.75">
      <c r="A699" s="111"/>
      <c r="B699" s="111"/>
      <c r="C699" s="111"/>
      <c r="D699" s="111"/>
      <c r="E699" s="111"/>
      <c r="F699" s="111"/>
      <c r="G699" s="111"/>
      <c r="H699" s="111"/>
      <c r="I699" s="111"/>
      <c r="J699" s="111"/>
      <c r="K699" s="111"/>
      <c r="L699" s="111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  <c r="AA699" s="111"/>
      <c r="AB699" s="111"/>
      <c r="AC699" s="111"/>
      <c r="AD699" s="111"/>
      <c r="AE699" s="111"/>
      <c r="AF699" s="111"/>
      <c r="AG699" s="111"/>
      <c r="AH699" s="111"/>
    </row>
    <row r="700" spans="1:34" ht="12.75">
      <c r="A700" s="111"/>
      <c r="B700" s="111"/>
      <c r="C700" s="111"/>
      <c r="D700" s="111"/>
      <c r="E700" s="111"/>
      <c r="F700" s="111"/>
      <c r="G700" s="111"/>
      <c r="H700" s="111"/>
      <c r="I700" s="111"/>
      <c r="J700" s="111"/>
      <c r="K700" s="111"/>
      <c r="L700" s="111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  <c r="AA700" s="111"/>
      <c r="AB700" s="111"/>
      <c r="AC700" s="111"/>
      <c r="AD700" s="111"/>
      <c r="AE700" s="111"/>
      <c r="AF700" s="111"/>
      <c r="AG700" s="111"/>
      <c r="AH700" s="111"/>
    </row>
    <row r="701" spans="1:34" ht="12.75">
      <c r="A701" s="111"/>
      <c r="B701" s="111"/>
      <c r="C701" s="111"/>
      <c r="D701" s="111"/>
      <c r="E701" s="111"/>
      <c r="F701" s="111"/>
      <c r="G701" s="111"/>
      <c r="H701" s="111"/>
      <c r="I701" s="111"/>
      <c r="J701" s="111"/>
      <c r="K701" s="111"/>
      <c r="L701" s="111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  <c r="AA701" s="111"/>
      <c r="AB701" s="111"/>
      <c r="AC701" s="111"/>
      <c r="AD701" s="111"/>
      <c r="AE701" s="111"/>
      <c r="AF701" s="111"/>
      <c r="AG701" s="111"/>
      <c r="AH701" s="111"/>
    </row>
    <row r="702" spans="1:34" ht="12.75">
      <c r="A702" s="111"/>
      <c r="B702" s="111"/>
      <c r="C702" s="111"/>
      <c r="D702" s="111"/>
      <c r="E702" s="111"/>
      <c r="F702" s="111"/>
      <c r="G702" s="111"/>
      <c r="H702" s="111"/>
      <c r="I702" s="111"/>
      <c r="J702" s="111"/>
      <c r="K702" s="111"/>
      <c r="L702" s="111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  <c r="AA702" s="111"/>
      <c r="AB702" s="111"/>
      <c r="AC702" s="111"/>
      <c r="AD702" s="111"/>
      <c r="AE702" s="111"/>
      <c r="AF702" s="111"/>
      <c r="AG702" s="111"/>
      <c r="AH702" s="111"/>
    </row>
    <row r="703" spans="1:34" ht="12.75">
      <c r="A703" s="111"/>
      <c r="B703" s="111"/>
      <c r="C703" s="111"/>
      <c r="D703" s="111"/>
      <c r="E703" s="111"/>
      <c r="F703" s="111"/>
      <c r="G703" s="111"/>
      <c r="H703" s="111"/>
      <c r="I703" s="111"/>
      <c r="J703" s="111"/>
      <c r="K703" s="111"/>
      <c r="L703" s="111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  <c r="AA703" s="111"/>
      <c r="AB703" s="111"/>
      <c r="AC703" s="111"/>
      <c r="AD703" s="111"/>
      <c r="AE703" s="111"/>
      <c r="AF703" s="111"/>
      <c r="AG703" s="111"/>
      <c r="AH703" s="111"/>
    </row>
    <row r="704" spans="1:34" ht="12.75">
      <c r="A704" s="111"/>
      <c r="B704" s="111"/>
      <c r="C704" s="111"/>
      <c r="D704" s="111"/>
      <c r="E704" s="111"/>
      <c r="F704" s="111"/>
      <c r="G704" s="111"/>
      <c r="H704" s="111"/>
      <c r="I704" s="111"/>
      <c r="J704" s="111"/>
      <c r="K704" s="111"/>
      <c r="L704" s="111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  <c r="AA704" s="111"/>
      <c r="AB704" s="111"/>
      <c r="AC704" s="111"/>
      <c r="AD704" s="111"/>
      <c r="AE704" s="111"/>
      <c r="AF704" s="111"/>
      <c r="AG704" s="111"/>
      <c r="AH704" s="111"/>
    </row>
    <row r="705" spans="1:34" ht="12.75">
      <c r="A705" s="111"/>
      <c r="B705" s="111"/>
      <c r="C705" s="111"/>
      <c r="D705" s="111"/>
      <c r="E705" s="111"/>
      <c r="F705" s="111"/>
      <c r="G705" s="111"/>
      <c r="H705" s="111"/>
      <c r="I705" s="111"/>
      <c r="J705" s="111"/>
      <c r="K705" s="111"/>
      <c r="L705" s="111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  <c r="AA705" s="111"/>
      <c r="AB705" s="111"/>
      <c r="AC705" s="111"/>
      <c r="AD705" s="111"/>
      <c r="AE705" s="111"/>
      <c r="AF705" s="111"/>
      <c r="AG705" s="111"/>
      <c r="AH705" s="111"/>
    </row>
    <row r="706" spans="1:34" ht="12.75">
      <c r="A706" s="111"/>
      <c r="B706" s="111"/>
      <c r="C706" s="111"/>
      <c r="D706" s="111"/>
      <c r="E706" s="111"/>
      <c r="F706" s="111"/>
      <c r="G706" s="111"/>
      <c r="H706" s="111"/>
      <c r="I706" s="111"/>
      <c r="J706" s="111"/>
      <c r="K706" s="111"/>
      <c r="L706" s="111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  <c r="AA706" s="111"/>
      <c r="AB706" s="111"/>
      <c r="AC706" s="111"/>
      <c r="AD706" s="111"/>
      <c r="AE706" s="111"/>
      <c r="AF706" s="111"/>
      <c r="AG706" s="111"/>
      <c r="AH706" s="111"/>
    </row>
    <row r="707" spans="1:34" ht="12.75">
      <c r="A707" s="111"/>
      <c r="B707" s="111"/>
      <c r="C707" s="111"/>
      <c r="D707" s="111"/>
      <c r="E707" s="111"/>
      <c r="F707" s="111"/>
      <c r="G707" s="111"/>
      <c r="H707" s="111"/>
      <c r="I707" s="111"/>
      <c r="J707" s="111"/>
      <c r="K707" s="111"/>
      <c r="L707" s="111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  <c r="AA707" s="111"/>
      <c r="AB707" s="111"/>
      <c r="AC707" s="111"/>
      <c r="AD707" s="111"/>
      <c r="AE707" s="111"/>
      <c r="AF707" s="111"/>
      <c r="AG707" s="111"/>
      <c r="AH707" s="111"/>
    </row>
    <row r="708" spans="1:34" ht="12.75">
      <c r="A708" s="111"/>
      <c r="B708" s="111"/>
      <c r="C708" s="111"/>
      <c r="D708" s="111"/>
      <c r="E708" s="111"/>
      <c r="F708" s="111"/>
      <c r="G708" s="111"/>
      <c r="H708" s="111"/>
      <c r="I708" s="111"/>
      <c r="J708" s="111"/>
      <c r="K708" s="111"/>
      <c r="L708" s="111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  <c r="AA708" s="111"/>
      <c r="AB708" s="111"/>
      <c r="AC708" s="111"/>
      <c r="AD708" s="111"/>
      <c r="AE708" s="111"/>
      <c r="AF708" s="111"/>
      <c r="AG708" s="111"/>
      <c r="AH708" s="111"/>
    </row>
    <row r="709" spans="1:34" ht="12.75">
      <c r="A709" s="111"/>
      <c r="B709" s="111"/>
      <c r="C709" s="111"/>
      <c r="D709" s="111"/>
      <c r="E709" s="111"/>
      <c r="F709" s="111"/>
      <c r="G709" s="111"/>
      <c r="H709" s="111"/>
      <c r="I709" s="111"/>
      <c r="J709" s="111"/>
      <c r="K709" s="111"/>
      <c r="L709" s="111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  <c r="AA709" s="111"/>
      <c r="AB709" s="111"/>
      <c r="AC709" s="111"/>
      <c r="AD709" s="111"/>
      <c r="AE709" s="111"/>
      <c r="AF709" s="111"/>
      <c r="AG709" s="111"/>
      <c r="AH709" s="111"/>
    </row>
    <row r="710" spans="1:34" ht="12.75">
      <c r="A710" s="111"/>
      <c r="B710" s="111"/>
      <c r="C710" s="111"/>
      <c r="D710" s="111"/>
      <c r="E710" s="111"/>
      <c r="F710" s="111"/>
      <c r="G710" s="111"/>
      <c r="H710" s="111"/>
      <c r="I710" s="111"/>
      <c r="J710" s="111"/>
      <c r="K710" s="111"/>
      <c r="L710" s="111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  <c r="AA710" s="111"/>
      <c r="AB710" s="111"/>
      <c r="AC710" s="111"/>
      <c r="AD710" s="111"/>
      <c r="AE710" s="111"/>
      <c r="AF710" s="111"/>
      <c r="AG710" s="111"/>
      <c r="AH710" s="111"/>
    </row>
    <row r="711" spans="1:34" ht="12.75">
      <c r="A711" s="111"/>
      <c r="B711" s="111"/>
      <c r="C711" s="111"/>
      <c r="D711" s="111"/>
      <c r="E711" s="111"/>
      <c r="F711" s="111"/>
      <c r="G711" s="111"/>
      <c r="H711" s="111"/>
      <c r="I711" s="111"/>
      <c r="J711" s="111"/>
      <c r="K711" s="111"/>
      <c r="L711" s="111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  <c r="AA711" s="111"/>
      <c r="AB711" s="111"/>
      <c r="AC711" s="111"/>
      <c r="AD711" s="111"/>
      <c r="AE711" s="111"/>
      <c r="AF711" s="111"/>
      <c r="AG711" s="111"/>
      <c r="AH711" s="111"/>
    </row>
    <row r="712" spans="1:34" ht="12.75">
      <c r="A712" s="111"/>
      <c r="B712" s="111"/>
      <c r="C712" s="111"/>
      <c r="D712" s="111"/>
      <c r="E712" s="111"/>
      <c r="F712" s="111"/>
      <c r="G712" s="111"/>
      <c r="H712" s="111"/>
      <c r="I712" s="111"/>
      <c r="J712" s="111"/>
      <c r="K712" s="111"/>
      <c r="L712" s="111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  <c r="AA712" s="111"/>
      <c r="AB712" s="111"/>
      <c r="AC712" s="111"/>
      <c r="AD712" s="111"/>
      <c r="AE712" s="111"/>
      <c r="AF712" s="111"/>
      <c r="AG712" s="111"/>
      <c r="AH712" s="111"/>
    </row>
    <row r="713" spans="1:34" ht="12.75">
      <c r="A713" s="111"/>
      <c r="B713" s="111"/>
      <c r="C713" s="111"/>
      <c r="D713" s="111"/>
      <c r="E713" s="111"/>
      <c r="F713" s="111"/>
      <c r="G713" s="111"/>
      <c r="H713" s="111"/>
      <c r="I713" s="111"/>
      <c r="J713" s="111"/>
      <c r="K713" s="111"/>
      <c r="L713" s="111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  <c r="AA713" s="111"/>
      <c r="AB713" s="111"/>
      <c r="AC713" s="111"/>
      <c r="AD713" s="111"/>
      <c r="AE713" s="111"/>
      <c r="AF713" s="111"/>
      <c r="AG713" s="111"/>
      <c r="AH713" s="111"/>
    </row>
    <row r="714" spans="1:34" ht="12.75">
      <c r="A714" s="111"/>
      <c r="B714" s="111"/>
      <c r="C714" s="111"/>
      <c r="D714" s="111"/>
      <c r="E714" s="111"/>
      <c r="F714" s="111"/>
      <c r="G714" s="111"/>
      <c r="H714" s="111"/>
      <c r="I714" s="111"/>
      <c r="J714" s="111"/>
      <c r="K714" s="111"/>
      <c r="L714" s="111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  <c r="AA714" s="111"/>
      <c r="AB714" s="111"/>
      <c r="AC714" s="111"/>
      <c r="AD714" s="111"/>
      <c r="AE714" s="111"/>
      <c r="AF714" s="111"/>
      <c r="AG714" s="111"/>
      <c r="AH714" s="111"/>
    </row>
    <row r="715" spans="1:34" ht="12.75">
      <c r="A715" s="111"/>
      <c r="B715" s="111"/>
      <c r="C715" s="111"/>
      <c r="D715" s="111"/>
      <c r="E715" s="111"/>
      <c r="F715" s="111"/>
      <c r="G715" s="111"/>
      <c r="H715" s="111"/>
      <c r="I715" s="111"/>
      <c r="J715" s="111"/>
      <c r="K715" s="111"/>
      <c r="L715" s="111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  <c r="AA715" s="111"/>
      <c r="AB715" s="111"/>
      <c r="AC715" s="111"/>
      <c r="AD715" s="111"/>
      <c r="AE715" s="111"/>
      <c r="AF715" s="111"/>
      <c r="AG715" s="111"/>
      <c r="AH715" s="111"/>
    </row>
    <row r="716" spans="1:34" ht="12.75">
      <c r="A716" s="111"/>
      <c r="B716" s="111"/>
      <c r="C716" s="111"/>
      <c r="D716" s="111"/>
      <c r="E716" s="111"/>
      <c r="F716" s="111"/>
      <c r="G716" s="111"/>
      <c r="H716" s="111"/>
      <c r="I716" s="111"/>
      <c r="J716" s="111"/>
      <c r="K716" s="111"/>
      <c r="L716" s="111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  <c r="AA716" s="111"/>
      <c r="AB716" s="111"/>
      <c r="AC716" s="111"/>
      <c r="AD716" s="111"/>
      <c r="AE716" s="111"/>
      <c r="AF716" s="111"/>
      <c r="AG716" s="111"/>
      <c r="AH716" s="111"/>
    </row>
    <row r="717" spans="1:34" ht="12.75">
      <c r="A717" s="111"/>
      <c r="B717" s="111"/>
      <c r="C717" s="111"/>
      <c r="D717" s="111"/>
      <c r="E717" s="111"/>
      <c r="F717" s="111"/>
      <c r="G717" s="111"/>
      <c r="H717" s="111"/>
      <c r="I717" s="111"/>
      <c r="J717" s="111"/>
      <c r="K717" s="111"/>
      <c r="L717" s="111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  <c r="AA717" s="111"/>
      <c r="AB717" s="111"/>
      <c r="AC717" s="111"/>
      <c r="AD717" s="111"/>
      <c r="AE717" s="111"/>
      <c r="AF717" s="111"/>
      <c r="AG717" s="111"/>
      <c r="AH717" s="111"/>
    </row>
    <row r="718" spans="1:34" ht="12.75">
      <c r="A718" s="111"/>
      <c r="B718" s="111"/>
      <c r="C718" s="111"/>
      <c r="D718" s="111"/>
      <c r="E718" s="111"/>
      <c r="F718" s="111"/>
      <c r="G718" s="111"/>
      <c r="H718" s="111"/>
      <c r="I718" s="111"/>
      <c r="J718" s="111"/>
      <c r="K718" s="111"/>
      <c r="L718" s="111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  <c r="AA718" s="111"/>
      <c r="AB718" s="111"/>
      <c r="AC718" s="111"/>
      <c r="AD718" s="111"/>
      <c r="AE718" s="111"/>
      <c r="AF718" s="111"/>
      <c r="AG718" s="111"/>
      <c r="AH718" s="111"/>
    </row>
    <row r="719" spans="1:34" ht="12.75">
      <c r="A719" s="111"/>
      <c r="B719" s="111"/>
      <c r="C719" s="111"/>
      <c r="D719" s="111"/>
      <c r="E719" s="111"/>
      <c r="F719" s="111"/>
      <c r="G719" s="111"/>
      <c r="H719" s="111"/>
      <c r="I719" s="111"/>
      <c r="J719" s="111"/>
      <c r="K719" s="111"/>
      <c r="L719" s="111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  <c r="AA719" s="111"/>
      <c r="AB719" s="111"/>
      <c r="AC719" s="111"/>
      <c r="AD719" s="111"/>
      <c r="AE719" s="111"/>
      <c r="AF719" s="111"/>
      <c r="AG719" s="111"/>
      <c r="AH719" s="111"/>
    </row>
    <row r="720" spans="1:34" ht="12.75">
      <c r="A720" s="111"/>
      <c r="B720" s="111"/>
      <c r="C720" s="111"/>
      <c r="D720" s="111"/>
      <c r="E720" s="111"/>
      <c r="F720" s="111"/>
      <c r="G720" s="111"/>
      <c r="H720" s="111"/>
      <c r="I720" s="111"/>
      <c r="J720" s="111"/>
      <c r="K720" s="111"/>
      <c r="L720" s="111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  <c r="AA720" s="111"/>
      <c r="AB720" s="111"/>
      <c r="AC720" s="111"/>
      <c r="AD720" s="111"/>
      <c r="AE720" s="111"/>
      <c r="AF720" s="111"/>
      <c r="AG720" s="111"/>
      <c r="AH720" s="111"/>
    </row>
    <row r="721" spans="1:34" ht="12.75">
      <c r="A721" s="111"/>
      <c r="B721" s="111"/>
      <c r="C721" s="111"/>
      <c r="D721" s="111"/>
      <c r="E721" s="111"/>
      <c r="F721" s="111"/>
      <c r="G721" s="111"/>
      <c r="H721" s="111"/>
      <c r="I721" s="111"/>
      <c r="J721" s="111"/>
      <c r="K721" s="111"/>
      <c r="L721" s="111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  <c r="AA721" s="111"/>
      <c r="AB721" s="111"/>
      <c r="AC721" s="111"/>
      <c r="AD721" s="111"/>
      <c r="AE721" s="111"/>
      <c r="AF721" s="111"/>
      <c r="AG721" s="111"/>
      <c r="AH721" s="111"/>
    </row>
    <row r="722" spans="1:34" ht="12.75">
      <c r="A722" s="111"/>
      <c r="B722" s="111"/>
      <c r="C722" s="111"/>
      <c r="D722" s="111"/>
      <c r="E722" s="111"/>
      <c r="F722" s="111"/>
      <c r="G722" s="111"/>
      <c r="H722" s="111"/>
      <c r="I722" s="111"/>
      <c r="J722" s="111"/>
      <c r="K722" s="111"/>
      <c r="L722" s="111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  <c r="AA722" s="111"/>
      <c r="AB722" s="111"/>
      <c r="AC722" s="111"/>
      <c r="AD722" s="111"/>
      <c r="AE722" s="111"/>
      <c r="AF722" s="111"/>
      <c r="AG722" s="111"/>
      <c r="AH722" s="111"/>
    </row>
    <row r="723" spans="1:34" ht="12.75">
      <c r="A723" s="111"/>
      <c r="B723" s="111"/>
      <c r="C723" s="111"/>
      <c r="D723" s="111"/>
      <c r="E723" s="111"/>
      <c r="F723" s="111"/>
      <c r="G723" s="111"/>
      <c r="H723" s="111"/>
      <c r="I723" s="111"/>
      <c r="J723" s="111"/>
      <c r="K723" s="111"/>
      <c r="L723" s="111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  <c r="AA723" s="111"/>
      <c r="AB723" s="111"/>
      <c r="AC723" s="111"/>
      <c r="AD723" s="111"/>
      <c r="AE723" s="111"/>
      <c r="AF723" s="111"/>
      <c r="AG723" s="111"/>
      <c r="AH723" s="111"/>
    </row>
    <row r="724" spans="1:34" ht="12.75">
      <c r="A724" s="111"/>
      <c r="B724" s="111"/>
      <c r="C724" s="111"/>
      <c r="D724" s="111"/>
      <c r="E724" s="111"/>
      <c r="F724" s="111"/>
      <c r="G724" s="111"/>
      <c r="H724" s="111"/>
      <c r="I724" s="111"/>
      <c r="J724" s="111"/>
      <c r="K724" s="111"/>
      <c r="L724" s="111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  <c r="AA724" s="111"/>
      <c r="AB724" s="111"/>
      <c r="AC724" s="111"/>
      <c r="AD724" s="111"/>
      <c r="AE724" s="111"/>
      <c r="AF724" s="111"/>
      <c r="AG724" s="111"/>
      <c r="AH724" s="111"/>
    </row>
    <row r="725" spans="1:34" ht="12.75">
      <c r="A725" s="111"/>
      <c r="B725" s="111"/>
      <c r="C725" s="111"/>
      <c r="D725" s="111"/>
      <c r="E725" s="111"/>
      <c r="F725" s="111"/>
      <c r="G725" s="111"/>
      <c r="H725" s="111"/>
      <c r="I725" s="111"/>
      <c r="J725" s="111"/>
      <c r="K725" s="111"/>
      <c r="L725" s="111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  <c r="AA725" s="111"/>
      <c r="AB725" s="111"/>
      <c r="AC725" s="111"/>
      <c r="AD725" s="111"/>
      <c r="AE725" s="111"/>
      <c r="AF725" s="111"/>
      <c r="AG725" s="111"/>
      <c r="AH725" s="111"/>
    </row>
    <row r="726" spans="1:34" ht="12.75">
      <c r="A726" s="111"/>
      <c r="B726" s="111"/>
      <c r="C726" s="111"/>
      <c r="D726" s="111"/>
      <c r="E726" s="111"/>
      <c r="F726" s="111"/>
      <c r="G726" s="111"/>
      <c r="H726" s="111"/>
      <c r="I726" s="111"/>
      <c r="J726" s="111"/>
      <c r="K726" s="111"/>
      <c r="L726" s="111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  <c r="AA726" s="111"/>
      <c r="AB726" s="111"/>
      <c r="AC726" s="111"/>
      <c r="AD726" s="111"/>
      <c r="AE726" s="111"/>
      <c r="AF726" s="111"/>
      <c r="AG726" s="111"/>
      <c r="AH726" s="111"/>
    </row>
    <row r="727" spans="1:34" ht="12.75">
      <c r="A727" s="111"/>
      <c r="B727" s="111"/>
      <c r="C727" s="111"/>
      <c r="D727" s="111"/>
      <c r="E727" s="111"/>
      <c r="F727" s="111"/>
      <c r="G727" s="111"/>
      <c r="H727" s="111"/>
      <c r="I727" s="111"/>
      <c r="J727" s="111"/>
      <c r="K727" s="111"/>
      <c r="L727" s="111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  <c r="AA727" s="111"/>
      <c r="AB727" s="111"/>
      <c r="AC727" s="111"/>
      <c r="AD727" s="111"/>
      <c r="AE727" s="111"/>
      <c r="AF727" s="111"/>
      <c r="AG727" s="111"/>
      <c r="AH727" s="111"/>
    </row>
    <row r="728" spans="1:34" ht="12.75">
      <c r="A728" s="111"/>
      <c r="B728" s="111"/>
      <c r="C728" s="111"/>
      <c r="D728" s="111"/>
      <c r="E728" s="111"/>
      <c r="F728" s="111"/>
      <c r="G728" s="111"/>
      <c r="H728" s="111"/>
      <c r="I728" s="111"/>
      <c r="J728" s="111"/>
      <c r="K728" s="111"/>
      <c r="L728" s="111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  <c r="AA728" s="111"/>
      <c r="AB728" s="111"/>
      <c r="AC728" s="111"/>
      <c r="AD728" s="111"/>
      <c r="AE728" s="111"/>
      <c r="AF728" s="111"/>
      <c r="AG728" s="111"/>
      <c r="AH728" s="111"/>
    </row>
    <row r="729" spans="1:34" ht="12.75">
      <c r="A729" s="111"/>
      <c r="B729" s="111"/>
      <c r="C729" s="111"/>
      <c r="D729" s="111"/>
      <c r="E729" s="111"/>
      <c r="F729" s="111"/>
      <c r="G729" s="111"/>
      <c r="H729" s="111"/>
      <c r="I729" s="111"/>
      <c r="J729" s="111"/>
      <c r="K729" s="111"/>
      <c r="L729" s="111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  <c r="AA729" s="111"/>
      <c r="AB729" s="111"/>
      <c r="AC729" s="111"/>
      <c r="AD729" s="111"/>
      <c r="AE729" s="111"/>
      <c r="AF729" s="111"/>
      <c r="AG729" s="111"/>
      <c r="AH729" s="111"/>
    </row>
    <row r="730" spans="1:34" ht="12.75">
      <c r="A730" s="111"/>
      <c r="B730" s="111"/>
      <c r="C730" s="111"/>
      <c r="D730" s="111"/>
      <c r="E730" s="111"/>
      <c r="F730" s="111"/>
      <c r="G730" s="111"/>
      <c r="H730" s="111"/>
      <c r="I730" s="111"/>
      <c r="J730" s="111"/>
      <c r="K730" s="111"/>
      <c r="L730" s="111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  <c r="AA730" s="111"/>
      <c r="AB730" s="111"/>
      <c r="AC730" s="111"/>
      <c r="AD730" s="111"/>
      <c r="AE730" s="111"/>
      <c r="AF730" s="111"/>
      <c r="AG730" s="111"/>
      <c r="AH730" s="111"/>
    </row>
    <row r="731" spans="1:34" ht="12.75">
      <c r="A731" s="111"/>
      <c r="B731" s="111"/>
      <c r="C731" s="111"/>
      <c r="D731" s="111"/>
      <c r="E731" s="111"/>
      <c r="F731" s="111"/>
      <c r="G731" s="111"/>
      <c r="H731" s="111"/>
      <c r="I731" s="111"/>
      <c r="J731" s="111"/>
      <c r="K731" s="111"/>
      <c r="L731" s="111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  <c r="AA731" s="111"/>
      <c r="AB731" s="111"/>
      <c r="AC731" s="111"/>
      <c r="AD731" s="111"/>
      <c r="AE731" s="111"/>
      <c r="AF731" s="111"/>
      <c r="AG731" s="111"/>
      <c r="AH731" s="111"/>
    </row>
    <row r="732" spans="1:34" ht="12.75">
      <c r="A732" s="111"/>
      <c r="B732" s="111"/>
      <c r="C732" s="111"/>
      <c r="D732" s="111"/>
      <c r="E732" s="111"/>
      <c r="F732" s="111"/>
      <c r="G732" s="111"/>
      <c r="H732" s="111"/>
      <c r="I732" s="111"/>
      <c r="J732" s="111"/>
      <c r="K732" s="111"/>
      <c r="L732" s="111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  <c r="AA732" s="111"/>
      <c r="AB732" s="111"/>
      <c r="AC732" s="111"/>
      <c r="AD732" s="111"/>
      <c r="AE732" s="111"/>
      <c r="AF732" s="111"/>
      <c r="AG732" s="111"/>
      <c r="AH732" s="111"/>
    </row>
    <row r="733" spans="1:34" ht="12.75">
      <c r="A733" s="111"/>
      <c r="B733" s="111"/>
      <c r="C733" s="111"/>
      <c r="D733" s="111"/>
      <c r="E733" s="111"/>
      <c r="F733" s="111"/>
      <c r="G733" s="111"/>
      <c r="H733" s="111"/>
      <c r="I733" s="111"/>
      <c r="J733" s="111"/>
      <c r="K733" s="111"/>
      <c r="L733" s="111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  <c r="AA733" s="111"/>
      <c r="AB733" s="111"/>
      <c r="AC733" s="111"/>
      <c r="AD733" s="111"/>
      <c r="AE733" s="111"/>
      <c r="AF733" s="111"/>
      <c r="AG733" s="111"/>
      <c r="AH733" s="111"/>
    </row>
    <row r="734" spans="1:34" ht="12.75">
      <c r="A734" s="111"/>
      <c r="B734" s="111"/>
      <c r="C734" s="111"/>
      <c r="D734" s="111"/>
      <c r="E734" s="111"/>
      <c r="F734" s="111"/>
      <c r="G734" s="111"/>
      <c r="H734" s="111"/>
      <c r="I734" s="111"/>
      <c r="J734" s="111"/>
      <c r="K734" s="111"/>
      <c r="L734" s="111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  <c r="AA734" s="111"/>
      <c r="AB734" s="111"/>
      <c r="AC734" s="111"/>
      <c r="AD734" s="111"/>
      <c r="AE734" s="111"/>
      <c r="AF734" s="111"/>
      <c r="AG734" s="111"/>
      <c r="AH734" s="111"/>
    </row>
    <row r="735" spans="1:34" ht="12.75">
      <c r="A735" s="111"/>
      <c r="B735" s="111"/>
      <c r="C735" s="111"/>
      <c r="D735" s="111"/>
      <c r="E735" s="111"/>
      <c r="F735" s="111"/>
      <c r="G735" s="111"/>
      <c r="H735" s="111"/>
      <c r="I735" s="111"/>
      <c r="J735" s="111"/>
      <c r="K735" s="111"/>
      <c r="L735" s="111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  <c r="AA735" s="111"/>
      <c r="AB735" s="111"/>
      <c r="AC735" s="111"/>
      <c r="AD735" s="111"/>
      <c r="AE735" s="111"/>
      <c r="AF735" s="111"/>
      <c r="AG735" s="111"/>
      <c r="AH735" s="111"/>
    </row>
    <row r="736" spans="1:34" ht="12.75">
      <c r="A736" s="111"/>
      <c r="B736" s="111"/>
      <c r="C736" s="111"/>
      <c r="D736" s="111"/>
      <c r="E736" s="111"/>
      <c r="F736" s="111"/>
      <c r="G736" s="111"/>
      <c r="H736" s="111"/>
      <c r="I736" s="111"/>
      <c r="J736" s="111"/>
      <c r="K736" s="111"/>
      <c r="L736" s="111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  <c r="AA736" s="111"/>
      <c r="AB736" s="111"/>
      <c r="AC736" s="111"/>
      <c r="AD736" s="111"/>
      <c r="AE736" s="111"/>
      <c r="AF736" s="111"/>
      <c r="AG736" s="111"/>
      <c r="AH736" s="111"/>
    </row>
    <row r="737" spans="1:34" ht="12.75">
      <c r="A737" s="111"/>
      <c r="B737" s="111"/>
      <c r="C737" s="111"/>
      <c r="D737" s="111"/>
      <c r="E737" s="111"/>
      <c r="F737" s="111"/>
      <c r="G737" s="111"/>
      <c r="H737" s="111"/>
      <c r="I737" s="111"/>
      <c r="J737" s="111"/>
      <c r="K737" s="111"/>
      <c r="L737" s="111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  <c r="AA737" s="111"/>
      <c r="AB737" s="111"/>
      <c r="AC737" s="111"/>
      <c r="AD737" s="111"/>
      <c r="AE737" s="111"/>
      <c r="AF737" s="111"/>
      <c r="AG737" s="111"/>
      <c r="AH737" s="111"/>
    </row>
    <row r="738" spans="1:34" ht="12.75">
      <c r="A738" s="111"/>
      <c r="B738" s="111"/>
      <c r="C738" s="111"/>
      <c r="D738" s="111"/>
      <c r="E738" s="111"/>
      <c r="F738" s="111"/>
      <c r="G738" s="111"/>
      <c r="H738" s="111"/>
      <c r="I738" s="111"/>
      <c r="J738" s="111"/>
      <c r="K738" s="111"/>
      <c r="L738" s="111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  <c r="AA738" s="111"/>
      <c r="AB738" s="111"/>
      <c r="AC738" s="111"/>
      <c r="AD738" s="111"/>
      <c r="AE738" s="111"/>
      <c r="AF738" s="111"/>
      <c r="AG738" s="111"/>
      <c r="AH738" s="111"/>
    </row>
    <row r="739" spans="1:34" ht="12.75">
      <c r="A739" s="111"/>
      <c r="B739" s="111"/>
      <c r="C739" s="111"/>
      <c r="D739" s="111"/>
      <c r="E739" s="111"/>
      <c r="F739" s="111"/>
      <c r="G739" s="111"/>
      <c r="H739" s="111"/>
      <c r="I739" s="111"/>
      <c r="J739" s="111"/>
      <c r="K739" s="111"/>
      <c r="L739" s="111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  <c r="AA739" s="111"/>
      <c r="AB739" s="111"/>
      <c r="AC739" s="111"/>
      <c r="AD739" s="111"/>
      <c r="AE739" s="111"/>
      <c r="AF739" s="111"/>
      <c r="AG739" s="111"/>
      <c r="AH739" s="111"/>
    </row>
    <row r="740" spans="1:34" ht="12.75">
      <c r="A740" s="111"/>
      <c r="B740" s="111"/>
      <c r="C740" s="111"/>
      <c r="D740" s="111"/>
      <c r="E740" s="111"/>
      <c r="F740" s="111"/>
      <c r="G740" s="111"/>
      <c r="H740" s="111"/>
      <c r="I740" s="111"/>
      <c r="J740" s="111"/>
      <c r="K740" s="111"/>
      <c r="L740" s="111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  <c r="AA740" s="111"/>
      <c r="AB740" s="111"/>
      <c r="AC740" s="111"/>
      <c r="AD740" s="111"/>
      <c r="AE740" s="111"/>
      <c r="AF740" s="111"/>
      <c r="AG740" s="111"/>
      <c r="AH740" s="111"/>
    </row>
    <row r="741" spans="1:34" ht="12.75">
      <c r="A741" s="111"/>
      <c r="B741" s="111"/>
      <c r="C741" s="111"/>
      <c r="D741" s="111"/>
      <c r="E741" s="111"/>
      <c r="F741" s="111"/>
      <c r="G741" s="111"/>
      <c r="H741" s="111"/>
      <c r="I741" s="111"/>
      <c r="J741" s="111"/>
      <c r="K741" s="111"/>
      <c r="L741" s="111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  <c r="AA741" s="111"/>
      <c r="AB741" s="111"/>
      <c r="AC741" s="111"/>
      <c r="AD741" s="111"/>
      <c r="AE741" s="111"/>
      <c r="AF741" s="111"/>
      <c r="AG741" s="111"/>
      <c r="AH741" s="111"/>
    </row>
    <row r="742" spans="1:34" ht="12.75">
      <c r="A742" s="111"/>
      <c r="B742" s="111"/>
      <c r="C742" s="111"/>
      <c r="D742" s="111"/>
      <c r="E742" s="111"/>
      <c r="F742" s="111"/>
      <c r="G742" s="111"/>
      <c r="H742" s="111"/>
      <c r="I742" s="111"/>
      <c r="J742" s="111"/>
      <c r="K742" s="111"/>
      <c r="L742" s="111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  <c r="AA742" s="111"/>
      <c r="AB742" s="111"/>
      <c r="AC742" s="111"/>
      <c r="AD742" s="111"/>
      <c r="AE742" s="111"/>
      <c r="AF742" s="111"/>
      <c r="AG742" s="111"/>
      <c r="AH742" s="111"/>
    </row>
    <row r="743" spans="1:34" ht="12.75">
      <c r="A743" s="111"/>
      <c r="B743" s="111"/>
      <c r="C743" s="111"/>
      <c r="D743" s="111"/>
      <c r="E743" s="111"/>
      <c r="F743" s="111"/>
      <c r="G743" s="111"/>
      <c r="H743" s="111"/>
      <c r="I743" s="111"/>
      <c r="J743" s="111"/>
      <c r="K743" s="111"/>
      <c r="L743" s="111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  <c r="AA743" s="111"/>
      <c r="AB743" s="111"/>
      <c r="AC743" s="111"/>
      <c r="AD743" s="111"/>
      <c r="AE743" s="111"/>
      <c r="AF743" s="111"/>
      <c r="AG743" s="111"/>
      <c r="AH743" s="111"/>
    </row>
    <row r="744" spans="1:34" ht="12.75">
      <c r="A744" s="111"/>
      <c r="B744" s="111"/>
      <c r="C744" s="111"/>
      <c r="D744" s="111"/>
      <c r="E744" s="111"/>
      <c r="F744" s="111"/>
      <c r="G744" s="111"/>
      <c r="H744" s="111"/>
      <c r="I744" s="111"/>
      <c r="J744" s="111"/>
      <c r="K744" s="111"/>
      <c r="L744" s="111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  <c r="AA744" s="111"/>
      <c r="AB744" s="111"/>
      <c r="AC744" s="111"/>
      <c r="AD744" s="111"/>
      <c r="AE744" s="111"/>
      <c r="AF744" s="111"/>
      <c r="AG744" s="111"/>
      <c r="AH744" s="111"/>
    </row>
    <row r="745" spans="1:34" ht="12.75">
      <c r="A745" s="111"/>
      <c r="B745" s="111"/>
      <c r="C745" s="111"/>
      <c r="D745" s="111"/>
      <c r="E745" s="111"/>
      <c r="F745" s="111"/>
      <c r="G745" s="111"/>
      <c r="H745" s="111"/>
      <c r="I745" s="111"/>
      <c r="J745" s="111"/>
      <c r="K745" s="111"/>
      <c r="L745" s="111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  <c r="AA745" s="111"/>
      <c r="AB745" s="111"/>
      <c r="AC745" s="111"/>
      <c r="AD745" s="111"/>
      <c r="AE745" s="111"/>
      <c r="AF745" s="111"/>
      <c r="AG745" s="111"/>
      <c r="AH745" s="111"/>
    </row>
    <row r="746" spans="1:34" ht="12.75">
      <c r="A746" s="111"/>
      <c r="B746" s="111"/>
      <c r="C746" s="111"/>
      <c r="D746" s="111"/>
      <c r="E746" s="111"/>
      <c r="F746" s="111"/>
      <c r="G746" s="111"/>
      <c r="H746" s="111"/>
      <c r="I746" s="111"/>
      <c r="J746" s="111"/>
      <c r="K746" s="111"/>
      <c r="L746" s="111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  <c r="AA746" s="111"/>
      <c r="AB746" s="111"/>
      <c r="AC746" s="111"/>
      <c r="AD746" s="111"/>
      <c r="AE746" s="111"/>
      <c r="AF746" s="111"/>
      <c r="AG746" s="111"/>
      <c r="AH746" s="111"/>
    </row>
    <row r="747" spans="1:34" ht="12.75">
      <c r="A747" s="111"/>
      <c r="B747" s="111"/>
      <c r="C747" s="111"/>
      <c r="D747" s="111"/>
      <c r="E747" s="111"/>
      <c r="F747" s="111"/>
      <c r="G747" s="111"/>
      <c r="H747" s="111"/>
      <c r="I747" s="111"/>
      <c r="J747" s="111"/>
      <c r="K747" s="111"/>
      <c r="L747" s="111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  <c r="AA747" s="111"/>
      <c r="AB747" s="111"/>
      <c r="AC747" s="111"/>
      <c r="AD747" s="111"/>
      <c r="AE747" s="111"/>
      <c r="AF747" s="111"/>
      <c r="AG747" s="111"/>
      <c r="AH747" s="111"/>
    </row>
    <row r="748" spans="1:34" ht="12.75">
      <c r="A748" s="111"/>
      <c r="B748" s="111"/>
      <c r="C748" s="111"/>
      <c r="D748" s="111"/>
      <c r="E748" s="111"/>
      <c r="F748" s="111"/>
      <c r="G748" s="111"/>
      <c r="H748" s="111"/>
      <c r="I748" s="111"/>
      <c r="J748" s="111"/>
      <c r="K748" s="111"/>
      <c r="L748" s="111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  <c r="AA748" s="111"/>
      <c r="AB748" s="111"/>
      <c r="AC748" s="111"/>
      <c r="AD748" s="111"/>
      <c r="AE748" s="111"/>
      <c r="AF748" s="111"/>
      <c r="AG748" s="111"/>
      <c r="AH748" s="111"/>
    </row>
    <row r="749" spans="1:34" ht="12.75">
      <c r="A749" s="111"/>
      <c r="B749" s="111"/>
      <c r="C749" s="111"/>
      <c r="D749" s="111"/>
      <c r="E749" s="111"/>
      <c r="F749" s="111"/>
      <c r="G749" s="111"/>
      <c r="H749" s="111"/>
      <c r="I749" s="111"/>
      <c r="J749" s="111"/>
      <c r="K749" s="111"/>
      <c r="L749" s="111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  <c r="AA749" s="111"/>
      <c r="AB749" s="111"/>
      <c r="AC749" s="111"/>
      <c r="AD749" s="111"/>
      <c r="AE749" s="111"/>
      <c r="AF749" s="111"/>
      <c r="AG749" s="111"/>
      <c r="AH749" s="111"/>
    </row>
    <row r="750" spans="1:34" ht="12.75">
      <c r="A750" s="111"/>
      <c r="B750" s="111"/>
      <c r="C750" s="111"/>
      <c r="D750" s="111"/>
      <c r="E750" s="111"/>
      <c r="F750" s="111"/>
      <c r="G750" s="111"/>
      <c r="H750" s="111"/>
      <c r="I750" s="111"/>
      <c r="J750" s="111"/>
      <c r="K750" s="111"/>
      <c r="L750" s="111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  <c r="AA750" s="111"/>
      <c r="AB750" s="111"/>
      <c r="AC750" s="111"/>
      <c r="AD750" s="111"/>
      <c r="AE750" s="111"/>
      <c r="AF750" s="111"/>
      <c r="AG750" s="111"/>
      <c r="AH750" s="111"/>
    </row>
    <row r="751" spans="1:34" ht="12.75">
      <c r="A751" s="111"/>
      <c r="B751" s="111"/>
      <c r="C751" s="111"/>
      <c r="D751" s="111"/>
      <c r="E751" s="111"/>
      <c r="F751" s="111"/>
      <c r="G751" s="111"/>
      <c r="H751" s="111"/>
      <c r="I751" s="111"/>
      <c r="J751" s="111"/>
      <c r="K751" s="111"/>
      <c r="L751" s="111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  <c r="AA751" s="111"/>
      <c r="AB751" s="111"/>
      <c r="AC751" s="111"/>
      <c r="AD751" s="111"/>
      <c r="AE751" s="111"/>
      <c r="AF751" s="111"/>
      <c r="AG751" s="111"/>
      <c r="AH751" s="111"/>
    </row>
    <row r="752" spans="1:34" ht="12.75">
      <c r="A752" s="111"/>
      <c r="B752" s="111"/>
      <c r="C752" s="111"/>
      <c r="D752" s="111"/>
      <c r="E752" s="111"/>
      <c r="F752" s="111"/>
      <c r="G752" s="111"/>
      <c r="H752" s="111"/>
      <c r="I752" s="111"/>
      <c r="J752" s="111"/>
      <c r="K752" s="111"/>
      <c r="L752" s="111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  <c r="AA752" s="111"/>
      <c r="AB752" s="111"/>
      <c r="AC752" s="111"/>
      <c r="AD752" s="111"/>
      <c r="AE752" s="111"/>
      <c r="AF752" s="111"/>
      <c r="AG752" s="111"/>
      <c r="AH752" s="111"/>
    </row>
    <row r="753" spans="1:34" ht="12.75">
      <c r="A753" s="111"/>
      <c r="B753" s="111"/>
      <c r="C753" s="111"/>
      <c r="D753" s="111"/>
      <c r="E753" s="111"/>
      <c r="F753" s="111"/>
      <c r="G753" s="111"/>
      <c r="H753" s="111"/>
      <c r="I753" s="111"/>
      <c r="J753" s="111"/>
      <c r="K753" s="111"/>
      <c r="L753" s="111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  <c r="AA753" s="111"/>
      <c r="AB753" s="111"/>
      <c r="AC753" s="111"/>
      <c r="AD753" s="111"/>
      <c r="AE753" s="111"/>
      <c r="AF753" s="111"/>
      <c r="AG753" s="111"/>
      <c r="AH753" s="111"/>
    </row>
    <row r="754" spans="1:34" ht="12.75">
      <c r="A754" s="111"/>
      <c r="B754" s="111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  <c r="AA754" s="111"/>
      <c r="AB754" s="111"/>
      <c r="AC754" s="111"/>
      <c r="AD754" s="111"/>
      <c r="AE754" s="111"/>
      <c r="AF754" s="111"/>
      <c r="AG754" s="111"/>
      <c r="AH754" s="111"/>
    </row>
    <row r="755" spans="1:34" ht="12.75">
      <c r="A755" s="111"/>
      <c r="B755" s="111"/>
      <c r="C755" s="111"/>
      <c r="D755" s="111"/>
      <c r="E755" s="111"/>
      <c r="F755" s="111"/>
      <c r="G755" s="111"/>
      <c r="H755" s="111"/>
      <c r="I755" s="111"/>
      <c r="J755" s="111"/>
      <c r="K755" s="111"/>
      <c r="L755" s="111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  <c r="AA755" s="111"/>
      <c r="AB755" s="111"/>
      <c r="AC755" s="111"/>
      <c r="AD755" s="111"/>
      <c r="AE755" s="111"/>
      <c r="AF755" s="111"/>
      <c r="AG755" s="111"/>
      <c r="AH755" s="111"/>
    </row>
    <row r="756" spans="1:34" ht="12.75">
      <c r="A756" s="111"/>
      <c r="B756" s="111"/>
      <c r="C756" s="111"/>
      <c r="D756" s="111"/>
      <c r="E756" s="111"/>
      <c r="F756" s="111"/>
      <c r="G756" s="111"/>
      <c r="H756" s="111"/>
      <c r="I756" s="111"/>
      <c r="J756" s="111"/>
      <c r="K756" s="111"/>
      <c r="L756" s="111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  <c r="AA756" s="111"/>
      <c r="AB756" s="111"/>
      <c r="AC756" s="111"/>
      <c r="AD756" s="111"/>
      <c r="AE756" s="111"/>
      <c r="AF756" s="111"/>
      <c r="AG756" s="111"/>
      <c r="AH756" s="111"/>
    </row>
    <row r="757" spans="1:34" ht="12.75">
      <c r="A757" s="111"/>
      <c r="B757" s="111"/>
      <c r="C757" s="111"/>
      <c r="D757" s="111"/>
      <c r="E757" s="111"/>
      <c r="F757" s="111"/>
      <c r="G757" s="111"/>
      <c r="H757" s="111"/>
      <c r="I757" s="111"/>
      <c r="J757" s="111"/>
      <c r="K757" s="111"/>
      <c r="L757" s="111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  <c r="AA757" s="111"/>
      <c r="AB757" s="111"/>
      <c r="AC757" s="111"/>
      <c r="AD757" s="111"/>
      <c r="AE757" s="111"/>
      <c r="AF757" s="111"/>
      <c r="AG757" s="111"/>
      <c r="AH757" s="111"/>
    </row>
    <row r="758" spans="1:34" ht="12.75">
      <c r="A758" s="111"/>
      <c r="B758" s="111"/>
      <c r="C758" s="111"/>
      <c r="D758" s="111"/>
      <c r="E758" s="111"/>
      <c r="F758" s="111"/>
      <c r="G758" s="111"/>
      <c r="H758" s="111"/>
      <c r="I758" s="111"/>
      <c r="J758" s="111"/>
      <c r="K758" s="111"/>
      <c r="L758" s="111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  <c r="AA758" s="111"/>
      <c r="AB758" s="111"/>
      <c r="AC758" s="111"/>
      <c r="AD758" s="111"/>
      <c r="AE758" s="111"/>
      <c r="AF758" s="111"/>
      <c r="AG758" s="111"/>
      <c r="AH758" s="111"/>
    </row>
    <row r="759" spans="1:34" ht="12.75">
      <c r="A759" s="111"/>
      <c r="B759" s="111"/>
      <c r="C759" s="111"/>
      <c r="D759" s="111"/>
      <c r="E759" s="111"/>
      <c r="F759" s="111"/>
      <c r="G759" s="111"/>
      <c r="H759" s="111"/>
      <c r="I759" s="111"/>
      <c r="J759" s="111"/>
      <c r="K759" s="111"/>
      <c r="L759" s="111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  <c r="AA759" s="111"/>
      <c r="AB759" s="111"/>
      <c r="AC759" s="111"/>
      <c r="AD759" s="111"/>
      <c r="AE759" s="111"/>
      <c r="AF759" s="111"/>
      <c r="AG759" s="111"/>
      <c r="AH759" s="111"/>
    </row>
    <row r="760" spans="1:34" ht="12.75">
      <c r="A760" s="111"/>
      <c r="B760" s="111"/>
      <c r="C760" s="111"/>
      <c r="D760" s="111"/>
      <c r="E760" s="111"/>
      <c r="F760" s="111"/>
      <c r="G760" s="111"/>
      <c r="H760" s="111"/>
      <c r="I760" s="111"/>
      <c r="J760" s="111"/>
      <c r="K760" s="111"/>
      <c r="L760" s="111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  <c r="AA760" s="111"/>
      <c r="AB760" s="111"/>
      <c r="AC760" s="111"/>
      <c r="AD760" s="111"/>
      <c r="AE760" s="111"/>
      <c r="AF760" s="111"/>
      <c r="AG760" s="111"/>
      <c r="AH760" s="111"/>
    </row>
    <row r="761" spans="1:34" ht="12.75">
      <c r="A761" s="111"/>
      <c r="B761" s="111"/>
      <c r="C761" s="111"/>
      <c r="D761" s="111"/>
      <c r="E761" s="111"/>
      <c r="F761" s="111"/>
      <c r="G761" s="111"/>
      <c r="H761" s="111"/>
      <c r="I761" s="111"/>
      <c r="J761" s="111"/>
      <c r="K761" s="111"/>
      <c r="L761" s="111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  <c r="AA761" s="111"/>
      <c r="AB761" s="111"/>
      <c r="AC761" s="111"/>
      <c r="AD761" s="111"/>
      <c r="AE761" s="111"/>
      <c r="AF761" s="111"/>
      <c r="AG761" s="111"/>
      <c r="AH761" s="111"/>
    </row>
    <row r="762" spans="1:34" ht="12.75">
      <c r="A762" s="111"/>
      <c r="B762" s="111"/>
      <c r="C762" s="111"/>
      <c r="D762" s="111"/>
      <c r="E762" s="111"/>
      <c r="F762" s="111"/>
      <c r="G762" s="111"/>
      <c r="H762" s="111"/>
      <c r="I762" s="111"/>
      <c r="J762" s="111"/>
      <c r="K762" s="111"/>
      <c r="L762" s="111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  <c r="AA762" s="111"/>
      <c r="AB762" s="111"/>
      <c r="AC762" s="111"/>
      <c r="AD762" s="111"/>
      <c r="AE762" s="111"/>
      <c r="AF762" s="111"/>
      <c r="AG762" s="111"/>
      <c r="AH762" s="111"/>
    </row>
    <row r="763" spans="1:34" ht="12.75">
      <c r="A763" s="111"/>
      <c r="B763" s="111"/>
      <c r="C763" s="111"/>
      <c r="D763" s="111"/>
      <c r="E763" s="111"/>
      <c r="F763" s="111"/>
      <c r="G763" s="111"/>
      <c r="H763" s="111"/>
      <c r="I763" s="111"/>
      <c r="J763" s="111"/>
      <c r="K763" s="111"/>
      <c r="L763" s="111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  <c r="AA763" s="111"/>
      <c r="AB763" s="111"/>
      <c r="AC763" s="111"/>
      <c r="AD763" s="111"/>
      <c r="AE763" s="111"/>
      <c r="AF763" s="111"/>
      <c r="AG763" s="111"/>
      <c r="AH763" s="111"/>
    </row>
    <row r="764" spans="1:34" ht="12.75">
      <c r="A764" s="111"/>
      <c r="B764" s="111"/>
      <c r="C764" s="111"/>
      <c r="D764" s="111"/>
      <c r="E764" s="111"/>
      <c r="F764" s="111"/>
      <c r="G764" s="111"/>
      <c r="H764" s="111"/>
      <c r="I764" s="111"/>
      <c r="J764" s="111"/>
      <c r="K764" s="111"/>
      <c r="L764" s="111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  <c r="AA764" s="111"/>
      <c r="AB764" s="111"/>
      <c r="AC764" s="111"/>
      <c r="AD764" s="111"/>
      <c r="AE764" s="111"/>
      <c r="AF764" s="111"/>
      <c r="AG764" s="111"/>
      <c r="AH764" s="111"/>
    </row>
    <row r="765" spans="1:34" ht="12.75">
      <c r="A765" s="111"/>
      <c r="B765" s="111"/>
      <c r="C765" s="111"/>
      <c r="D765" s="111"/>
      <c r="E765" s="111"/>
      <c r="F765" s="111"/>
      <c r="G765" s="111"/>
      <c r="H765" s="111"/>
      <c r="I765" s="111"/>
      <c r="J765" s="111"/>
      <c r="K765" s="111"/>
      <c r="L765" s="111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  <c r="AA765" s="111"/>
      <c r="AB765" s="111"/>
      <c r="AC765" s="111"/>
      <c r="AD765" s="111"/>
      <c r="AE765" s="111"/>
      <c r="AF765" s="111"/>
      <c r="AG765" s="111"/>
      <c r="AH765" s="111"/>
    </row>
    <row r="766" spans="1:34" ht="12.75">
      <c r="A766" s="111"/>
      <c r="B766" s="111"/>
      <c r="C766" s="111"/>
      <c r="D766" s="111"/>
      <c r="E766" s="111"/>
      <c r="F766" s="111"/>
      <c r="G766" s="111"/>
      <c r="H766" s="111"/>
      <c r="I766" s="111"/>
      <c r="J766" s="111"/>
      <c r="K766" s="111"/>
      <c r="L766" s="111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  <c r="AA766" s="111"/>
      <c r="AB766" s="111"/>
      <c r="AC766" s="111"/>
      <c r="AD766" s="111"/>
      <c r="AE766" s="111"/>
      <c r="AF766" s="111"/>
      <c r="AG766" s="111"/>
      <c r="AH766" s="111"/>
    </row>
    <row r="767" spans="1:34" ht="12.75">
      <c r="A767" s="111"/>
      <c r="B767" s="111"/>
      <c r="C767" s="111"/>
      <c r="D767" s="111"/>
      <c r="E767" s="111"/>
      <c r="F767" s="111"/>
      <c r="G767" s="111"/>
      <c r="H767" s="111"/>
      <c r="I767" s="111"/>
      <c r="J767" s="111"/>
      <c r="K767" s="111"/>
      <c r="L767" s="111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  <c r="AA767" s="111"/>
      <c r="AB767" s="111"/>
      <c r="AC767" s="111"/>
      <c r="AD767" s="111"/>
      <c r="AE767" s="111"/>
      <c r="AF767" s="111"/>
      <c r="AG767" s="111"/>
      <c r="AH767" s="111"/>
    </row>
    <row r="768" spans="1:34" ht="12.75">
      <c r="A768" s="111"/>
      <c r="B768" s="111"/>
      <c r="C768" s="111"/>
      <c r="D768" s="111"/>
      <c r="E768" s="111"/>
      <c r="F768" s="111"/>
      <c r="G768" s="111"/>
      <c r="H768" s="111"/>
      <c r="I768" s="111"/>
      <c r="J768" s="111"/>
      <c r="K768" s="111"/>
      <c r="L768" s="111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  <c r="AA768" s="111"/>
      <c r="AB768" s="111"/>
      <c r="AC768" s="111"/>
      <c r="AD768" s="111"/>
      <c r="AE768" s="111"/>
      <c r="AF768" s="111"/>
      <c r="AG768" s="111"/>
      <c r="AH768" s="111"/>
    </row>
    <row r="769" spans="1:34" ht="12.75">
      <c r="A769" s="111"/>
      <c r="B769" s="111"/>
      <c r="C769" s="111"/>
      <c r="D769" s="111"/>
      <c r="E769" s="111"/>
      <c r="F769" s="111"/>
      <c r="G769" s="111"/>
      <c r="H769" s="111"/>
      <c r="I769" s="111"/>
      <c r="J769" s="111"/>
      <c r="K769" s="111"/>
      <c r="L769" s="111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  <c r="AA769" s="111"/>
      <c r="AB769" s="111"/>
      <c r="AC769" s="111"/>
      <c r="AD769" s="111"/>
      <c r="AE769" s="111"/>
      <c r="AF769" s="111"/>
      <c r="AG769" s="111"/>
      <c r="AH769" s="111"/>
    </row>
    <row r="770" spans="1:34" ht="12.75">
      <c r="A770" s="111"/>
      <c r="B770" s="111"/>
      <c r="C770" s="111"/>
      <c r="D770" s="111"/>
      <c r="E770" s="111"/>
      <c r="F770" s="111"/>
      <c r="G770" s="111"/>
      <c r="H770" s="111"/>
      <c r="I770" s="111"/>
      <c r="J770" s="111"/>
      <c r="K770" s="111"/>
      <c r="L770" s="111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  <c r="AA770" s="111"/>
      <c r="AB770" s="111"/>
      <c r="AC770" s="111"/>
      <c r="AD770" s="111"/>
      <c r="AE770" s="111"/>
      <c r="AF770" s="111"/>
      <c r="AG770" s="111"/>
      <c r="AH770" s="111"/>
    </row>
    <row r="771" spans="1:34" ht="12.75">
      <c r="A771" s="111"/>
      <c r="B771" s="111"/>
      <c r="C771" s="111"/>
      <c r="D771" s="111"/>
      <c r="E771" s="111"/>
      <c r="F771" s="111"/>
      <c r="G771" s="111"/>
      <c r="H771" s="111"/>
      <c r="I771" s="111"/>
      <c r="J771" s="111"/>
      <c r="K771" s="111"/>
      <c r="L771" s="111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  <c r="AA771" s="111"/>
      <c r="AB771" s="111"/>
      <c r="AC771" s="111"/>
      <c r="AD771" s="111"/>
      <c r="AE771" s="111"/>
      <c r="AF771" s="111"/>
      <c r="AG771" s="111"/>
      <c r="AH771" s="111"/>
    </row>
    <row r="772" spans="1:34" ht="12.75">
      <c r="A772" s="111"/>
      <c r="B772" s="111"/>
      <c r="C772" s="111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  <c r="AA772" s="111"/>
      <c r="AB772" s="111"/>
      <c r="AC772" s="111"/>
      <c r="AD772" s="111"/>
      <c r="AE772" s="111"/>
      <c r="AF772" s="111"/>
      <c r="AG772" s="111"/>
      <c r="AH772" s="111"/>
    </row>
    <row r="773" spans="1:34" ht="12.75">
      <c r="A773" s="111"/>
      <c r="B773" s="111"/>
      <c r="C773" s="111"/>
      <c r="D773" s="111"/>
      <c r="E773" s="111"/>
      <c r="F773" s="111"/>
      <c r="G773" s="111"/>
      <c r="H773" s="111"/>
      <c r="I773" s="111"/>
      <c r="J773" s="111"/>
      <c r="K773" s="111"/>
      <c r="L773" s="111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  <c r="AA773" s="111"/>
      <c r="AB773" s="111"/>
      <c r="AC773" s="111"/>
      <c r="AD773" s="111"/>
      <c r="AE773" s="111"/>
      <c r="AF773" s="111"/>
      <c r="AG773" s="111"/>
      <c r="AH773" s="111"/>
    </row>
    <row r="774" spans="1:34" ht="12.75">
      <c r="A774" s="111"/>
      <c r="B774" s="111"/>
      <c r="C774" s="111"/>
      <c r="D774" s="111"/>
      <c r="E774" s="111"/>
      <c r="F774" s="111"/>
      <c r="G774" s="111"/>
      <c r="H774" s="111"/>
      <c r="I774" s="111"/>
      <c r="J774" s="111"/>
      <c r="K774" s="111"/>
      <c r="L774" s="111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  <c r="AA774" s="111"/>
      <c r="AB774" s="111"/>
      <c r="AC774" s="111"/>
      <c r="AD774" s="111"/>
      <c r="AE774" s="111"/>
      <c r="AF774" s="111"/>
      <c r="AG774" s="111"/>
      <c r="AH774" s="111"/>
    </row>
    <row r="775" spans="1:34" ht="12.75">
      <c r="A775" s="111"/>
      <c r="B775" s="111"/>
      <c r="C775" s="111"/>
      <c r="D775" s="111"/>
      <c r="E775" s="111"/>
      <c r="F775" s="111"/>
      <c r="G775" s="111"/>
      <c r="H775" s="111"/>
      <c r="I775" s="111"/>
      <c r="J775" s="111"/>
      <c r="K775" s="111"/>
      <c r="L775" s="111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  <c r="AA775" s="111"/>
      <c r="AB775" s="111"/>
      <c r="AC775" s="111"/>
      <c r="AD775" s="111"/>
      <c r="AE775" s="111"/>
      <c r="AF775" s="111"/>
      <c r="AG775" s="111"/>
      <c r="AH775" s="111"/>
    </row>
    <row r="776" spans="1:34" ht="12.75">
      <c r="A776" s="111"/>
      <c r="B776" s="111"/>
      <c r="C776" s="111"/>
      <c r="D776" s="111"/>
      <c r="E776" s="111"/>
      <c r="F776" s="111"/>
      <c r="G776" s="111"/>
      <c r="H776" s="111"/>
      <c r="I776" s="111"/>
      <c r="J776" s="111"/>
      <c r="K776" s="111"/>
      <c r="L776" s="111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  <c r="AA776" s="111"/>
      <c r="AB776" s="111"/>
      <c r="AC776" s="111"/>
      <c r="AD776" s="111"/>
      <c r="AE776" s="111"/>
      <c r="AF776" s="111"/>
      <c r="AG776" s="111"/>
      <c r="AH776" s="111"/>
    </row>
    <row r="777" spans="1:34" ht="12.75">
      <c r="A777" s="111"/>
      <c r="B777" s="111"/>
      <c r="C777" s="111"/>
      <c r="D777" s="111"/>
      <c r="E777" s="111"/>
      <c r="F777" s="111"/>
      <c r="G777" s="111"/>
      <c r="H777" s="111"/>
      <c r="I777" s="111"/>
      <c r="J777" s="111"/>
      <c r="K777" s="111"/>
      <c r="L777" s="111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  <c r="AA777" s="111"/>
      <c r="AB777" s="111"/>
      <c r="AC777" s="111"/>
      <c r="AD777" s="111"/>
      <c r="AE777" s="111"/>
      <c r="AF777" s="111"/>
      <c r="AG777" s="111"/>
      <c r="AH777" s="111"/>
    </row>
    <row r="778" spans="1:34" ht="12.75">
      <c r="A778" s="111"/>
      <c r="B778" s="111"/>
      <c r="C778" s="111"/>
      <c r="D778" s="111"/>
      <c r="E778" s="111"/>
      <c r="F778" s="111"/>
      <c r="G778" s="111"/>
      <c r="H778" s="111"/>
      <c r="I778" s="111"/>
      <c r="J778" s="111"/>
      <c r="K778" s="111"/>
      <c r="L778" s="111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  <c r="AA778" s="111"/>
      <c r="AB778" s="111"/>
      <c r="AC778" s="111"/>
      <c r="AD778" s="111"/>
      <c r="AE778" s="111"/>
      <c r="AF778" s="111"/>
      <c r="AG778" s="111"/>
      <c r="AH778" s="111"/>
    </row>
    <row r="779" spans="1:34" ht="12.75">
      <c r="A779" s="111"/>
      <c r="B779" s="111"/>
      <c r="C779" s="111"/>
      <c r="D779" s="111"/>
      <c r="E779" s="111"/>
      <c r="F779" s="111"/>
      <c r="G779" s="111"/>
      <c r="H779" s="111"/>
      <c r="I779" s="111"/>
      <c r="J779" s="111"/>
      <c r="K779" s="111"/>
      <c r="L779" s="111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  <c r="AA779" s="111"/>
      <c r="AB779" s="111"/>
      <c r="AC779" s="111"/>
      <c r="AD779" s="111"/>
      <c r="AE779" s="111"/>
      <c r="AF779" s="111"/>
      <c r="AG779" s="111"/>
      <c r="AH779" s="111"/>
    </row>
    <row r="780" spans="1:34" ht="12.75">
      <c r="A780" s="111"/>
      <c r="B780" s="111"/>
      <c r="C780" s="111"/>
      <c r="D780" s="111"/>
      <c r="E780" s="111"/>
      <c r="F780" s="111"/>
      <c r="G780" s="111"/>
      <c r="H780" s="111"/>
      <c r="I780" s="111"/>
      <c r="J780" s="111"/>
      <c r="K780" s="111"/>
      <c r="L780" s="111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  <c r="AA780" s="111"/>
      <c r="AB780" s="111"/>
      <c r="AC780" s="111"/>
      <c r="AD780" s="111"/>
      <c r="AE780" s="111"/>
      <c r="AF780" s="111"/>
      <c r="AG780" s="111"/>
      <c r="AH780" s="111"/>
    </row>
    <row r="781" spans="1:34" ht="12.75">
      <c r="A781" s="111"/>
      <c r="B781" s="111"/>
      <c r="C781" s="111"/>
      <c r="D781" s="111"/>
      <c r="E781" s="111"/>
      <c r="F781" s="111"/>
      <c r="G781" s="111"/>
      <c r="H781" s="111"/>
      <c r="I781" s="111"/>
      <c r="J781" s="111"/>
      <c r="K781" s="111"/>
      <c r="L781" s="111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  <c r="AA781" s="111"/>
      <c r="AB781" s="111"/>
      <c r="AC781" s="111"/>
      <c r="AD781" s="111"/>
      <c r="AE781" s="111"/>
      <c r="AF781" s="111"/>
      <c r="AG781" s="111"/>
      <c r="AH781" s="111"/>
    </row>
    <row r="782" spans="1:34" ht="12.75">
      <c r="A782" s="111"/>
      <c r="B782" s="111"/>
      <c r="C782" s="111"/>
      <c r="D782" s="111"/>
      <c r="E782" s="111"/>
      <c r="F782" s="111"/>
      <c r="G782" s="111"/>
      <c r="H782" s="111"/>
      <c r="I782" s="111"/>
      <c r="J782" s="111"/>
      <c r="K782" s="111"/>
      <c r="L782" s="111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  <c r="AA782" s="111"/>
      <c r="AB782" s="111"/>
      <c r="AC782" s="111"/>
      <c r="AD782" s="111"/>
      <c r="AE782" s="111"/>
      <c r="AF782" s="111"/>
      <c r="AG782" s="111"/>
      <c r="AH782" s="111"/>
    </row>
    <row r="783" spans="1:34" ht="12.75">
      <c r="A783" s="111"/>
      <c r="B783" s="111"/>
      <c r="C783" s="111"/>
      <c r="D783" s="111"/>
      <c r="E783" s="111"/>
      <c r="F783" s="111"/>
      <c r="G783" s="111"/>
      <c r="H783" s="111"/>
      <c r="I783" s="111"/>
      <c r="J783" s="111"/>
      <c r="K783" s="111"/>
      <c r="L783" s="111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  <c r="AA783" s="111"/>
      <c r="AB783" s="111"/>
      <c r="AC783" s="111"/>
      <c r="AD783" s="111"/>
      <c r="AE783" s="111"/>
      <c r="AF783" s="111"/>
      <c r="AG783" s="111"/>
      <c r="AH783" s="111"/>
    </row>
    <row r="784" spans="1:34" ht="12.75">
      <c r="A784" s="111"/>
      <c r="B784" s="111"/>
      <c r="C784" s="111"/>
      <c r="D784" s="111"/>
      <c r="E784" s="111"/>
      <c r="F784" s="111"/>
      <c r="G784" s="111"/>
      <c r="H784" s="111"/>
      <c r="I784" s="111"/>
      <c r="J784" s="111"/>
      <c r="K784" s="111"/>
      <c r="L784" s="111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  <c r="AA784" s="111"/>
      <c r="AB784" s="111"/>
      <c r="AC784" s="111"/>
      <c r="AD784" s="111"/>
      <c r="AE784" s="111"/>
      <c r="AF784" s="111"/>
      <c r="AG784" s="111"/>
      <c r="AH784" s="111"/>
    </row>
    <row r="785" spans="1:34" ht="12.75">
      <c r="A785" s="111"/>
      <c r="B785" s="111"/>
      <c r="C785" s="111"/>
      <c r="D785" s="111"/>
      <c r="E785" s="111"/>
      <c r="F785" s="111"/>
      <c r="G785" s="111"/>
      <c r="H785" s="111"/>
      <c r="I785" s="111"/>
      <c r="J785" s="111"/>
      <c r="K785" s="111"/>
      <c r="L785" s="111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  <c r="AA785" s="111"/>
      <c r="AB785" s="111"/>
      <c r="AC785" s="111"/>
      <c r="AD785" s="111"/>
      <c r="AE785" s="111"/>
      <c r="AF785" s="111"/>
      <c r="AG785" s="111"/>
      <c r="AH785" s="111"/>
    </row>
    <row r="786" spans="1:34" ht="12.75">
      <c r="A786" s="111"/>
      <c r="B786" s="111"/>
      <c r="C786" s="111"/>
      <c r="D786" s="111"/>
      <c r="E786" s="111"/>
      <c r="F786" s="111"/>
      <c r="G786" s="111"/>
      <c r="H786" s="111"/>
      <c r="I786" s="111"/>
      <c r="J786" s="111"/>
      <c r="K786" s="111"/>
      <c r="L786" s="111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  <c r="AA786" s="111"/>
      <c r="AB786" s="111"/>
      <c r="AC786" s="111"/>
      <c r="AD786" s="111"/>
      <c r="AE786" s="111"/>
      <c r="AF786" s="111"/>
      <c r="AG786" s="111"/>
      <c r="AH786" s="111"/>
    </row>
    <row r="787" spans="1:34" ht="12.75">
      <c r="A787" s="111"/>
      <c r="B787" s="111"/>
      <c r="C787" s="111"/>
      <c r="D787" s="111"/>
      <c r="E787" s="111"/>
      <c r="F787" s="111"/>
      <c r="G787" s="111"/>
      <c r="H787" s="111"/>
      <c r="I787" s="111"/>
      <c r="J787" s="111"/>
      <c r="K787" s="111"/>
      <c r="L787" s="111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  <c r="AA787" s="111"/>
      <c r="AB787" s="111"/>
      <c r="AC787" s="111"/>
      <c r="AD787" s="111"/>
      <c r="AE787" s="111"/>
      <c r="AF787" s="111"/>
      <c r="AG787" s="111"/>
      <c r="AH787" s="111"/>
    </row>
    <row r="788" spans="1:34" ht="12.75">
      <c r="A788" s="111"/>
      <c r="B788" s="111"/>
      <c r="C788" s="111"/>
      <c r="D788" s="111"/>
      <c r="E788" s="111"/>
      <c r="F788" s="111"/>
      <c r="G788" s="111"/>
      <c r="H788" s="111"/>
      <c r="I788" s="111"/>
      <c r="J788" s="111"/>
      <c r="K788" s="111"/>
      <c r="L788" s="111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  <c r="AA788" s="111"/>
      <c r="AB788" s="111"/>
      <c r="AC788" s="111"/>
      <c r="AD788" s="111"/>
      <c r="AE788" s="111"/>
      <c r="AF788" s="111"/>
      <c r="AG788" s="111"/>
      <c r="AH788" s="111"/>
    </row>
    <row r="789" spans="1:34" ht="12.75">
      <c r="A789" s="111"/>
      <c r="B789" s="111"/>
      <c r="C789" s="111"/>
      <c r="D789" s="111"/>
      <c r="E789" s="111"/>
      <c r="F789" s="111"/>
      <c r="G789" s="111"/>
      <c r="H789" s="111"/>
      <c r="I789" s="111"/>
      <c r="J789" s="111"/>
      <c r="K789" s="111"/>
      <c r="L789" s="111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  <c r="AA789" s="111"/>
      <c r="AB789" s="111"/>
      <c r="AC789" s="111"/>
      <c r="AD789" s="111"/>
      <c r="AE789" s="111"/>
      <c r="AF789" s="111"/>
      <c r="AG789" s="111"/>
      <c r="AH789" s="111"/>
    </row>
    <row r="790" spans="1:34" ht="12.75">
      <c r="A790" s="111"/>
      <c r="B790" s="111"/>
      <c r="C790" s="111"/>
      <c r="D790" s="111"/>
      <c r="E790" s="111"/>
      <c r="F790" s="111"/>
      <c r="G790" s="111"/>
      <c r="H790" s="111"/>
      <c r="I790" s="111"/>
      <c r="J790" s="111"/>
      <c r="K790" s="111"/>
      <c r="L790" s="111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  <c r="AA790" s="111"/>
      <c r="AB790" s="111"/>
      <c r="AC790" s="111"/>
      <c r="AD790" s="111"/>
      <c r="AE790" s="111"/>
      <c r="AF790" s="111"/>
      <c r="AG790" s="111"/>
      <c r="AH790" s="111"/>
    </row>
    <row r="791" spans="1:34" ht="12.75">
      <c r="A791" s="111"/>
      <c r="B791" s="111"/>
      <c r="C791" s="111"/>
      <c r="D791" s="111"/>
      <c r="E791" s="111"/>
      <c r="F791" s="111"/>
      <c r="G791" s="111"/>
      <c r="H791" s="111"/>
      <c r="I791" s="111"/>
      <c r="J791" s="111"/>
      <c r="K791" s="111"/>
      <c r="L791" s="111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  <c r="AA791" s="111"/>
      <c r="AB791" s="111"/>
      <c r="AC791" s="111"/>
      <c r="AD791" s="111"/>
      <c r="AE791" s="111"/>
      <c r="AF791" s="111"/>
      <c r="AG791" s="111"/>
      <c r="AH791" s="111"/>
    </row>
    <row r="792" spans="1:34" ht="12.75">
      <c r="A792" s="111"/>
      <c r="B792" s="111"/>
      <c r="C792" s="111"/>
      <c r="D792" s="111"/>
      <c r="E792" s="111"/>
      <c r="F792" s="111"/>
      <c r="G792" s="111"/>
      <c r="H792" s="111"/>
      <c r="I792" s="111"/>
      <c r="J792" s="111"/>
      <c r="K792" s="111"/>
      <c r="L792" s="111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  <c r="AA792" s="111"/>
      <c r="AB792" s="111"/>
      <c r="AC792" s="111"/>
      <c r="AD792" s="111"/>
      <c r="AE792" s="111"/>
      <c r="AF792" s="111"/>
      <c r="AG792" s="111"/>
      <c r="AH792" s="111"/>
    </row>
    <row r="793" spans="1:34" ht="12.75">
      <c r="A793" s="111"/>
      <c r="B793" s="111"/>
      <c r="C793" s="111"/>
      <c r="D793" s="111"/>
      <c r="E793" s="111"/>
      <c r="F793" s="111"/>
      <c r="G793" s="111"/>
      <c r="H793" s="111"/>
      <c r="I793" s="111"/>
      <c r="J793" s="111"/>
      <c r="K793" s="111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  <c r="AA793" s="111"/>
      <c r="AB793" s="111"/>
      <c r="AC793" s="111"/>
      <c r="AD793" s="111"/>
      <c r="AE793" s="111"/>
      <c r="AF793" s="111"/>
      <c r="AG793" s="111"/>
      <c r="AH793" s="111"/>
    </row>
    <row r="794" spans="1:34" ht="12.75">
      <c r="A794" s="111"/>
      <c r="B794" s="111"/>
      <c r="C794" s="111"/>
      <c r="D794" s="111"/>
      <c r="E794" s="111"/>
      <c r="F794" s="111"/>
      <c r="G794" s="111"/>
      <c r="H794" s="111"/>
      <c r="I794" s="111"/>
      <c r="J794" s="111"/>
      <c r="K794" s="111"/>
      <c r="L794" s="111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  <c r="AA794" s="111"/>
      <c r="AB794" s="111"/>
      <c r="AC794" s="111"/>
      <c r="AD794" s="111"/>
      <c r="AE794" s="111"/>
      <c r="AF794" s="111"/>
      <c r="AG794" s="111"/>
      <c r="AH794" s="111"/>
    </row>
    <row r="795" spans="1:34" ht="12.75">
      <c r="A795" s="111"/>
      <c r="B795" s="111"/>
      <c r="C795" s="111"/>
      <c r="D795" s="111"/>
      <c r="E795" s="111"/>
      <c r="F795" s="111"/>
      <c r="G795" s="111"/>
      <c r="H795" s="111"/>
      <c r="I795" s="111"/>
      <c r="J795" s="111"/>
      <c r="K795" s="111"/>
      <c r="L795" s="111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  <c r="AA795" s="111"/>
      <c r="AB795" s="111"/>
      <c r="AC795" s="111"/>
      <c r="AD795" s="111"/>
      <c r="AE795" s="111"/>
      <c r="AF795" s="111"/>
      <c r="AG795" s="111"/>
      <c r="AH795" s="111"/>
    </row>
    <row r="796" spans="1:34" ht="12.75">
      <c r="A796" s="111"/>
      <c r="B796" s="111"/>
      <c r="C796" s="111"/>
      <c r="D796" s="111"/>
      <c r="E796" s="111"/>
      <c r="F796" s="111"/>
      <c r="G796" s="111"/>
      <c r="H796" s="111"/>
      <c r="I796" s="111"/>
      <c r="J796" s="111"/>
      <c r="K796" s="111"/>
      <c r="L796" s="111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  <c r="AA796" s="111"/>
      <c r="AB796" s="111"/>
      <c r="AC796" s="111"/>
      <c r="AD796" s="111"/>
      <c r="AE796" s="111"/>
      <c r="AF796" s="111"/>
      <c r="AG796" s="111"/>
      <c r="AH796" s="111"/>
    </row>
    <row r="797" spans="1:34" ht="12.75">
      <c r="A797" s="111"/>
      <c r="B797" s="111"/>
      <c r="C797" s="111"/>
      <c r="D797" s="111"/>
      <c r="E797" s="111"/>
      <c r="F797" s="111"/>
      <c r="G797" s="111"/>
      <c r="H797" s="111"/>
      <c r="I797" s="111"/>
      <c r="J797" s="111"/>
      <c r="K797" s="111"/>
      <c r="L797" s="111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  <c r="AA797" s="111"/>
      <c r="AB797" s="111"/>
      <c r="AC797" s="111"/>
      <c r="AD797" s="111"/>
      <c r="AE797" s="111"/>
      <c r="AF797" s="111"/>
      <c r="AG797" s="111"/>
      <c r="AH797" s="111"/>
    </row>
    <row r="798" spans="1:34" ht="12.75">
      <c r="A798" s="111"/>
      <c r="B798" s="111"/>
      <c r="C798" s="111"/>
      <c r="D798" s="111"/>
      <c r="E798" s="111"/>
      <c r="F798" s="111"/>
      <c r="G798" s="111"/>
      <c r="H798" s="111"/>
      <c r="I798" s="111"/>
      <c r="J798" s="111"/>
      <c r="K798" s="111"/>
      <c r="L798" s="111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  <c r="AA798" s="111"/>
      <c r="AB798" s="111"/>
      <c r="AC798" s="111"/>
      <c r="AD798" s="111"/>
      <c r="AE798" s="111"/>
      <c r="AF798" s="111"/>
      <c r="AG798" s="111"/>
      <c r="AH798" s="111"/>
    </row>
    <row r="799" spans="1:34" ht="12.75">
      <c r="A799" s="111"/>
      <c r="B799" s="111"/>
      <c r="C799" s="111"/>
      <c r="D799" s="111"/>
      <c r="E799" s="111"/>
      <c r="F799" s="111"/>
      <c r="G799" s="111"/>
      <c r="H799" s="111"/>
      <c r="I799" s="111"/>
      <c r="J799" s="111"/>
      <c r="K799" s="111"/>
      <c r="L799" s="111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  <c r="AA799" s="111"/>
      <c r="AB799" s="111"/>
      <c r="AC799" s="111"/>
      <c r="AD799" s="111"/>
      <c r="AE799" s="111"/>
      <c r="AF799" s="111"/>
      <c r="AG799" s="111"/>
      <c r="AH799" s="111"/>
    </row>
    <row r="800" spans="1:34" ht="12.75">
      <c r="A800" s="111"/>
      <c r="B800" s="111"/>
      <c r="C800" s="111"/>
      <c r="D800" s="111"/>
      <c r="E800" s="111"/>
      <c r="F800" s="111"/>
      <c r="G800" s="111"/>
      <c r="H800" s="111"/>
      <c r="I800" s="111"/>
      <c r="J800" s="111"/>
      <c r="K800" s="111"/>
      <c r="L800" s="111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  <c r="AA800" s="111"/>
      <c r="AB800" s="111"/>
      <c r="AC800" s="111"/>
      <c r="AD800" s="111"/>
      <c r="AE800" s="111"/>
      <c r="AF800" s="111"/>
      <c r="AG800" s="111"/>
      <c r="AH800" s="111"/>
    </row>
    <row r="801" spans="1:34" ht="12.75">
      <c r="A801" s="111"/>
      <c r="B801" s="111"/>
      <c r="C801" s="111"/>
      <c r="D801" s="111"/>
      <c r="E801" s="111"/>
      <c r="F801" s="111"/>
      <c r="G801" s="111"/>
      <c r="H801" s="111"/>
      <c r="I801" s="111"/>
      <c r="J801" s="111"/>
      <c r="K801" s="111"/>
      <c r="L801" s="111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  <c r="AA801" s="111"/>
      <c r="AB801" s="111"/>
      <c r="AC801" s="111"/>
      <c r="AD801" s="111"/>
      <c r="AE801" s="111"/>
      <c r="AF801" s="111"/>
      <c r="AG801" s="111"/>
      <c r="AH801" s="111"/>
    </row>
    <row r="802" spans="1:34" ht="12.75">
      <c r="A802" s="111"/>
      <c r="B802" s="111"/>
      <c r="C802" s="111"/>
      <c r="D802" s="111"/>
      <c r="E802" s="111"/>
      <c r="F802" s="111"/>
      <c r="G802" s="111"/>
      <c r="H802" s="111"/>
      <c r="I802" s="111"/>
      <c r="J802" s="111"/>
      <c r="K802" s="111"/>
      <c r="L802" s="111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  <c r="AA802" s="111"/>
      <c r="AB802" s="111"/>
      <c r="AC802" s="111"/>
      <c r="AD802" s="111"/>
      <c r="AE802" s="111"/>
      <c r="AF802" s="111"/>
      <c r="AG802" s="111"/>
      <c r="AH802" s="111"/>
    </row>
    <row r="803" spans="1:34" ht="12.75">
      <c r="A803" s="111"/>
      <c r="B803" s="111"/>
      <c r="C803" s="111"/>
      <c r="D803" s="111"/>
      <c r="E803" s="111"/>
      <c r="F803" s="111"/>
      <c r="G803" s="111"/>
      <c r="H803" s="111"/>
      <c r="I803" s="111"/>
      <c r="J803" s="111"/>
      <c r="K803" s="111"/>
      <c r="L803" s="111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  <c r="AA803" s="111"/>
      <c r="AB803" s="111"/>
      <c r="AC803" s="111"/>
      <c r="AD803" s="111"/>
      <c r="AE803" s="111"/>
      <c r="AF803" s="111"/>
      <c r="AG803" s="111"/>
      <c r="AH803" s="111"/>
    </row>
    <row r="804" spans="1:34" ht="12.75">
      <c r="A804" s="111"/>
      <c r="B804" s="111"/>
      <c r="C804" s="111"/>
      <c r="D804" s="111"/>
      <c r="E804" s="111"/>
      <c r="F804" s="111"/>
      <c r="G804" s="111"/>
      <c r="H804" s="111"/>
      <c r="I804" s="111"/>
      <c r="J804" s="111"/>
      <c r="K804" s="111"/>
      <c r="L804" s="111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  <c r="AA804" s="111"/>
      <c r="AB804" s="111"/>
      <c r="AC804" s="111"/>
      <c r="AD804" s="111"/>
      <c r="AE804" s="111"/>
      <c r="AF804" s="111"/>
      <c r="AG804" s="111"/>
      <c r="AH804" s="111"/>
    </row>
    <row r="805" spans="1:34" ht="12.75">
      <c r="A805" s="111"/>
      <c r="B805" s="111"/>
      <c r="C805" s="111"/>
      <c r="D805" s="111"/>
      <c r="E805" s="111"/>
      <c r="F805" s="111"/>
      <c r="G805" s="111"/>
      <c r="H805" s="111"/>
      <c r="I805" s="111"/>
      <c r="J805" s="111"/>
      <c r="K805" s="111"/>
      <c r="L805" s="111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  <c r="AA805" s="111"/>
      <c r="AB805" s="111"/>
      <c r="AC805" s="111"/>
      <c r="AD805" s="111"/>
      <c r="AE805" s="111"/>
      <c r="AF805" s="111"/>
      <c r="AG805" s="111"/>
      <c r="AH805" s="111"/>
    </row>
    <row r="806" spans="1:34" ht="12.75">
      <c r="A806" s="111"/>
      <c r="B806" s="111"/>
      <c r="C806" s="111"/>
      <c r="D806" s="111"/>
      <c r="E806" s="111"/>
      <c r="F806" s="111"/>
      <c r="G806" s="111"/>
      <c r="H806" s="111"/>
      <c r="I806" s="111"/>
      <c r="J806" s="111"/>
      <c r="K806" s="111"/>
      <c r="L806" s="111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  <c r="AA806" s="111"/>
      <c r="AB806" s="111"/>
      <c r="AC806" s="111"/>
      <c r="AD806" s="111"/>
      <c r="AE806" s="111"/>
      <c r="AF806" s="111"/>
      <c r="AG806" s="111"/>
      <c r="AH806" s="111"/>
    </row>
    <row r="807" spans="1:34" ht="12.75">
      <c r="A807" s="111"/>
      <c r="B807" s="111"/>
      <c r="C807" s="111"/>
      <c r="D807" s="111"/>
      <c r="E807" s="111"/>
      <c r="F807" s="111"/>
      <c r="G807" s="111"/>
      <c r="H807" s="111"/>
      <c r="I807" s="111"/>
      <c r="J807" s="111"/>
      <c r="K807" s="111"/>
      <c r="L807" s="111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  <c r="AA807" s="111"/>
      <c r="AB807" s="111"/>
      <c r="AC807" s="111"/>
      <c r="AD807" s="111"/>
      <c r="AE807" s="111"/>
      <c r="AF807" s="111"/>
      <c r="AG807" s="111"/>
      <c r="AH807" s="111"/>
    </row>
    <row r="808" spans="1:34" ht="12.75">
      <c r="A808" s="111"/>
      <c r="B808" s="111"/>
      <c r="C808" s="111"/>
      <c r="D808" s="111"/>
      <c r="E808" s="111"/>
      <c r="F808" s="111"/>
      <c r="G808" s="111"/>
      <c r="H808" s="111"/>
      <c r="I808" s="111"/>
      <c r="J808" s="111"/>
      <c r="K808" s="111"/>
      <c r="L808" s="111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  <c r="AA808" s="111"/>
      <c r="AB808" s="111"/>
      <c r="AC808" s="111"/>
      <c r="AD808" s="111"/>
      <c r="AE808" s="111"/>
      <c r="AF808" s="111"/>
      <c r="AG808" s="111"/>
      <c r="AH808" s="111"/>
    </row>
    <row r="809" spans="1:34" ht="12.75">
      <c r="A809" s="111"/>
      <c r="B809" s="111"/>
      <c r="C809" s="111"/>
      <c r="D809" s="111"/>
      <c r="E809" s="111"/>
      <c r="F809" s="111"/>
      <c r="G809" s="111"/>
      <c r="H809" s="111"/>
      <c r="I809" s="111"/>
      <c r="J809" s="111"/>
      <c r="K809" s="111"/>
      <c r="L809" s="111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  <c r="AA809" s="111"/>
      <c r="AB809" s="111"/>
      <c r="AC809" s="111"/>
      <c r="AD809" s="111"/>
      <c r="AE809" s="111"/>
      <c r="AF809" s="111"/>
      <c r="AG809" s="111"/>
      <c r="AH809" s="111"/>
    </row>
    <row r="810" spans="1:34" ht="12.75">
      <c r="A810" s="111"/>
      <c r="B810" s="111"/>
      <c r="C810" s="111"/>
      <c r="D810" s="111"/>
      <c r="E810" s="111"/>
      <c r="F810" s="111"/>
      <c r="G810" s="111"/>
      <c r="H810" s="111"/>
      <c r="I810" s="111"/>
      <c r="J810" s="111"/>
      <c r="K810" s="111"/>
      <c r="L810" s="111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  <c r="AA810" s="111"/>
      <c r="AB810" s="111"/>
      <c r="AC810" s="111"/>
      <c r="AD810" s="111"/>
      <c r="AE810" s="111"/>
      <c r="AF810" s="111"/>
      <c r="AG810" s="111"/>
      <c r="AH810" s="111"/>
    </row>
    <row r="811" spans="1:34" ht="12.75">
      <c r="A811" s="111"/>
      <c r="B811" s="111"/>
      <c r="C811" s="111"/>
      <c r="D811" s="111"/>
      <c r="E811" s="111"/>
      <c r="F811" s="111"/>
      <c r="G811" s="111"/>
      <c r="H811" s="111"/>
      <c r="I811" s="111"/>
      <c r="J811" s="111"/>
      <c r="K811" s="111"/>
      <c r="L811" s="111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  <c r="AA811" s="111"/>
      <c r="AB811" s="111"/>
      <c r="AC811" s="111"/>
      <c r="AD811" s="111"/>
      <c r="AE811" s="111"/>
      <c r="AF811" s="111"/>
      <c r="AG811" s="111"/>
      <c r="AH811" s="111"/>
    </row>
    <row r="812" spans="1:34" ht="12.75">
      <c r="A812" s="111"/>
      <c r="B812" s="111"/>
      <c r="C812" s="111"/>
      <c r="D812" s="111"/>
      <c r="E812" s="111"/>
      <c r="F812" s="111"/>
      <c r="G812" s="111"/>
      <c r="H812" s="111"/>
      <c r="I812" s="111"/>
      <c r="J812" s="111"/>
      <c r="K812" s="111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  <c r="AA812" s="111"/>
      <c r="AB812" s="111"/>
      <c r="AC812" s="111"/>
      <c r="AD812" s="111"/>
      <c r="AE812" s="111"/>
      <c r="AF812" s="111"/>
      <c r="AG812" s="111"/>
      <c r="AH812" s="111"/>
    </row>
    <row r="813" spans="1:34" ht="12.75">
      <c r="A813" s="111"/>
      <c r="B813" s="111"/>
      <c r="C813" s="111"/>
      <c r="D813" s="111"/>
      <c r="E813" s="111"/>
      <c r="F813" s="111"/>
      <c r="G813" s="111"/>
      <c r="H813" s="111"/>
      <c r="I813" s="111"/>
      <c r="J813" s="111"/>
      <c r="K813" s="111"/>
      <c r="L813" s="111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  <c r="AA813" s="111"/>
      <c r="AB813" s="111"/>
      <c r="AC813" s="111"/>
      <c r="AD813" s="111"/>
      <c r="AE813" s="111"/>
      <c r="AF813" s="111"/>
      <c r="AG813" s="111"/>
      <c r="AH813" s="111"/>
    </row>
    <row r="814" spans="1:34" ht="12.75">
      <c r="A814" s="111"/>
      <c r="B814" s="111"/>
      <c r="C814" s="111"/>
      <c r="D814" s="111"/>
      <c r="E814" s="111"/>
      <c r="F814" s="111"/>
      <c r="G814" s="111"/>
      <c r="H814" s="111"/>
      <c r="I814" s="111"/>
      <c r="J814" s="111"/>
      <c r="K814" s="111"/>
      <c r="L814" s="111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  <c r="AA814" s="111"/>
      <c r="AB814" s="111"/>
      <c r="AC814" s="111"/>
      <c r="AD814" s="111"/>
      <c r="AE814" s="111"/>
      <c r="AF814" s="111"/>
      <c r="AG814" s="111"/>
      <c r="AH814" s="111"/>
    </row>
    <row r="815" spans="1:34" ht="12.75">
      <c r="A815" s="111"/>
      <c r="B815" s="111"/>
      <c r="C815" s="111"/>
      <c r="D815" s="111"/>
      <c r="E815" s="111"/>
      <c r="F815" s="111"/>
      <c r="G815" s="111"/>
      <c r="H815" s="111"/>
      <c r="I815" s="111"/>
      <c r="J815" s="111"/>
      <c r="K815" s="111"/>
      <c r="L815" s="111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  <c r="AA815" s="111"/>
      <c r="AB815" s="111"/>
      <c r="AC815" s="111"/>
      <c r="AD815" s="111"/>
      <c r="AE815" s="111"/>
      <c r="AF815" s="111"/>
      <c r="AG815" s="111"/>
      <c r="AH815" s="111"/>
    </row>
    <row r="816" spans="1:34" ht="12.75">
      <c r="A816" s="111"/>
      <c r="B816" s="111"/>
      <c r="C816" s="111"/>
      <c r="D816" s="111"/>
      <c r="E816" s="111"/>
      <c r="F816" s="111"/>
      <c r="G816" s="111"/>
      <c r="H816" s="111"/>
      <c r="I816" s="111"/>
      <c r="J816" s="111"/>
      <c r="K816" s="111"/>
      <c r="L816" s="111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  <c r="AA816" s="111"/>
      <c r="AB816" s="111"/>
      <c r="AC816" s="111"/>
      <c r="AD816" s="111"/>
      <c r="AE816" s="111"/>
      <c r="AF816" s="111"/>
      <c r="AG816" s="111"/>
      <c r="AH816" s="111"/>
    </row>
    <row r="817" spans="1:34" ht="12.75">
      <c r="A817" s="111"/>
      <c r="B817" s="111"/>
      <c r="C817" s="111"/>
      <c r="D817" s="111"/>
      <c r="E817" s="111"/>
      <c r="F817" s="111"/>
      <c r="G817" s="111"/>
      <c r="H817" s="111"/>
      <c r="I817" s="111"/>
      <c r="J817" s="111"/>
      <c r="K817" s="111"/>
      <c r="L817" s="111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  <c r="AA817" s="111"/>
      <c r="AB817" s="111"/>
      <c r="AC817" s="111"/>
      <c r="AD817" s="111"/>
      <c r="AE817" s="111"/>
      <c r="AF817" s="111"/>
      <c r="AG817" s="111"/>
      <c r="AH817" s="111"/>
    </row>
    <row r="818" spans="1:34" ht="12.75">
      <c r="A818" s="111"/>
      <c r="B818" s="111"/>
      <c r="C818" s="111"/>
      <c r="D818" s="111"/>
      <c r="E818" s="111"/>
      <c r="F818" s="111"/>
      <c r="G818" s="111"/>
      <c r="H818" s="111"/>
      <c r="I818" s="111"/>
      <c r="J818" s="111"/>
      <c r="K818" s="111"/>
      <c r="L818" s="111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  <c r="AA818" s="111"/>
      <c r="AB818" s="111"/>
      <c r="AC818" s="111"/>
      <c r="AD818" s="111"/>
      <c r="AE818" s="111"/>
      <c r="AF818" s="111"/>
      <c r="AG818" s="111"/>
      <c r="AH818" s="111"/>
    </row>
    <row r="819" spans="1:34" ht="12.75">
      <c r="A819" s="111"/>
      <c r="B819" s="111"/>
      <c r="C819" s="111"/>
      <c r="D819" s="111"/>
      <c r="E819" s="111"/>
      <c r="F819" s="111"/>
      <c r="G819" s="111"/>
      <c r="H819" s="111"/>
      <c r="I819" s="111"/>
      <c r="J819" s="111"/>
      <c r="K819" s="111"/>
      <c r="L819" s="111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  <c r="AA819" s="111"/>
      <c r="AB819" s="111"/>
      <c r="AC819" s="111"/>
      <c r="AD819" s="111"/>
      <c r="AE819" s="111"/>
      <c r="AF819" s="111"/>
      <c r="AG819" s="111"/>
      <c r="AH819" s="111"/>
    </row>
    <row r="820" spans="1:34" ht="12.75">
      <c r="A820" s="111"/>
      <c r="B820" s="111"/>
      <c r="C820" s="111"/>
      <c r="D820" s="111"/>
      <c r="E820" s="111"/>
      <c r="F820" s="111"/>
      <c r="G820" s="111"/>
      <c r="H820" s="111"/>
      <c r="I820" s="111"/>
      <c r="J820" s="111"/>
      <c r="K820" s="111"/>
      <c r="L820" s="111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  <c r="AA820" s="111"/>
      <c r="AB820" s="111"/>
      <c r="AC820" s="111"/>
      <c r="AD820" s="111"/>
      <c r="AE820" s="111"/>
      <c r="AF820" s="111"/>
      <c r="AG820" s="111"/>
      <c r="AH820" s="111"/>
    </row>
    <row r="821" spans="1:34" ht="12.75">
      <c r="A821" s="111"/>
      <c r="B821" s="111"/>
      <c r="C821" s="111"/>
      <c r="D821" s="111"/>
      <c r="E821" s="111"/>
      <c r="F821" s="111"/>
      <c r="G821" s="111"/>
      <c r="H821" s="111"/>
      <c r="I821" s="111"/>
      <c r="J821" s="111"/>
      <c r="K821" s="111"/>
      <c r="L821" s="111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  <c r="AA821" s="111"/>
      <c r="AB821" s="111"/>
      <c r="AC821" s="111"/>
      <c r="AD821" s="111"/>
      <c r="AE821" s="111"/>
      <c r="AF821" s="111"/>
      <c r="AG821" s="111"/>
      <c r="AH821" s="111"/>
    </row>
    <row r="822" spans="1:34" ht="12.75">
      <c r="A822" s="111"/>
      <c r="B822" s="111"/>
      <c r="C822" s="111"/>
      <c r="D822" s="111"/>
      <c r="E822" s="111"/>
      <c r="F822" s="111"/>
      <c r="G822" s="111"/>
      <c r="H822" s="111"/>
      <c r="I822" s="111"/>
      <c r="J822" s="111"/>
      <c r="K822" s="111"/>
      <c r="L822" s="111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  <c r="AA822" s="111"/>
      <c r="AB822" s="111"/>
      <c r="AC822" s="111"/>
      <c r="AD822" s="111"/>
      <c r="AE822" s="111"/>
      <c r="AF822" s="111"/>
      <c r="AG822" s="111"/>
      <c r="AH822" s="111"/>
    </row>
    <row r="823" spans="1:34" ht="12.75">
      <c r="A823" s="111"/>
      <c r="B823" s="111"/>
      <c r="C823" s="111"/>
      <c r="D823" s="111"/>
      <c r="E823" s="111"/>
      <c r="F823" s="111"/>
      <c r="G823" s="111"/>
      <c r="H823" s="111"/>
      <c r="I823" s="111"/>
      <c r="J823" s="111"/>
      <c r="K823" s="111"/>
      <c r="L823" s="111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  <c r="AA823" s="111"/>
      <c r="AB823" s="111"/>
      <c r="AC823" s="111"/>
      <c r="AD823" s="111"/>
      <c r="AE823" s="111"/>
      <c r="AF823" s="111"/>
      <c r="AG823" s="111"/>
      <c r="AH823" s="111"/>
    </row>
    <row r="824" spans="1:34" ht="12.75">
      <c r="A824" s="111"/>
      <c r="B824" s="111"/>
      <c r="C824" s="111"/>
      <c r="D824" s="111"/>
      <c r="E824" s="111"/>
      <c r="F824" s="111"/>
      <c r="G824" s="111"/>
      <c r="H824" s="111"/>
      <c r="I824" s="111"/>
      <c r="J824" s="111"/>
      <c r="K824" s="111"/>
      <c r="L824" s="111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  <c r="AA824" s="111"/>
      <c r="AB824" s="111"/>
      <c r="AC824" s="111"/>
      <c r="AD824" s="111"/>
      <c r="AE824" s="111"/>
      <c r="AF824" s="111"/>
      <c r="AG824" s="111"/>
      <c r="AH824" s="111"/>
    </row>
    <row r="825" spans="1:34" ht="12.75">
      <c r="A825" s="111"/>
      <c r="B825" s="111"/>
      <c r="C825" s="111"/>
      <c r="D825" s="111"/>
      <c r="E825" s="111"/>
      <c r="F825" s="111"/>
      <c r="G825" s="111"/>
      <c r="H825" s="111"/>
      <c r="I825" s="111"/>
      <c r="J825" s="111"/>
      <c r="K825" s="111"/>
      <c r="L825" s="111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  <c r="AA825" s="111"/>
      <c r="AB825" s="111"/>
      <c r="AC825" s="111"/>
      <c r="AD825" s="111"/>
      <c r="AE825" s="111"/>
      <c r="AF825" s="111"/>
      <c r="AG825" s="111"/>
      <c r="AH825" s="111"/>
    </row>
    <row r="826" spans="1:34" ht="12.75">
      <c r="A826" s="111"/>
      <c r="B826" s="111"/>
      <c r="C826" s="111"/>
      <c r="D826" s="111"/>
      <c r="E826" s="111"/>
      <c r="F826" s="111"/>
      <c r="G826" s="111"/>
      <c r="H826" s="111"/>
      <c r="I826" s="111"/>
      <c r="J826" s="111"/>
      <c r="K826" s="111"/>
      <c r="L826" s="111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  <c r="AA826" s="111"/>
      <c r="AB826" s="111"/>
      <c r="AC826" s="111"/>
      <c r="AD826" s="111"/>
      <c r="AE826" s="111"/>
      <c r="AF826" s="111"/>
      <c r="AG826" s="111"/>
      <c r="AH826" s="111"/>
    </row>
    <row r="827" spans="1:34" ht="12.75">
      <c r="A827" s="111"/>
      <c r="B827" s="111"/>
      <c r="C827" s="111"/>
      <c r="D827" s="111"/>
      <c r="E827" s="111"/>
      <c r="F827" s="111"/>
      <c r="G827" s="111"/>
      <c r="H827" s="111"/>
      <c r="I827" s="111"/>
      <c r="J827" s="111"/>
      <c r="K827" s="111"/>
      <c r="L827" s="111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  <c r="AA827" s="111"/>
      <c r="AB827" s="111"/>
      <c r="AC827" s="111"/>
      <c r="AD827" s="111"/>
      <c r="AE827" s="111"/>
      <c r="AF827" s="111"/>
      <c r="AG827" s="111"/>
      <c r="AH827" s="111"/>
    </row>
    <row r="828" spans="1:34" ht="12.75">
      <c r="A828" s="111"/>
      <c r="B828" s="111"/>
      <c r="C828" s="111"/>
      <c r="D828" s="111"/>
      <c r="E828" s="111"/>
      <c r="F828" s="111"/>
      <c r="G828" s="111"/>
      <c r="H828" s="111"/>
      <c r="I828" s="111"/>
      <c r="J828" s="111"/>
      <c r="K828" s="111"/>
      <c r="L828" s="111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  <c r="AA828" s="111"/>
      <c r="AB828" s="111"/>
      <c r="AC828" s="111"/>
      <c r="AD828" s="111"/>
      <c r="AE828" s="111"/>
      <c r="AF828" s="111"/>
      <c r="AG828" s="111"/>
      <c r="AH828" s="111"/>
    </row>
    <row r="829" spans="1:34" ht="12.75">
      <c r="A829" s="111"/>
      <c r="B829" s="111"/>
      <c r="C829" s="111"/>
      <c r="D829" s="111"/>
      <c r="E829" s="111"/>
      <c r="F829" s="111"/>
      <c r="G829" s="111"/>
      <c r="H829" s="111"/>
      <c r="I829" s="111"/>
      <c r="J829" s="111"/>
      <c r="K829" s="111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  <c r="AA829" s="111"/>
      <c r="AB829" s="111"/>
      <c r="AC829" s="111"/>
      <c r="AD829" s="111"/>
      <c r="AE829" s="111"/>
      <c r="AF829" s="111"/>
      <c r="AG829" s="111"/>
      <c r="AH829" s="111"/>
    </row>
    <row r="830" spans="1:34" ht="12.75">
      <c r="A830" s="111"/>
      <c r="B830" s="111"/>
      <c r="C830" s="111"/>
      <c r="D830" s="111"/>
      <c r="E830" s="111"/>
      <c r="F830" s="111"/>
      <c r="G830" s="111"/>
      <c r="H830" s="111"/>
      <c r="I830" s="111"/>
      <c r="J830" s="111"/>
      <c r="K830" s="111"/>
      <c r="L830" s="111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  <c r="AA830" s="111"/>
      <c r="AB830" s="111"/>
      <c r="AC830" s="111"/>
      <c r="AD830" s="111"/>
      <c r="AE830" s="111"/>
      <c r="AF830" s="111"/>
      <c r="AG830" s="111"/>
      <c r="AH830" s="111"/>
    </row>
    <row r="831" spans="1:34" ht="12.75">
      <c r="A831" s="111"/>
      <c r="B831" s="111"/>
      <c r="C831" s="111"/>
      <c r="D831" s="111"/>
      <c r="E831" s="111"/>
      <c r="F831" s="111"/>
      <c r="G831" s="111"/>
      <c r="H831" s="111"/>
      <c r="I831" s="111"/>
      <c r="J831" s="111"/>
      <c r="K831" s="111"/>
      <c r="L831" s="111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  <c r="AA831" s="111"/>
      <c r="AB831" s="111"/>
      <c r="AC831" s="111"/>
      <c r="AD831" s="111"/>
      <c r="AE831" s="111"/>
      <c r="AF831" s="111"/>
      <c r="AG831" s="111"/>
      <c r="AH831" s="111"/>
    </row>
    <row r="832" spans="1:34" ht="12.75">
      <c r="A832" s="111"/>
      <c r="B832" s="111"/>
      <c r="C832" s="111"/>
      <c r="D832" s="111"/>
      <c r="E832" s="111"/>
      <c r="F832" s="111"/>
      <c r="G832" s="111"/>
      <c r="H832" s="111"/>
      <c r="I832" s="111"/>
      <c r="J832" s="111"/>
      <c r="K832" s="111"/>
      <c r="L832" s="111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  <c r="AA832" s="111"/>
      <c r="AB832" s="111"/>
      <c r="AC832" s="111"/>
      <c r="AD832" s="111"/>
      <c r="AE832" s="111"/>
      <c r="AF832" s="111"/>
      <c r="AG832" s="111"/>
      <c r="AH832" s="111"/>
    </row>
    <row r="833" spans="1:34" ht="12.75">
      <c r="A833" s="111"/>
      <c r="B833" s="111"/>
      <c r="C833" s="111"/>
      <c r="D833" s="111"/>
      <c r="E833" s="111"/>
      <c r="F833" s="111"/>
      <c r="G833" s="111"/>
      <c r="H833" s="111"/>
      <c r="I833" s="111"/>
      <c r="J833" s="111"/>
      <c r="K833" s="111"/>
      <c r="L833" s="111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  <c r="AA833" s="111"/>
      <c r="AB833" s="111"/>
      <c r="AC833" s="111"/>
      <c r="AD833" s="111"/>
      <c r="AE833" s="111"/>
      <c r="AF833" s="111"/>
      <c r="AG833" s="111"/>
      <c r="AH833" s="111"/>
    </row>
    <row r="834" spans="1:34" ht="12.75">
      <c r="A834" s="111"/>
      <c r="B834" s="111"/>
      <c r="C834" s="111"/>
      <c r="D834" s="111"/>
      <c r="E834" s="111"/>
      <c r="F834" s="111"/>
      <c r="G834" s="111"/>
      <c r="H834" s="111"/>
      <c r="I834" s="111"/>
      <c r="J834" s="111"/>
      <c r="K834" s="111"/>
      <c r="L834" s="111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  <c r="AA834" s="111"/>
      <c r="AB834" s="111"/>
      <c r="AC834" s="111"/>
      <c r="AD834" s="111"/>
      <c r="AE834" s="111"/>
      <c r="AF834" s="111"/>
      <c r="AG834" s="111"/>
      <c r="AH834" s="111"/>
    </row>
    <row r="835" spans="1:34" ht="12.75">
      <c r="A835" s="111"/>
      <c r="B835" s="111"/>
      <c r="C835" s="111"/>
      <c r="D835" s="111"/>
      <c r="E835" s="111"/>
      <c r="F835" s="111"/>
      <c r="G835" s="111"/>
      <c r="H835" s="111"/>
      <c r="I835" s="111"/>
      <c r="J835" s="111"/>
      <c r="K835" s="111"/>
      <c r="L835" s="111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  <c r="AA835" s="111"/>
      <c r="AB835" s="111"/>
      <c r="AC835" s="111"/>
      <c r="AD835" s="111"/>
      <c r="AE835" s="111"/>
      <c r="AF835" s="111"/>
      <c r="AG835" s="111"/>
      <c r="AH835" s="111"/>
    </row>
    <row r="836" spans="1:34" ht="12.75">
      <c r="A836" s="111"/>
      <c r="B836" s="111"/>
      <c r="C836" s="111"/>
      <c r="D836" s="111"/>
      <c r="E836" s="111"/>
      <c r="F836" s="111"/>
      <c r="G836" s="111"/>
      <c r="H836" s="111"/>
      <c r="I836" s="111"/>
      <c r="J836" s="111"/>
      <c r="K836" s="111"/>
      <c r="L836" s="111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  <c r="AA836" s="111"/>
      <c r="AB836" s="111"/>
      <c r="AC836" s="111"/>
      <c r="AD836" s="111"/>
      <c r="AE836" s="111"/>
      <c r="AF836" s="111"/>
      <c r="AG836" s="111"/>
      <c r="AH836" s="111"/>
    </row>
    <row r="837" spans="1:34" ht="12.75">
      <c r="A837" s="111"/>
      <c r="B837" s="111"/>
      <c r="C837" s="111"/>
      <c r="D837" s="111"/>
      <c r="E837" s="111"/>
      <c r="F837" s="111"/>
      <c r="G837" s="111"/>
      <c r="H837" s="111"/>
      <c r="I837" s="111"/>
      <c r="J837" s="111"/>
      <c r="K837" s="111"/>
      <c r="L837" s="111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  <c r="AA837" s="111"/>
      <c r="AB837" s="111"/>
      <c r="AC837" s="111"/>
      <c r="AD837" s="111"/>
      <c r="AE837" s="111"/>
      <c r="AF837" s="111"/>
      <c r="AG837" s="111"/>
      <c r="AH837" s="111"/>
    </row>
    <row r="838" spans="1:34" ht="12.75">
      <c r="A838" s="111"/>
      <c r="B838" s="111"/>
      <c r="C838" s="111"/>
      <c r="D838" s="111"/>
      <c r="E838" s="111"/>
      <c r="F838" s="111"/>
      <c r="G838" s="111"/>
      <c r="H838" s="111"/>
      <c r="I838" s="111"/>
      <c r="J838" s="111"/>
      <c r="K838" s="111"/>
      <c r="L838" s="111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  <c r="AA838" s="111"/>
      <c r="AB838" s="111"/>
      <c r="AC838" s="111"/>
      <c r="AD838" s="111"/>
      <c r="AE838" s="111"/>
      <c r="AF838" s="111"/>
      <c r="AG838" s="111"/>
      <c r="AH838" s="111"/>
    </row>
    <row r="839" spans="1:34" ht="12.75">
      <c r="A839" s="111"/>
      <c r="B839" s="111"/>
      <c r="C839" s="111"/>
      <c r="D839" s="111"/>
      <c r="E839" s="111"/>
      <c r="F839" s="111"/>
      <c r="G839" s="111"/>
      <c r="H839" s="111"/>
      <c r="I839" s="111"/>
      <c r="J839" s="111"/>
      <c r="K839" s="111"/>
      <c r="L839" s="111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  <c r="AA839" s="111"/>
      <c r="AB839" s="111"/>
      <c r="AC839" s="111"/>
      <c r="AD839" s="111"/>
      <c r="AE839" s="111"/>
      <c r="AF839" s="111"/>
      <c r="AG839" s="111"/>
      <c r="AH839" s="111"/>
    </row>
    <row r="840" spans="1:34" ht="12.75">
      <c r="A840" s="111"/>
      <c r="B840" s="111"/>
      <c r="C840" s="111"/>
      <c r="D840" s="111"/>
      <c r="E840" s="111"/>
      <c r="F840" s="111"/>
      <c r="G840" s="111"/>
      <c r="H840" s="111"/>
      <c r="I840" s="111"/>
      <c r="J840" s="111"/>
      <c r="K840" s="111"/>
      <c r="L840" s="111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  <c r="AA840" s="111"/>
      <c r="AB840" s="111"/>
      <c r="AC840" s="111"/>
      <c r="AD840" s="111"/>
      <c r="AE840" s="111"/>
      <c r="AF840" s="111"/>
      <c r="AG840" s="111"/>
      <c r="AH840" s="111"/>
    </row>
    <row r="841" spans="1:34" ht="12.75">
      <c r="A841" s="111"/>
      <c r="B841" s="111"/>
      <c r="C841" s="111"/>
      <c r="D841" s="111"/>
      <c r="E841" s="111"/>
      <c r="F841" s="111"/>
      <c r="G841" s="111"/>
      <c r="H841" s="111"/>
      <c r="I841" s="111"/>
      <c r="J841" s="111"/>
      <c r="K841" s="111"/>
      <c r="L841" s="111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  <c r="AA841" s="111"/>
      <c r="AB841" s="111"/>
      <c r="AC841" s="111"/>
      <c r="AD841" s="111"/>
      <c r="AE841" s="111"/>
      <c r="AF841" s="111"/>
      <c r="AG841" s="111"/>
      <c r="AH841" s="111"/>
    </row>
    <row r="842" spans="1:34" ht="12.75">
      <c r="A842" s="111"/>
      <c r="B842" s="111"/>
      <c r="C842" s="111"/>
      <c r="D842" s="111"/>
      <c r="E842" s="111"/>
      <c r="F842" s="111"/>
      <c r="G842" s="111"/>
      <c r="H842" s="111"/>
      <c r="I842" s="111"/>
      <c r="J842" s="111"/>
      <c r="K842" s="111"/>
      <c r="L842" s="111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  <c r="AA842" s="111"/>
      <c r="AB842" s="111"/>
      <c r="AC842" s="111"/>
      <c r="AD842" s="111"/>
      <c r="AE842" s="111"/>
      <c r="AF842" s="111"/>
      <c r="AG842" s="111"/>
      <c r="AH842" s="111"/>
    </row>
    <row r="843" spans="1:34" ht="12.75">
      <c r="A843" s="111"/>
      <c r="B843" s="111"/>
      <c r="C843" s="111"/>
      <c r="D843" s="111"/>
      <c r="E843" s="111"/>
      <c r="F843" s="111"/>
      <c r="G843" s="111"/>
      <c r="H843" s="111"/>
      <c r="I843" s="111"/>
      <c r="J843" s="111"/>
      <c r="K843" s="111"/>
      <c r="L843" s="111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  <c r="AA843" s="111"/>
      <c r="AB843" s="111"/>
      <c r="AC843" s="111"/>
      <c r="AD843" s="111"/>
      <c r="AE843" s="111"/>
      <c r="AF843" s="111"/>
      <c r="AG843" s="111"/>
      <c r="AH843" s="111"/>
    </row>
    <row r="844" spans="1:34" ht="12.75">
      <c r="A844" s="111"/>
      <c r="B844" s="111"/>
      <c r="C844" s="111"/>
      <c r="D844" s="111"/>
      <c r="E844" s="111"/>
      <c r="F844" s="111"/>
      <c r="G844" s="111"/>
      <c r="H844" s="111"/>
      <c r="I844" s="111"/>
      <c r="J844" s="111"/>
      <c r="K844" s="111"/>
      <c r="L844" s="111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  <c r="AA844" s="111"/>
      <c r="AB844" s="111"/>
      <c r="AC844" s="111"/>
      <c r="AD844" s="111"/>
      <c r="AE844" s="111"/>
      <c r="AF844" s="111"/>
      <c r="AG844" s="111"/>
      <c r="AH844" s="111"/>
    </row>
    <row r="845" spans="1:34" ht="12.75">
      <c r="A845" s="111"/>
      <c r="B845" s="111"/>
      <c r="C845" s="111"/>
      <c r="D845" s="111"/>
      <c r="E845" s="111"/>
      <c r="F845" s="111"/>
      <c r="G845" s="111"/>
      <c r="H845" s="111"/>
      <c r="I845" s="111"/>
      <c r="J845" s="111"/>
      <c r="K845" s="111"/>
      <c r="L845" s="111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  <c r="AA845" s="111"/>
      <c r="AB845" s="111"/>
      <c r="AC845" s="111"/>
      <c r="AD845" s="111"/>
      <c r="AE845" s="111"/>
      <c r="AF845" s="111"/>
      <c r="AG845" s="111"/>
      <c r="AH845" s="111"/>
    </row>
    <row r="846" spans="1:34" ht="12.75">
      <c r="A846" s="111"/>
      <c r="B846" s="111"/>
      <c r="C846" s="111"/>
      <c r="D846" s="111"/>
      <c r="E846" s="111"/>
      <c r="F846" s="111"/>
      <c r="G846" s="111"/>
      <c r="H846" s="111"/>
      <c r="I846" s="111"/>
      <c r="J846" s="111"/>
      <c r="K846" s="111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  <c r="AA846" s="111"/>
      <c r="AB846" s="111"/>
      <c r="AC846" s="111"/>
      <c r="AD846" s="111"/>
      <c r="AE846" s="111"/>
      <c r="AF846" s="111"/>
      <c r="AG846" s="111"/>
      <c r="AH846" s="111"/>
    </row>
    <row r="847" spans="1:34" ht="12.75">
      <c r="A847" s="111"/>
      <c r="B847" s="111"/>
      <c r="C847" s="111"/>
      <c r="D847" s="111"/>
      <c r="E847" s="111"/>
      <c r="F847" s="111"/>
      <c r="G847" s="111"/>
      <c r="H847" s="111"/>
      <c r="I847" s="111"/>
      <c r="J847" s="111"/>
      <c r="K847" s="111"/>
      <c r="L847" s="111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  <c r="AA847" s="111"/>
      <c r="AB847" s="111"/>
      <c r="AC847" s="111"/>
      <c r="AD847" s="111"/>
      <c r="AE847" s="111"/>
      <c r="AF847" s="111"/>
      <c r="AG847" s="111"/>
      <c r="AH847" s="111"/>
    </row>
    <row r="848" spans="1:34" ht="12.75">
      <c r="A848" s="111"/>
      <c r="B848" s="111"/>
      <c r="C848" s="111"/>
      <c r="D848" s="111"/>
      <c r="E848" s="111"/>
      <c r="F848" s="111"/>
      <c r="G848" s="111"/>
      <c r="H848" s="111"/>
      <c r="I848" s="111"/>
      <c r="J848" s="111"/>
      <c r="K848" s="111"/>
      <c r="L848" s="111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  <c r="AA848" s="111"/>
      <c r="AB848" s="111"/>
      <c r="AC848" s="111"/>
      <c r="AD848" s="111"/>
      <c r="AE848" s="111"/>
      <c r="AF848" s="111"/>
      <c r="AG848" s="111"/>
      <c r="AH848" s="111"/>
    </row>
    <row r="849" spans="1:34" ht="12.75">
      <c r="A849" s="111"/>
      <c r="B849" s="111"/>
      <c r="C849" s="111"/>
      <c r="D849" s="111"/>
      <c r="E849" s="111"/>
      <c r="F849" s="111"/>
      <c r="G849" s="111"/>
      <c r="H849" s="111"/>
      <c r="I849" s="111"/>
      <c r="J849" s="111"/>
      <c r="K849" s="111"/>
      <c r="L849" s="111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  <c r="AA849" s="111"/>
      <c r="AB849" s="111"/>
      <c r="AC849" s="111"/>
      <c r="AD849" s="111"/>
      <c r="AE849" s="111"/>
      <c r="AF849" s="111"/>
      <c r="AG849" s="111"/>
      <c r="AH849" s="111"/>
    </row>
    <row r="850" spans="1:34" ht="12.75">
      <c r="A850" s="111"/>
      <c r="B850" s="111"/>
      <c r="C850" s="111"/>
      <c r="D850" s="111"/>
      <c r="E850" s="111"/>
      <c r="F850" s="111"/>
      <c r="G850" s="111"/>
      <c r="H850" s="111"/>
      <c r="I850" s="111"/>
      <c r="J850" s="111"/>
      <c r="K850" s="111"/>
      <c r="L850" s="111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  <c r="AA850" s="111"/>
      <c r="AB850" s="111"/>
      <c r="AC850" s="111"/>
      <c r="AD850" s="111"/>
      <c r="AE850" s="111"/>
      <c r="AF850" s="111"/>
      <c r="AG850" s="111"/>
      <c r="AH850" s="111"/>
    </row>
    <row r="851" spans="1:34" ht="12.75">
      <c r="A851" s="111"/>
      <c r="B851" s="111"/>
      <c r="C851" s="111"/>
      <c r="D851" s="111"/>
      <c r="E851" s="111"/>
      <c r="F851" s="111"/>
      <c r="G851" s="111"/>
      <c r="H851" s="111"/>
      <c r="I851" s="111"/>
      <c r="J851" s="111"/>
      <c r="K851" s="111"/>
      <c r="L851" s="111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  <c r="AA851" s="111"/>
      <c r="AB851" s="111"/>
      <c r="AC851" s="111"/>
      <c r="AD851" s="111"/>
      <c r="AE851" s="111"/>
      <c r="AF851" s="111"/>
      <c r="AG851" s="111"/>
      <c r="AH851" s="111"/>
    </row>
    <row r="852" spans="1:34" ht="12.75">
      <c r="A852" s="111"/>
      <c r="B852" s="111"/>
      <c r="C852" s="111"/>
      <c r="D852" s="111"/>
      <c r="E852" s="111"/>
      <c r="F852" s="111"/>
      <c r="G852" s="111"/>
      <c r="H852" s="111"/>
      <c r="I852" s="111"/>
      <c r="J852" s="111"/>
      <c r="K852" s="111"/>
      <c r="L852" s="111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  <c r="AA852" s="111"/>
      <c r="AB852" s="111"/>
      <c r="AC852" s="111"/>
      <c r="AD852" s="111"/>
      <c r="AE852" s="111"/>
      <c r="AF852" s="111"/>
      <c r="AG852" s="111"/>
      <c r="AH852" s="111"/>
    </row>
    <row r="853" spans="1:34" ht="12.75">
      <c r="A853" s="111"/>
      <c r="B853" s="111"/>
      <c r="C853" s="111"/>
      <c r="D853" s="111"/>
      <c r="E853" s="111"/>
      <c r="F853" s="111"/>
      <c r="G853" s="111"/>
      <c r="H853" s="111"/>
      <c r="I853" s="111"/>
      <c r="J853" s="111"/>
      <c r="K853" s="111"/>
      <c r="L853" s="111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  <c r="AA853" s="111"/>
      <c r="AB853" s="111"/>
      <c r="AC853" s="111"/>
      <c r="AD853" s="111"/>
      <c r="AE853" s="111"/>
      <c r="AF853" s="111"/>
      <c r="AG853" s="111"/>
      <c r="AH853" s="111"/>
    </row>
    <row r="854" spans="1:34" ht="12.75">
      <c r="A854" s="111"/>
      <c r="B854" s="111"/>
      <c r="C854" s="111"/>
      <c r="D854" s="111"/>
      <c r="E854" s="111"/>
      <c r="F854" s="111"/>
      <c r="G854" s="111"/>
      <c r="H854" s="111"/>
      <c r="I854" s="111"/>
      <c r="J854" s="111"/>
      <c r="K854" s="111"/>
      <c r="L854" s="111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  <c r="AA854" s="111"/>
      <c r="AB854" s="111"/>
      <c r="AC854" s="111"/>
      <c r="AD854" s="111"/>
      <c r="AE854" s="111"/>
      <c r="AF854" s="111"/>
      <c r="AG854" s="111"/>
      <c r="AH854" s="111"/>
    </row>
    <row r="855" spans="1:34" ht="12.75">
      <c r="A855" s="111"/>
      <c r="B855" s="111"/>
      <c r="C855" s="111"/>
      <c r="D855" s="111"/>
      <c r="E855" s="111"/>
      <c r="F855" s="111"/>
      <c r="G855" s="111"/>
      <c r="H855" s="111"/>
      <c r="I855" s="111"/>
      <c r="J855" s="111"/>
      <c r="K855" s="111"/>
      <c r="L855" s="111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  <c r="AA855" s="111"/>
      <c r="AB855" s="111"/>
      <c r="AC855" s="111"/>
      <c r="AD855" s="111"/>
      <c r="AE855" s="111"/>
      <c r="AF855" s="111"/>
      <c r="AG855" s="111"/>
      <c r="AH855" s="111"/>
    </row>
    <row r="856" spans="1:34" ht="12.75">
      <c r="A856" s="111"/>
      <c r="B856" s="111"/>
      <c r="C856" s="111"/>
      <c r="D856" s="111"/>
      <c r="E856" s="111"/>
      <c r="F856" s="111"/>
      <c r="G856" s="111"/>
      <c r="H856" s="111"/>
      <c r="I856" s="111"/>
      <c r="J856" s="111"/>
      <c r="K856" s="111"/>
      <c r="L856" s="111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  <c r="AA856" s="111"/>
      <c r="AB856" s="111"/>
      <c r="AC856" s="111"/>
      <c r="AD856" s="111"/>
      <c r="AE856" s="111"/>
      <c r="AF856" s="111"/>
      <c r="AG856" s="111"/>
      <c r="AH856" s="111"/>
    </row>
    <row r="857" spans="1:34" ht="12.75">
      <c r="A857" s="111"/>
      <c r="B857" s="111"/>
      <c r="C857" s="111"/>
      <c r="D857" s="111"/>
      <c r="E857" s="111"/>
      <c r="F857" s="111"/>
      <c r="G857" s="111"/>
      <c r="H857" s="111"/>
      <c r="I857" s="111"/>
      <c r="J857" s="111"/>
      <c r="K857" s="111"/>
      <c r="L857" s="111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  <c r="AA857" s="111"/>
      <c r="AB857" s="111"/>
      <c r="AC857" s="111"/>
      <c r="AD857" s="111"/>
      <c r="AE857" s="111"/>
      <c r="AF857" s="111"/>
      <c r="AG857" s="111"/>
      <c r="AH857" s="111"/>
    </row>
    <row r="858" spans="1:34" ht="12.75">
      <c r="A858" s="111"/>
      <c r="B858" s="111"/>
      <c r="C858" s="111"/>
      <c r="D858" s="111"/>
      <c r="E858" s="111"/>
      <c r="F858" s="111"/>
      <c r="G858" s="111"/>
      <c r="H858" s="111"/>
      <c r="I858" s="111"/>
      <c r="J858" s="111"/>
      <c r="K858" s="111"/>
      <c r="L858" s="111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  <c r="AA858" s="111"/>
      <c r="AB858" s="111"/>
      <c r="AC858" s="111"/>
      <c r="AD858" s="111"/>
      <c r="AE858" s="111"/>
      <c r="AF858" s="111"/>
      <c r="AG858" s="111"/>
      <c r="AH858" s="111"/>
    </row>
    <row r="859" spans="1:34" ht="12.75">
      <c r="A859" s="111"/>
      <c r="B859" s="111"/>
      <c r="C859" s="111"/>
      <c r="D859" s="111"/>
      <c r="E859" s="111"/>
      <c r="F859" s="111"/>
      <c r="G859" s="111"/>
      <c r="H859" s="111"/>
      <c r="I859" s="111"/>
      <c r="J859" s="111"/>
      <c r="K859" s="111"/>
      <c r="L859" s="111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  <c r="AA859" s="111"/>
      <c r="AB859" s="111"/>
      <c r="AC859" s="111"/>
      <c r="AD859" s="111"/>
      <c r="AE859" s="111"/>
      <c r="AF859" s="111"/>
      <c r="AG859" s="111"/>
      <c r="AH859" s="111"/>
    </row>
    <row r="860" spans="1:34" ht="12.75">
      <c r="A860" s="111"/>
      <c r="B860" s="111"/>
      <c r="C860" s="111"/>
      <c r="D860" s="111"/>
      <c r="E860" s="111"/>
      <c r="F860" s="111"/>
      <c r="G860" s="111"/>
      <c r="H860" s="111"/>
      <c r="I860" s="111"/>
      <c r="J860" s="111"/>
      <c r="K860" s="111"/>
      <c r="L860" s="111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  <c r="AA860" s="111"/>
      <c r="AB860" s="111"/>
      <c r="AC860" s="111"/>
      <c r="AD860" s="111"/>
      <c r="AE860" s="111"/>
      <c r="AF860" s="111"/>
      <c r="AG860" s="111"/>
      <c r="AH860" s="111"/>
    </row>
    <row r="861" spans="1:34" ht="12.75">
      <c r="A861" s="111"/>
      <c r="B861" s="111"/>
      <c r="C861" s="111"/>
      <c r="D861" s="111"/>
      <c r="E861" s="111"/>
      <c r="F861" s="111"/>
      <c r="G861" s="111"/>
      <c r="H861" s="111"/>
      <c r="I861" s="111"/>
      <c r="J861" s="111"/>
      <c r="K861" s="111"/>
      <c r="L861" s="111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  <c r="AA861" s="111"/>
      <c r="AB861" s="111"/>
      <c r="AC861" s="111"/>
      <c r="AD861" s="111"/>
      <c r="AE861" s="111"/>
      <c r="AF861" s="111"/>
      <c r="AG861" s="111"/>
      <c r="AH861" s="111"/>
    </row>
    <row r="862" spans="1:34" ht="12.75">
      <c r="A862" s="111"/>
      <c r="B862" s="111"/>
      <c r="C862" s="111"/>
      <c r="D862" s="111"/>
      <c r="E862" s="111"/>
      <c r="F862" s="111"/>
      <c r="G862" s="111"/>
      <c r="H862" s="111"/>
      <c r="I862" s="111"/>
      <c r="J862" s="111"/>
      <c r="K862" s="111"/>
      <c r="L862" s="111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  <c r="AA862" s="111"/>
      <c r="AB862" s="111"/>
      <c r="AC862" s="111"/>
      <c r="AD862" s="111"/>
      <c r="AE862" s="111"/>
      <c r="AF862" s="111"/>
      <c r="AG862" s="111"/>
      <c r="AH862" s="111"/>
    </row>
    <row r="863" spans="1:34" ht="12.75">
      <c r="A863" s="111"/>
      <c r="B863" s="111"/>
      <c r="C863" s="111"/>
      <c r="D863" s="111"/>
      <c r="E863" s="111"/>
      <c r="F863" s="111"/>
      <c r="G863" s="111"/>
      <c r="H863" s="111"/>
      <c r="I863" s="111"/>
      <c r="J863" s="111"/>
      <c r="K863" s="111"/>
      <c r="L863" s="111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  <c r="AA863" s="111"/>
      <c r="AB863" s="111"/>
      <c r="AC863" s="111"/>
      <c r="AD863" s="111"/>
      <c r="AE863" s="111"/>
      <c r="AF863" s="111"/>
      <c r="AG863" s="111"/>
      <c r="AH863" s="111"/>
    </row>
    <row r="864" spans="1:34" ht="12.75">
      <c r="A864" s="111"/>
      <c r="B864" s="111"/>
      <c r="C864" s="111"/>
      <c r="D864" s="111"/>
      <c r="E864" s="111"/>
      <c r="F864" s="111"/>
      <c r="G864" s="111"/>
      <c r="H864" s="111"/>
      <c r="I864" s="111"/>
      <c r="J864" s="111"/>
      <c r="K864" s="111"/>
      <c r="L864" s="111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  <c r="AA864" s="111"/>
      <c r="AB864" s="111"/>
      <c r="AC864" s="111"/>
      <c r="AD864" s="111"/>
      <c r="AE864" s="111"/>
      <c r="AF864" s="111"/>
      <c r="AG864" s="111"/>
      <c r="AH864" s="111"/>
    </row>
    <row r="865" spans="1:34" ht="12.75">
      <c r="A865" s="111"/>
      <c r="B865" s="111"/>
      <c r="C865" s="111"/>
      <c r="D865" s="111"/>
      <c r="E865" s="111"/>
      <c r="F865" s="111"/>
      <c r="G865" s="111"/>
      <c r="H865" s="111"/>
      <c r="I865" s="111"/>
      <c r="J865" s="111"/>
      <c r="K865" s="111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  <c r="AA865" s="111"/>
      <c r="AB865" s="111"/>
      <c r="AC865" s="111"/>
      <c r="AD865" s="111"/>
      <c r="AE865" s="111"/>
      <c r="AF865" s="111"/>
      <c r="AG865" s="111"/>
      <c r="AH865" s="111"/>
    </row>
    <row r="866" spans="1:34" ht="12.75">
      <c r="A866" s="111"/>
      <c r="B866" s="111"/>
      <c r="C866" s="111"/>
      <c r="D866" s="111"/>
      <c r="E866" s="111"/>
      <c r="F866" s="111"/>
      <c r="G866" s="111"/>
      <c r="H866" s="111"/>
      <c r="I866" s="111"/>
      <c r="J866" s="111"/>
      <c r="K866" s="111"/>
      <c r="L866" s="111"/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  <c r="AA866" s="111"/>
      <c r="AB866" s="111"/>
      <c r="AC866" s="111"/>
      <c r="AD866" s="111"/>
      <c r="AE866" s="111"/>
      <c r="AF866" s="111"/>
      <c r="AG866" s="111"/>
      <c r="AH866" s="111"/>
    </row>
    <row r="867" spans="1:34" ht="12.75">
      <c r="A867" s="111"/>
      <c r="B867" s="111"/>
      <c r="C867" s="111"/>
      <c r="D867" s="111"/>
      <c r="E867" s="111"/>
      <c r="F867" s="111"/>
      <c r="G867" s="111"/>
      <c r="H867" s="111"/>
      <c r="I867" s="111"/>
      <c r="J867" s="111"/>
      <c r="K867" s="111"/>
      <c r="L867" s="111"/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  <c r="AA867" s="111"/>
      <c r="AB867" s="111"/>
      <c r="AC867" s="111"/>
      <c r="AD867" s="111"/>
      <c r="AE867" s="111"/>
      <c r="AF867" s="111"/>
      <c r="AG867" s="111"/>
      <c r="AH867" s="111"/>
    </row>
    <row r="868" spans="1:34" ht="12.75">
      <c r="A868" s="111"/>
      <c r="B868" s="111"/>
      <c r="C868" s="111"/>
      <c r="D868" s="111"/>
      <c r="E868" s="111"/>
      <c r="F868" s="111"/>
      <c r="G868" s="111"/>
      <c r="H868" s="111"/>
      <c r="I868" s="111"/>
      <c r="J868" s="111"/>
      <c r="K868" s="111"/>
      <c r="L868" s="111"/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  <c r="AA868" s="111"/>
      <c r="AB868" s="111"/>
      <c r="AC868" s="111"/>
      <c r="AD868" s="111"/>
      <c r="AE868" s="111"/>
      <c r="AF868" s="111"/>
      <c r="AG868" s="111"/>
      <c r="AH868" s="111"/>
    </row>
    <row r="869" spans="1:34" ht="12.75">
      <c r="A869" s="111"/>
      <c r="B869" s="111"/>
      <c r="C869" s="111"/>
      <c r="D869" s="111"/>
      <c r="E869" s="111"/>
      <c r="F869" s="111"/>
      <c r="G869" s="111"/>
      <c r="H869" s="111"/>
      <c r="I869" s="111"/>
      <c r="J869" s="111"/>
      <c r="K869" s="111"/>
      <c r="L869" s="111"/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  <c r="AA869" s="111"/>
      <c r="AB869" s="111"/>
      <c r="AC869" s="111"/>
      <c r="AD869" s="111"/>
      <c r="AE869" s="111"/>
      <c r="AF869" s="111"/>
      <c r="AG869" s="111"/>
      <c r="AH869" s="111"/>
    </row>
    <row r="870" spans="1:34" ht="12.75">
      <c r="A870" s="111"/>
      <c r="B870" s="111"/>
      <c r="C870" s="111"/>
      <c r="D870" s="111"/>
      <c r="E870" s="111"/>
      <c r="F870" s="111"/>
      <c r="G870" s="111"/>
      <c r="H870" s="111"/>
      <c r="I870" s="111"/>
      <c r="J870" s="111"/>
      <c r="K870" s="111"/>
      <c r="L870" s="111"/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  <c r="AA870" s="111"/>
      <c r="AB870" s="111"/>
      <c r="AC870" s="111"/>
      <c r="AD870" s="111"/>
      <c r="AE870" s="111"/>
      <c r="AF870" s="111"/>
      <c r="AG870" s="111"/>
      <c r="AH870" s="111"/>
    </row>
    <row r="871" spans="1:34" ht="12.75">
      <c r="A871" s="111"/>
      <c r="B871" s="111"/>
      <c r="C871" s="111"/>
      <c r="D871" s="111"/>
      <c r="E871" s="111"/>
      <c r="F871" s="111"/>
      <c r="G871" s="111"/>
      <c r="H871" s="111"/>
      <c r="I871" s="111"/>
      <c r="J871" s="111"/>
      <c r="K871" s="111"/>
      <c r="L871" s="111"/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  <c r="AA871" s="111"/>
      <c r="AB871" s="111"/>
      <c r="AC871" s="111"/>
      <c r="AD871" s="111"/>
      <c r="AE871" s="111"/>
      <c r="AF871" s="111"/>
      <c r="AG871" s="111"/>
      <c r="AH871" s="111"/>
    </row>
    <row r="872" spans="1:34" ht="12.75">
      <c r="A872" s="111"/>
      <c r="B872" s="111"/>
      <c r="C872" s="111"/>
      <c r="D872" s="111"/>
      <c r="E872" s="111"/>
      <c r="F872" s="111"/>
      <c r="G872" s="111"/>
      <c r="H872" s="111"/>
      <c r="I872" s="111"/>
      <c r="J872" s="111"/>
      <c r="K872" s="111"/>
      <c r="L872" s="111"/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  <c r="AA872" s="111"/>
      <c r="AB872" s="111"/>
      <c r="AC872" s="111"/>
      <c r="AD872" s="111"/>
      <c r="AE872" s="111"/>
      <c r="AF872" s="111"/>
      <c r="AG872" s="111"/>
      <c r="AH872" s="111"/>
    </row>
    <row r="873" spans="1:34" ht="12.75">
      <c r="A873" s="111"/>
      <c r="B873" s="111"/>
      <c r="C873" s="111"/>
      <c r="D873" s="111"/>
      <c r="E873" s="111"/>
      <c r="F873" s="111"/>
      <c r="G873" s="111"/>
      <c r="H873" s="111"/>
      <c r="I873" s="111"/>
      <c r="J873" s="111"/>
      <c r="K873" s="111"/>
      <c r="L873" s="111"/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  <c r="AA873" s="111"/>
      <c r="AB873" s="111"/>
      <c r="AC873" s="111"/>
      <c r="AD873" s="111"/>
      <c r="AE873" s="111"/>
      <c r="AF873" s="111"/>
      <c r="AG873" s="111"/>
      <c r="AH873" s="111"/>
    </row>
    <row r="874" spans="1:34" ht="12.75">
      <c r="A874" s="111"/>
      <c r="B874" s="111"/>
      <c r="C874" s="111"/>
      <c r="D874" s="111"/>
      <c r="E874" s="111"/>
      <c r="F874" s="111"/>
      <c r="G874" s="111"/>
      <c r="H874" s="111"/>
      <c r="I874" s="111"/>
      <c r="J874" s="111"/>
      <c r="K874" s="111"/>
      <c r="L874" s="111"/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  <c r="AA874" s="111"/>
      <c r="AB874" s="111"/>
      <c r="AC874" s="111"/>
      <c r="AD874" s="111"/>
      <c r="AE874" s="111"/>
      <c r="AF874" s="111"/>
      <c r="AG874" s="111"/>
      <c r="AH874" s="111"/>
    </row>
    <row r="875" spans="1:34" ht="12.75">
      <c r="A875" s="111"/>
      <c r="B875" s="111"/>
      <c r="C875" s="111"/>
      <c r="D875" s="111"/>
      <c r="E875" s="111"/>
      <c r="F875" s="111"/>
      <c r="G875" s="111"/>
      <c r="H875" s="111"/>
      <c r="I875" s="111"/>
      <c r="J875" s="111"/>
      <c r="K875" s="111"/>
      <c r="L875" s="111"/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  <c r="AA875" s="111"/>
      <c r="AB875" s="111"/>
      <c r="AC875" s="111"/>
      <c r="AD875" s="111"/>
      <c r="AE875" s="111"/>
      <c r="AF875" s="111"/>
      <c r="AG875" s="111"/>
      <c r="AH875" s="111"/>
    </row>
    <row r="876" spans="1:34" ht="12.75">
      <c r="A876" s="111"/>
      <c r="B876" s="111"/>
      <c r="C876" s="111"/>
      <c r="D876" s="111"/>
      <c r="E876" s="111"/>
      <c r="F876" s="111"/>
      <c r="G876" s="111"/>
      <c r="H876" s="111"/>
      <c r="I876" s="111"/>
      <c r="J876" s="111"/>
      <c r="K876" s="111"/>
      <c r="L876" s="111"/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  <c r="AA876" s="111"/>
      <c r="AB876" s="111"/>
      <c r="AC876" s="111"/>
      <c r="AD876" s="111"/>
      <c r="AE876" s="111"/>
      <c r="AF876" s="111"/>
      <c r="AG876" s="111"/>
      <c r="AH876" s="111"/>
    </row>
    <row r="877" spans="1:34" ht="12.75">
      <c r="A877" s="111"/>
      <c r="B877" s="111"/>
      <c r="C877" s="111"/>
      <c r="D877" s="111"/>
      <c r="E877" s="111"/>
      <c r="F877" s="111"/>
      <c r="G877" s="111"/>
      <c r="H877" s="111"/>
      <c r="I877" s="111"/>
      <c r="J877" s="111"/>
      <c r="K877" s="111"/>
      <c r="L877" s="111"/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  <c r="AA877" s="111"/>
      <c r="AB877" s="111"/>
      <c r="AC877" s="111"/>
      <c r="AD877" s="111"/>
      <c r="AE877" s="111"/>
      <c r="AF877" s="111"/>
      <c r="AG877" s="111"/>
      <c r="AH877" s="111"/>
    </row>
    <row r="878" spans="1:34" ht="12.75">
      <c r="A878" s="111"/>
      <c r="B878" s="111"/>
      <c r="C878" s="111"/>
      <c r="D878" s="111"/>
      <c r="E878" s="111"/>
      <c r="F878" s="111"/>
      <c r="G878" s="111"/>
      <c r="H878" s="111"/>
      <c r="I878" s="111"/>
      <c r="J878" s="111"/>
      <c r="K878" s="111"/>
      <c r="L878" s="111"/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  <c r="AA878" s="111"/>
      <c r="AB878" s="111"/>
      <c r="AC878" s="111"/>
      <c r="AD878" s="111"/>
      <c r="AE878" s="111"/>
      <c r="AF878" s="111"/>
      <c r="AG878" s="111"/>
      <c r="AH878" s="111"/>
    </row>
    <row r="879" spans="1:34" ht="12.75">
      <c r="A879" s="111"/>
      <c r="B879" s="111"/>
      <c r="C879" s="111"/>
      <c r="D879" s="111"/>
      <c r="E879" s="111"/>
      <c r="F879" s="111"/>
      <c r="G879" s="111"/>
      <c r="H879" s="111"/>
      <c r="I879" s="111"/>
      <c r="J879" s="111"/>
      <c r="K879" s="111"/>
      <c r="L879" s="111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  <c r="AA879" s="111"/>
      <c r="AB879" s="111"/>
      <c r="AC879" s="111"/>
      <c r="AD879" s="111"/>
      <c r="AE879" s="111"/>
      <c r="AF879" s="111"/>
      <c r="AG879" s="111"/>
      <c r="AH879" s="111"/>
    </row>
    <row r="880" spans="1:34" ht="12.75">
      <c r="A880" s="111"/>
      <c r="B880" s="111"/>
      <c r="C880" s="111"/>
      <c r="D880" s="111"/>
      <c r="E880" s="111"/>
      <c r="F880" s="111"/>
      <c r="G880" s="111"/>
      <c r="H880" s="111"/>
      <c r="I880" s="111"/>
      <c r="J880" s="111"/>
      <c r="K880" s="111"/>
      <c r="L880" s="111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  <c r="AA880" s="111"/>
      <c r="AB880" s="111"/>
      <c r="AC880" s="111"/>
      <c r="AD880" s="111"/>
      <c r="AE880" s="111"/>
      <c r="AF880" s="111"/>
      <c r="AG880" s="111"/>
      <c r="AH880" s="111"/>
    </row>
    <row r="881" spans="1:34" ht="12.75">
      <c r="A881" s="111"/>
      <c r="B881" s="111"/>
      <c r="C881" s="111"/>
      <c r="D881" s="111"/>
      <c r="E881" s="111"/>
      <c r="F881" s="111"/>
      <c r="G881" s="111"/>
      <c r="H881" s="111"/>
      <c r="I881" s="111"/>
      <c r="J881" s="111"/>
      <c r="K881" s="111"/>
      <c r="L881" s="111"/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  <c r="AA881" s="111"/>
      <c r="AB881" s="111"/>
      <c r="AC881" s="111"/>
      <c r="AD881" s="111"/>
      <c r="AE881" s="111"/>
      <c r="AF881" s="111"/>
      <c r="AG881" s="111"/>
      <c r="AH881" s="111"/>
    </row>
    <row r="882" spans="1:34" ht="12.75">
      <c r="A882" s="111"/>
      <c r="B882" s="111"/>
      <c r="C882" s="111"/>
      <c r="D882" s="111"/>
      <c r="E882" s="111"/>
      <c r="F882" s="111"/>
      <c r="G882" s="111"/>
      <c r="H882" s="111"/>
      <c r="I882" s="111"/>
      <c r="J882" s="111"/>
      <c r="K882" s="111"/>
      <c r="L882" s="111"/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  <c r="AA882" s="111"/>
      <c r="AB882" s="111"/>
      <c r="AC882" s="111"/>
      <c r="AD882" s="111"/>
      <c r="AE882" s="111"/>
      <c r="AF882" s="111"/>
      <c r="AG882" s="111"/>
      <c r="AH882" s="111"/>
    </row>
    <row r="883" spans="1:34" ht="12.75">
      <c r="A883" s="111"/>
      <c r="B883" s="111"/>
      <c r="C883" s="111"/>
      <c r="D883" s="111"/>
      <c r="E883" s="111"/>
      <c r="F883" s="111"/>
      <c r="G883" s="111"/>
      <c r="H883" s="111"/>
      <c r="I883" s="111"/>
      <c r="J883" s="111"/>
      <c r="K883" s="111"/>
      <c r="L883" s="111"/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  <c r="AA883" s="111"/>
      <c r="AB883" s="111"/>
      <c r="AC883" s="111"/>
      <c r="AD883" s="111"/>
      <c r="AE883" s="111"/>
      <c r="AF883" s="111"/>
      <c r="AG883" s="111"/>
      <c r="AH883" s="111"/>
    </row>
    <row r="884" spans="1:34" ht="12.75">
      <c r="A884" s="111"/>
      <c r="B884" s="111"/>
      <c r="C884" s="111"/>
      <c r="D884" s="111"/>
      <c r="E884" s="111"/>
      <c r="F884" s="111"/>
      <c r="G884" s="111"/>
      <c r="H884" s="111"/>
      <c r="I884" s="111"/>
      <c r="J884" s="111"/>
      <c r="K884" s="111"/>
      <c r="L884" s="111"/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  <c r="AA884" s="111"/>
      <c r="AB884" s="111"/>
      <c r="AC884" s="111"/>
      <c r="AD884" s="111"/>
      <c r="AE884" s="111"/>
      <c r="AF884" s="111"/>
      <c r="AG884" s="111"/>
      <c r="AH884" s="111"/>
    </row>
    <row r="885" spans="1:34" ht="12.75">
      <c r="A885" s="111"/>
      <c r="B885" s="111"/>
      <c r="C885" s="111"/>
      <c r="D885" s="111"/>
      <c r="E885" s="111"/>
      <c r="F885" s="111"/>
      <c r="G885" s="111"/>
      <c r="H885" s="111"/>
      <c r="I885" s="111"/>
      <c r="J885" s="111"/>
      <c r="K885" s="111"/>
      <c r="L885" s="111"/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  <c r="AA885" s="111"/>
      <c r="AB885" s="111"/>
      <c r="AC885" s="111"/>
      <c r="AD885" s="111"/>
      <c r="AE885" s="111"/>
      <c r="AF885" s="111"/>
      <c r="AG885" s="111"/>
      <c r="AH885" s="111"/>
    </row>
    <row r="886" spans="1:34" ht="12.75">
      <c r="A886" s="111"/>
      <c r="B886" s="111"/>
      <c r="C886" s="111"/>
      <c r="D886" s="111"/>
      <c r="E886" s="111"/>
      <c r="F886" s="111"/>
      <c r="G886" s="111"/>
      <c r="H886" s="111"/>
      <c r="I886" s="111"/>
      <c r="J886" s="111"/>
      <c r="K886" s="111"/>
      <c r="L886" s="111"/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  <c r="AA886" s="111"/>
      <c r="AB886" s="111"/>
      <c r="AC886" s="111"/>
      <c r="AD886" s="111"/>
      <c r="AE886" s="111"/>
      <c r="AF886" s="111"/>
      <c r="AG886" s="111"/>
      <c r="AH886" s="111"/>
    </row>
    <row r="887" spans="1:34" ht="12.75">
      <c r="A887" s="111"/>
      <c r="B887" s="111"/>
      <c r="C887" s="111"/>
      <c r="D887" s="111"/>
      <c r="E887" s="111"/>
      <c r="F887" s="111"/>
      <c r="G887" s="111"/>
      <c r="H887" s="111"/>
      <c r="I887" s="111"/>
      <c r="J887" s="111"/>
      <c r="K887" s="111"/>
      <c r="L887" s="111"/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  <c r="AA887" s="111"/>
      <c r="AB887" s="111"/>
      <c r="AC887" s="111"/>
      <c r="AD887" s="111"/>
      <c r="AE887" s="111"/>
      <c r="AF887" s="111"/>
      <c r="AG887" s="111"/>
      <c r="AH887" s="111"/>
    </row>
    <row r="888" spans="1:34" ht="12.75">
      <c r="A888" s="111"/>
      <c r="B888" s="111"/>
      <c r="C888" s="111"/>
      <c r="D888" s="111"/>
      <c r="E888" s="111"/>
      <c r="F888" s="111"/>
      <c r="G888" s="111"/>
      <c r="H888" s="111"/>
      <c r="I888" s="111"/>
      <c r="J888" s="111"/>
      <c r="K888" s="111"/>
      <c r="L888" s="111"/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  <c r="AA888" s="111"/>
      <c r="AB888" s="111"/>
      <c r="AC888" s="111"/>
      <c r="AD888" s="111"/>
      <c r="AE888" s="111"/>
      <c r="AF888" s="111"/>
      <c r="AG888" s="111"/>
      <c r="AH888" s="111"/>
    </row>
    <row r="889" spans="1:34" ht="12.75">
      <c r="A889" s="111"/>
      <c r="B889" s="111"/>
      <c r="C889" s="111"/>
      <c r="D889" s="111"/>
      <c r="E889" s="111"/>
      <c r="F889" s="111"/>
      <c r="G889" s="111"/>
      <c r="H889" s="111"/>
      <c r="I889" s="111"/>
      <c r="J889" s="111"/>
      <c r="K889" s="111"/>
      <c r="L889" s="111"/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  <c r="AA889" s="111"/>
      <c r="AB889" s="111"/>
      <c r="AC889" s="111"/>
      <c r="AD889" s="111"/>
      <c r="AE889" s="111"/>
      <c r="AF889" s="111"/>
      <c r="AG889" s="111"/>
      <c r="AH889" s="111"/>
    </row>
    <row r="890" spans="1:34" ht="12.75">
      <c r="A890" s="111"/>
      <c r="B890" s="111"/>
      <c r="C890" s="111"/>
      <c r="D890" s="111"/>
      <c r="E890" s="111"/>
      <c r="F890" s="111"/>
      <c r="G890" s="111"/>
      <c r="H890" s="111"/>
      <c r="I890" s="111"/>
      <c r="J890" s="111"/>
      <c r="K890" s="111"/>
      <c r="L890" s="111"/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  <c r="AA890" s="111"/>
      <c r="AB890" s="111"/>
      <c r="AC890" s="111"/>
      <c r="AD890" s="111"/>
      <c r="AE890" s="111"/>
      <c r="AF890" s="111"/>
      <c r="AG890" s="111"/>
      <c r="AH890" s="111"/>
    </row>
    <row r="891" spans="1:34" ht="12.75">
      <c r="A891" s="111"/>
      <c r="B891" s="111"/>
      <c r="C891" s="111"/>
      <c r="D891" s="111"/>
      <c r="E891" s="111"/>
      <c r="F891" s="111"/>
      <c r="G891" s="111"/>
      <c r="H891" s="111"/>
      <c r="I891" s="111"/>
      <c r="J891" s="111"/>
      <c r="K891" s="111"/>
      <c r="L891" s="111"/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  <c r="AA891" s="111"/>
      <c r="AB891" s="111"/>
      <c r="AC891" s="111"/>
      <c r="AD891" s="111"/>
      <c r="AE891" s="111"/>
      <c r="AF891" s="111"/>
      <c r="AG891" s="111"/>
      <c r="AH891" s="111"/>
    </row>
    <row r="892" spans="1:34" ht="12.75">
      <c r="A892" s="111"/>
      <c r="B892" s="111"/>
      <c r="C892" s="111"/>
      <c r="D892" s="111"/>
      <c r="E892" s="111"/>
      <c r="F892" s="111"/>
      <c r="G892" s="111"/>
      <c r="H892" s="111"/>
      <c r="I892" s="111"/>
      <c r="J892" s="111"/>
      <c r="K892" s="111"/>
      <c r="L892" s="111"/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  <c r="AA892" s="111"/>
      <c r="AB892" s="111"/>
      <c r="AC892" s="111"/>
      <c r="AD892" s="111"/>
      <c r="AE892" s="111"/>
      <c r="AF892" s="111"/>
      <c r="AG892" s="111"/>
      <c r="AH892" s="111"/>
    </row>
    <row r="893" spans="1:34" ht="12.75">
      <c r="A893" s="111"/>
      <c r="B893" s="111"/>
      <c r="C893" s="111"/>
      <c r="D893" s="111"/>
      <c r="E893" s="111"/>
      <c r="F893" s="111"/>
      <c r="G893" s="111"/>
      <c r="H893" s="111"/>
      <c r="I893" s="111"/>
      <c r="J893" s="111"/>
      <c r="K893" s="111"/>
      <c r="L893" s="111"/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  <c r="AA893" s="111"/>
      <c r="AB893" s="111"/>
      <c r="AC893" s="111"/>
      <c r="AD893" s="111"/>
      <c r="AE893" s="111"/>
      <c r="AF893" s="111"/>
      <c r="AG893" s="111"/>
      <c r="AH893" s="111"/>
    </row>
    <row r="894" spans="1:34" ht="12.75">
      <c r="A894" s="111"/>
      <c r="B894" s="111"/>
      <c r="C894" s="111"/>
      <c r="D894" s="111"/>
      <c r="E894" s="111"/>
      <c r="F894" s="111"/>
      <c r="G894" s="111"/>
      <c r="H894" s="111"/>
      <c r="I894" s="111"/>
      <c r="J894" s="111"/>
      <c r="K894" s="111"/>
      <c r="L894" s="111"/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  <c r="AA894" s="111"/>
      <c r="AB894" s="111"/>
      <c r="AC894" s="111"/>
      <c r="AD894" s="111"/>
      <c r="AE894" s="111"/>
      <c r="AF894" s="111"/>
      <c r="AG894" s="111"/>
      <c r="AH894" s="111"/>
    </row>
    <row r="895" spans="1:34" ht="12.75">
      <c r="A895" s="111"/>
      <c r="B895" s="111"/>
      <c r="C895" s="111"/>
      <c r="D895" s="111"/>
      <c r="E895" s="111"/>
      <c r="F895" s="111"/>
      <c r="G895" s="111"/>
      <c r="H895" s="111"/>
      <c r="I895" s="111"/>
      <c r="J895" s="111"/>
      <c r="K895" s="111"/>
      <c r="L895" s="111"/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  <c r="AA895" s="111"/>
      <c r="AB895" s="111"/>
      <c r="AC895" s="111"/>
      <c r="AD895" s="111"/>
      <c r="AE895" s="111"/>
      <c r="AF895" s="111"/>
      <c r="AG895" s="111"/>
      <c r="AH895" s="111"/>
    </row>
    <row r="896" spans="1:34" ht="12.75">
      <c r="A896" s="111"/>
      <c r="B896" s="111"/>
      <c r="C896" s="111"/>
      <c r="D896" s="111"/>
      <c r="E896" s="111"/>
      <c r="F896" s="111"/>
      <c r="G896" s="111"/>
      <c r="H896" s="111"/>
      <c r="I896" s="111"/>
      <c r="J896" s="111"/>
      <c r="K896" s="111"/>
      <c r="L896" s="111"/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  <c r="AA896" s="111"/>
      <c r="AB896" s="111"/>
      <c r="AC896" s="111"/>
      <c r="AD896" s="111"/>
      <c r="AE896" s="111"/>
      <c r="AF896" s="111"/>
      <c r="AG896" s="111"/>
      <c r="AH896" s="111"/>
    </row>
    <row r="897" spans="1:34" ht="12.75">
      <c r="A897" s="111"/>
      <c r="B897" s="111"/>
      <c r="C897" s="111"/>
      <c r="D897" s="111"/>
      <c r="E897" s="111"/>
      <c r="F897" s="111"/>
      <c r="G897" s="111"/>
      <c r="H897" s="111"/>
      <c r="I897" s="111"/>
      <c r="J897" s="111"/>
      <c r="K897" s="111"/>
      <c r="L897" s="111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  <c r="AA897" s="111"/>
      <c r="AB897" s="111"/>
      <c r="AC897" s="111"/>
      <c r="AD897" s="111"/>
      <c r="AE897" s="111"/>
      <c r="AF897" s="111"/>
      <c r="AG897" s="111"/>
      <c r="AH897" s="111"/>
    </row>
    <row r="898" spans="1:34" ht="12.75">
      <c r="A898" s="111"/>
      <c r="B898" s="111"/>
      <c r="C898" s="111"/>
      <c r="D898" s="111"/>
      <c r="E898" s="111"/>
      <c r="F898" s="111"/>
      <c r="G898" s="111"/>
      <c r="H898" s="111"/>
      <c r="I898" s="111"/>
      <c r="J898" s="111"/>
      <c r="K898" s="111"/>
      <c r="L898" s="111"/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  <c r="AA898" s="111"/>
      <c r="AB898" s="111"/>
      <c r="AC898" s="111"/>
      <c r="AD898" s="111"/>
      <c r="AE898" s="111"/>
      <c r="AF898" s="111"/>
      <c r="AG898" s="111"/>
      <c r="AH898" s="111"/>
    </row>
    <row r="899" spans="1:34" ht="12.75">
      <c r="A899" s="111"/>
      <c r="B899" s="111"/>
      <c r="C899" s="111"/>
      <c r="D899" s="111"/>
      <c r="E899" s="111"/>
      <c r="F899" s="111"/>
      <c r="G899" s="111"/>
      <c r="H899" s="111"/>
      <c r="I899" s="111"/>
      <c r="J899" s="111"/>
      <c r="K899" s="111"/>
      <c r="L899" s="111"/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  <c r="AA899" s="111"/>
      <c r="AB899" s="111"/>
      <c r="AC899" s="111"/>
      <c r="AD899" s="111"/>
      <c r="AE899" s="111"/>
      <c r="AF899" s="111"/>
      <c r="AG899" s="111"/>
      <c r="AH899" s="111"/>
    </row>
    <row r="900" spans="1:34" ht="12.75">
      <c r="A900" s="111"/>
      <c r="B900" s="111"/>
      <c r="C900" s="111"/>
      <c r="D900" s="111"/>
      <c r="E900" s="111"/>
      <c r="F900" s="111"/>
      <c r="G900" s="111"/>
      <c r="H900" s="111"/>
      <c r="I900" s="111"/>
      <c r="J900" s="111"/>
      <c r="K900" s="111"/>
      <c r="L900" s="111"/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  <c r="AA900" s="111"/>
      <c r="AB900" s="111"/>
      <c r="AC900" s="111"/>
      <c r="AD900" s="111"/>
      <c r="AE900" s="111"/>
      <c r="AF900" s="111"/>
      <c r="AG900" s="111"/>
      <c r="AH900" s="111"/>
    </row>
    <row r="901" spans="1:34" ht="12.75">
      <c r="A901" s="111"/>
      <c r="B901" s="111"/>
      <c r="C901" s="111"/>
      <c r="D901" s="111"/>
      <c r="E901" s="111"/>
      <c r="F901" s="111"/>
      <c r="G901" s="111"/>
      <c r="H901" s="111"/>
      <c r="I901" s="111"/>
      <c r="J901" s="111"/>
      <c r="K901" s="111"/>
      <c r="L901" s="111"/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  <c r="AA901" s="111"/>
      <c r="AB901" s="111"/>
      <c r="AC901" s="111"/>
      <c r="AD901" s="111"/>
      <c r="AE901" s="111"/>
      <c r="AF901" s="111"/>
      <c r="AG901" s="111"/>
      <c r="AH901" s="111"/>
    </row>
    <row r="902" spans="1:34" ht="12.75">
      <c r="A902" s="111"/>
      <c r="B902" s="111"/>
      <c r="C902" s="111"/>
      <c r="D902" s="111"/>
      <c r="E902" s="111"/>
      <c r="F902" s="111"/>
      <c r="G902" s="111"/>
      <c r="H902" s="111"/>
      <c r="I902" s="111"/>
      <c r="J902" s="111"/>
      <c r="K902" s="111"/>
      <c r="L902" s="111"/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  <c r="AA902" s="111"/>
      <c r="AB902" s="111"/>
      <c r="AC902" s="111"/>
      <c r="AD902" s="111"/>
      <c r="AE902" s="111"/>
      <c r="AF902" s="111"/>
      <c r="AG902" s="111"/>
      <c r="AH902" s="111"/>
    </row>
    <row r="903" spans="1:34" ht="12.75">
      <c r="A903" s="111"/>
      <c r="B903" s="111"/>
      <c r="C903" s="111"/>
      <c r="D903" s="111"/>
      <c r="E903" s="111"/>
      <c r="F903" s="111"/>
      <c r="G903" s="111"/>
      <c r="H903" s="111"/>
      <c r="I903" s="111"/>
      <c r="J903" s="111"/>
      <c r="K903" s="111"/>
      <c r="L903" s="111"/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  <c r="AA903" s="111"/>
      <c r="AB903" s="111"/>
      <c r="AC903" s="111"/>
      <c r="AD903" s="111"/>
      <c r="AE903" s="111"/>
      <c r="AF903" s="111"/>
      <c r="AG903" s="111"/>
      <c r="AH903" s="111"/>
    </row>
    <row r="904" spans="1:34" ht="12.75">
      <c r="A904" s="111"/>
      <c r="B904" s="111"/>
      <c r="C904" s="111"/>
      <c r="D904" s="111"/>
      <c r="E904" s="111"/>
      <c r="F904" s="111"/>
      <c r="G904" s="111"/>
      <c r="H904" s="111"/>
      <c r="I904" s="111"/>
      <c r="J904" s="111"/>
      <c r="K904" s="111"/>
      <c r="L904" s="111"/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  <c r="AA904" s="111"/>
      <c r="AB904" s="111"/>
      <c r="AC904" s="111"/>
      <c r="AD904" s="111"/>
      <c r="AE904" s="111"/>
      <c r="AF904" s="111"/>
      <c r="AG904" s="111"/>
      <c r="AH904" s="111"/>
    </row>
    <row r="905" spans="1:34" ht="12.75">
      <c r="A905" s="111"/>
      <c r="B905" s="111"/>
      <c r="C905" s="111"/>
      <c r="D905" s="111"/>
      <c r="E905" s="111"/>
      <c r="F905" s="111"/>
      <c r="G905" s="111"/>
      <c r="H905" s="111"/>
      <c r="I905" s="111"/>
      <c r="J905" s="111"/>
      <c r="K905" s="111"/>
      <c r="L905" s="111"/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  <c r="AA905" s="111"/>
      <c r="AB905" s="111"/>
      <c r="AC905" s="111"/>
      <c r="AD905" s="111"/>
      <c r="AE905" s="111"/>
      <c r="AF905" s="111"/>
      <c r="AG905" s="111"/>
      <c r="AH905" s="111"/>
    </row>
    <row r="906" spans="1:34" ht="12.75">
      <c r="A906" s="111"/>
      <c r="B906" s="111"/>
      <c r="C906" s="111"/>
      <c r="D906" s="111"/>
      <c r="E906" s="111"/>
      <c r="F906" s="111"/>
      <c r="G906" s="111"/>
      <c r="H906" s="111"/>
      <c r="I906" s="111"/>
      <c r="J906" s="111"/>
      <c r="K906" s="111"/>
      <c r="L906" s="111"/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  <c r="AA906" s="111"/>
      <c r="AB906" s="111"/>
      <c r="AC906" s="111"/>
      <c r="AD906" s="111"/>
      <c r="AE906" s="111"/>
      <c r="AF906" s="111"/>
      <c r="AG906" s="111"/>
      <c r="AH906" s="111"/>
    </row>
    <row r="907" spans="1:34" ht="12.75">
      <c r="A907" s="111"/>
      <c r="B907" s="111"/>
      <c r="C907" s="111"/>
      <c r="D907" s="111"/>
      <c r="E907" s="111"/>
      <c r="F907" s="111"/>
      <c r="G907" s="111"/>
      <c r="H907" s="111"/>
      <c r="I907" s="111"/>
      <c r="J907" s="111"/>
      <c r="K907" s="111"/>
      <c r="L907" s="111"/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  <c r="AA907" s="111"/>
      <c r="AB907" s="111"/>
      <c r="AC907" s="111"/>
      <c r="AD907" s="111"/>
      <c r="AE907" s="111"/>
      <c r="AF907" s="111"/>
      <c r="AG907" s="111"/>
      <c r="AH907" s="111"/>
    </row>
    <row r="908" spans="1:34" ht="12.75">
      <c r="A908" s="111"/>
      <c r="B908" s="111"/>
      <c r="C908" s="111"/>
      <c r="D908" s="111"/>
      <c r="E908" s="111"/>
      <c r="F908" s="111"/>
      <c r="G908" s="111"/>
      <c r="H908" s="111"/>
      <c r="I908" s="111"/>
      <c r="J908" s="111"/>
      <c r="K908" s="111"/>
      <c r="L908" s="111"/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  <c r="AA908" s="111"/>
      <c r="AB908" s="111"/>
      <c r="AC908" s="111"/>
      <c r="AD908" s="111"/>
      <c r="AE908" s="111"/>
      <c r="AF908" s="111"/>
      <c r="AG908" s="111"/>
      <c r="AH908" s="111"/>
    </row>
    <row r="909" spans="1:34" ht="12.75">
      <c r="A909" s="111"/>
      <c r="B909" s="111"/>
      <c r="C909" s="111"/>
      <c r="D909" s="111"/>
      <c r="E909" s="111"/>
      <c r="F909" s="111"/>
      <c r="G909" s="111"/>
      <c r="H909" s="111"/>
      <c r="I909" s="111"/>
      <c r="J909" s="111"/>
      <c r="K909" s="111"/>
      <c r="L909" s="111"/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  <c r="AA909" s="111"/>
      <c r="AB909" s="111"/>
      <c r="AC909" s="111"/>
      <c r="AD909" s="111"/>
      <c r="AE909" s="111"/>
      <c r="AF909" s="111"/>
      <c r="AG909" s="111"/>
      <c r="AH909" s="111"/>
    </row>
    <row r="910" spans="1:34" ht="12.75">
      <c r="A910" s="111"/>
      <c r="B910" s="111"/>
      <c r="C910" s="111"/>
      <c r="D910" s="111"/>
      <c r="E910" s="111"/>
      <c r="F910" s="111"/>
      <c r="G910" s="111"/>
      <c r="H910" s="111"/>
      <c r="I910" s="111"/>
      <c r="J910" s="111"/>
      <c r="K910" s="111"/>
      <c r="L910" s="111"/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  <c r="AA910" s="111"/>
      <c r="AB910" s="111"/>
      <c r="AC910" s="111"/>
      <c r="AD910" s="111"/>
      <c r="AE910" s="111"/>
      <c r="AF910" s="111"/>
      <c r="AG910" s="111"/>
      <c r="AH910" s="111"/>
    </row>
    <row r="911" spans="1:34" ht="12.75">
      <c r="A911" s="111"/>
      <c r="B911" s="111"/>
      <c r="C911" s="111"/>
      <c r="D911" s="111"/>
      <c r="E911" s="111"/>
      <c r="F911" s="111"/>
      <c r="G911" s="111"/>
      <c r="H911" s="111"/>
      <c r="I911" s="111"/>
      <c r="J911" s="111"/>
      <c r="K911" s="111"/>
      <c r="L911" s="111"/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  <c r="AA911" s="111"/>
      <c r="AB911" s="111"/>
      <c r="AC911" s="111"/>
      <c r="AD911" s="111"/>
      <c r="AE911" s="111"/>
      <c r="AF911" s="111"/>
      <c r="AG911" s="111"/>
      <c r="AH911" s="111"/>
    </row>
    <row r="912" spans="1:34" ht="12.75">
      <c r="A912" s="111"/>
      <c r="B912" s="111"/>
      <c r="C912" s="111"/>
      <c r="D912" s="111"/>
      <c r="E912" s="111"/>
      <c r="F912" s="111"/>
      <c r="G912" s="111"/>
      <c r="H912" s="111"/>
      <c r="I912" s="111"/>
      <c r="J912" s="111"/>
      <c r="K912" s="111"/>
      <c r="L912" s="111"/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  <c r="AA912" s="111"/>
      <c r="AB912" s="111"/>
      <c r="AC912" s="111"/>
      <c r="AD912" s="111"/>
      <c r="AE912" s="111"/>
      <c r="AF912" s="111"/>
      <c r="AG912" s="111"/>
      <c r="AH912" s="111"/>
    </row>
    <row r="913" spans="1:34" ht="12.75">
      <c r="A913" s="111"/>
      <c r="B913" s="111"/>
      <c r="C913" s="111"/>
      <c r="D913" s="111"/>
      <c r="E913" s="111"/>
      <c r="F913" s="111"/>
      <c r="G913" s="111"/>
      <c r="H913" s="111"/>
      <c r="I913" s="111"/>
      <c r="J913" s="111"/>
      <c r="K913" s="111"/>
      <c r="L913" s="111"/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  <c r="AA913" s="111"/>
      <c r="AB913" s="111"/>
      <c r="AC913" s="111"/>
      <c r="AD913" s="111"/>
      <c r="AE913" s="111"/>
      <c r="AF913" s="111"/>
      <c r="AG913" s="111"/>
      <c r="AH913" s="111"/>
    </row>
    <row r="914" spans="1:34" ht="12.75">
      <c r="A914" s="111"/>
      <c r="B914" s="111"/>
      <c r="C914" s="111"/>
      <c r="D914" s="111"/>
      <c r="E914" s="111"/>
      <c r="F914" s="111"/>
      <c r="G914" s="111"/>
      <c r="H914" s="111"/>
      <c r="I914" s="111"/>
      <c r="J914" s="111"/>
      <c r="K914" s="111"/>
      <c r="L914" s="111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  <c r="AA914" s="111"/>
      <c r="AB914" s="111"/>
      <c r="AC914" s="111"/>
      <c r="AD914" s="111"/>
      <c r="AE914" s="111"/>
      <c r="AF914" s="111"/>
      <c r="AG914" s="111"/>
      <c r="AH914" s="111"/>
    </row>
    <row r="915" spans="1:34" ht="12.75">
      <c r="A915" s="111"/>
      <c r="B915" s="111"/>
      <c r="C915" s="111"/>
      <c r="D915" s="111"/>
      <c r="E915" s="111"/>
      <c r="F915" s="111"/>
      <c r="G915" s="111"/>
      <c r="H915" s="111"/>
      <c r="I915" s="111"/>
      <c r="J915" s="111"/>
      <c r="K915" s="111"/>
      <c r="L915" s="111"/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  <c r="AA915" s="111"/>
      <c r="AB915" s="111"/>
      <c r="AC915" s="111"/>
      <c r="AD915" s="111"/>
      <c r="AE915" s="111"/>
      <c r="AF915" s="111"/>
      <c r="AG915" s="111"/>
      <c r="AH915" s="111"/>
    </row>
    <row r="916" spans="1:34" ht="12.75">
      <c r="A916" s="111"/>
      <c r="B916" s="111"/>
      <c r="C916" s="111"/>
      <c r="D916" s="111"/>
      <c r="E916" s="111"/>
      <c r="F916" s="111"/>
      <c r="G916" s="111"/>
      <c r="H916" s="111"/>
      <c r="I916" s="111"/>
      <c r="J916" s="111"/>
      <c r="K916" s="111"/>
      <c r="L916" s="111"/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  <c r="AA916" s="111"/>
      <c r="AB916" s="111"/>
      <c r="AC916" s="111"/>
      <c r="AD916" s="111"/>
      <c r="AE916" s="111"/>
      <c r="AF916" s="111"/>
      <c r="AG916" s="111"/>
      <c r="AH916" s="111"/>
    </row>
    <row r="917" spans="1:34" ht="12.75">
      <c r="A917" s="111"/>
      <c r="B917" s="111"/>
      <c r="C917" s="111"/>
      <c r="D917" s="111"/>
      <c r="E917" s="111"/>
      <c r="F917" s="111"/>
      <c r="G917" s="111"/>
      <c r="H917" s="111"/>
      <c r="I917" s="111"/>
      <c r="J917" s="111"/>
      <c r="K917" s="111"/>
      <c r="L917" s="111"/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  <c r="AA917" s="111"/>
      <c r="AB917" s="111"/>
      <c r="AC917" s="111"/>
      <c r="AD917" s="111"/>
      <c r="AE917" s="111"/>
      <c r="AF917" s="111"/>
      <c r="AG917" s="111"/>
      <c r="AH917" s="111"/>
    </row>
    <row r="918" spans="1:34" ht="12.75">
      <c r="A918" s="111"/>
      <c r="B918" s="111"/>
      <c r="C918" s="111"/>
      <c r="D918" s="111"/>
      <c r="E918" s="111"/>
      <c r="F918" s="111"/>
      <c r="G918" s="111"/>
      <c r="H918" s="111"/>
      <c r="I918" s="111"/>
      <c r="J918" s="111"/>
      <c r="K918" s="111"/>
      <c r="L918" s="111"/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  <c r="AA918" s="111"/>
      <c r="AB918" s="111"/>
      <c r="AC918" s="111"/>
      <c r="AD918" s="111"/>
      <c r="AE918" s="111"/>
      <c r="AF918" s="111"/>
      <c r="AG918" s="111"/>
      <c r="AH918" s="111"/>
    </row>
    <row r="919" spans="1:34" ht="12.75">
      <c r="A919" s="111"/>
      <c r="B919" s="111"/>
      <c r="C919" s="111"/>
      <c r="D919" s="111"/>
      <c r="E919" s="111"/>
      <c r="F919" s="111"/>
      <c r="G919" s="111"/>
      <c r="H919" s="111"/>
      <c r="I919" s="111"/>
      <c r="J919" s="111"/>
      <c r="K919" s="111"/>
      <c r="L919" s="111"/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  <c r="AA919" s="111"/>
      <c r="AB919" s="111"/>
      <c r="AC919" s="111"/>
      <c r="AD919" s="111"/>
      <c r="AE919" s="111"/>
      <c r="AF919" s="111"/>
      <c r="AG919" s="111"/>
      <c r="AH919" s="111"/>
    </row>
    <row r="920" spans="1:34" ht="12.75">
      <c r="A920" s="111"/>
      <c r="B920" s="111"/>
      <c r="C920" s="111"/>
      <c r="D920" s="111"/>
      <c r="E920" s="111"/>
      <c r="F920" s="111"/>
      <c r="G920" s="111"/>
      <c r="H920" s="111"/>
      <c r="I920" s="111"/>
      <c r="J920" s="111"/>
      <c r="K920" s="111"/>
      <c r="L920" s="111"/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  <c r="AA920" s="111"/>
      <c r="AB920" s="111"/>
      <c r="AC920" s="111"/>
      <c r="AD920" s="111"/>
      <c r="AE920" s="111"/>
      <c r="AF920" s="111"/>
      <c r="AG920" s="111"/>
      <c r="AH920" s="111"/>
    </row>
    <row r="921" spans="1:34" ht="12.75">
      <c r="A921" s="111"/>
      <c r="B921" s="111"/>
      <c r="C921" s="111"/>
      <c r="D921" s="111"/>
      <c r="E921" s="111"/>
      <c r="F921" s="111"/>
      <c r="G921" s="111"/>
      <c r="H921" s="111"/>
      <c r="I921" s="111"/>
      <c r="J921" s="111"/>
      <c r="K921" s="111"/>
      <c r="L921" s="111"/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  <c r="AA921" s="111"/>
      <c r="AB921" s="111"/>
      <c r="AC921" s="111"/>
      <c r="AD921" s="111"/>
      <c r="AE921" s="111"/>
      <c r="AF921" s="111"/>
      <c r="AG921" s="111"/>
      <c r="AH921" s="111"/>
    </row>
    <row r="922" spans="1:34" ht="12.75">
      <c r="A922" s="111"/>
      <c r="B922" s="111"/>
      <c r="C922" s="111"/>
      <c r="D922" s="111"/>
      <c r="E922" s="111"/>
      <c r="F922" s="111"/>
      <c r="G922" s="111"/>
      <c r="H922" s="111"/>
      <c r="I922" s="111"/>
      <c r="J922" s="111"/>
      <c r="K922" s="111"/>
      <c r="L922" s="111"/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  <c r="AA922" s="111"/>
      <c r="AB922" s="111"/>
      <c r="AC922" s="111"/>
      <c r="AD922" s="111"/>
      <c r="AE922" s="111"/>
      <c r="AF922" s="111"/>
      <c r="AG922" s="111"/>
      <c r="AH922" s="111"/>
    </row>
    <row r="923" spans="1:34" ht="12.75">
      <c r="A923" s="111"/>
      <c r="B923" s="111"/>
      <c r="C923" s="111"/>
      <c r="D923" s="111"/>
      <c r="E923" s="111"/>
      <c r="F923" s="111"/>
      <c r="G923" s="111"/>
      <c r="H923" s="111"/>
      <c r="I923" s="111"/>
      <c r="J923" s="111"/>
      <c r="K923" s="111"/>
      <c r="L923" s="111"/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  <c r="AA923" s="111"/>
      <c r="AB923" s="111"/>
      <c r="AC923" s="111"/>
      <c r="AD923" s="111"/>
      <c r="AE923" s="111"/>
      <c r="AF923" s="111"/>
      <c r="AG923" s="111"/>
      <c r="AH923" s="111"/>
    </row>
    <row r="924" spans="1:34" ht="12.75">
      <c r="A924" s="111"/>
      <c r="B924" s="111"/>
      <c r="C924" s="111"/>
      <c r="D924" s="111"/>
      <c r="E924" s="111"/>
      <c r="F924" s="111"/>
      <c r="G924" s="111"/>
      <c r="H924" s="111"/>
      <c r="I924" s="111"/>
      <c r="J924" s="111"/>
      <c r="K924" s="111"/>
      <c r="L924" s="111"/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  <c r="AA924" s="111"/>
      <c r="AB924" s="111"/>
      <c r="AC924" s="111"/>
      <c r="AD924" s="111"/>
      <c r="AE924" s="111"/>
      <c r="AF924" s="111"/>
      <c r="AG924" s="111"/>
      <c r="AH924" s="111"/>
    </row>
    <row r="925" spans="1:34" ht="12.75">
      <c r="A925" s="111"/>
      <c r="B925" s="111"/>
      <c r="C925" s="111"/>
      <c r="D925" s="111"/>
      <c r="E925" s="111"/>
      <c r="F925" s="111"/>
      <c r="G925" s="111"/>
      <c r="H925" s="111"/>
      <c r="I925" s="111"/>
      <c r="J925" s="111"/>
      <c r="K925" s="111"/>
      <c r="L925" s="111"/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  <c r="AA925" s="111"/>
      <c r="AB925" s="111"/>
      <c r="AC925" s="111"/>
      <c r="AD925" s="111"/>
      <c r="AE925" s="111"/>
      <c r="AF925" s="111"/>
      <c r="AG925" s="111"/>
      <c r="AH925" s="111"/>
    </row>
    <row r="926" spans="1:34" ht="12.75">
      <c r="A926" s="111"/>
      <c r="B926" s="111"/>
      <c r="C926" s="111"/>
      <c r="D926" s="111"/>
      <c r="E926" s="111"/>
      <c r="F926" s="111"/>
      <c r="G926" s="111"/>
      <c r="H926" s="111"/>
      <c r="I926" s="111"/>
      <c r="J926" s="111"/>
      <c r="K926" s="111"/>
      <c r="L926" s="111"/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  <c r="AA926" s="111"/>
      <c r="AB926" s="111"/>
      <c r="AC926" s="111"/>
      <c r="AD926" s="111"/>
      <c r="AE926" s="111"/>
      <c r="AF926" s="111"/>
      <c r="AG926" s="111"/>
      <c r="AH926" s="111"/>
    </row>
    <row r="927" spans="1:34" ht="12.75">
      <c r="A927" s="111"/>
      <c r="B927" s="111"/>
      <c r="C927" s="111"/>
      <c r="D927" s="111"/>
      <c r="E927" s="111"/>
      <c r="F927" s="111"/>
      <c r="G927" s="111"/>
      <c r="H927" s="111"/>
      <c r="I927" s="111"/>
      <c r="J927" s="111"/>
      <c r="K927" s="111"/>
      <c r="L927" s="111"/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  <c r="AA927" s="111"/>
      <c r="AB927" s="111"/>
      <c r="AC927" s="111"/>
      <c r="AD927" s="111"/>
      <c r="AE927" s="111"/>
      <c r="AF927" s="111"/>
      <c r="AG927" s="111"/>
      <c r="AH927" s="111"/>
    </row>
    <row r="928" spans="1:34" ht="12.75">
      <c r="A928" s="111"/>
      <c r="B928" s="111"/>
      <c r="C928" s="111"/>
      <c r="D928" s="111"/>
      <c r="E928" s="111"/>
      <c r="F928" s="111"/>
      <c r="G928" s="111"/>
      <c r="H928" s="111"/>
      <c r="I928" s="111"/>
      <c r="J928" s="111"/>
      <c r="K928" s="111"/>
      <c r="L928" s="111"/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  <c r="AA928" s="111"/>
      <c r="AB928" s="111"/>
      <c r="AC928" s="111"/>
      <c r="AD928" s="111"/>
      <c r="AE928" s="111"/>
      <c r="AF928" s="111"/>
      <c r="AG928" s="111"/>
      <c r="AH928" s="111"/>
    </row>
    <row r="929" spans="1:34" ht="12.75">
      <c r="A929" s="111"/>
      <c r="B929" s="111"/>
      <c r="C929" s="111"/>
      <c r="D929" s="111"/>
      <c r="E929" s="111"/>
      <c r="F929" s="111"/>
      <c r="G929" s="111"/>
      <c r="H929" s="111"/>
      <c r="I929" s="111"/>
      <c r="J929" s="111"/>
      <c r="K929" s="111"/>
      <c r="L929" s="111"/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  <c r="AA929" s="111"/>
      <c r="AB929" s="111"/>
      <c r="AC929" s="111"/>
      <c r="AD929" s="111"/>
      <c r="AE929" s="111"/>
      <c r="AF929" s="111"/>
      <c r="AG929" s="111"/>
      <c r="AH929" s="111"/>
    </row>
    <row r="930" spans="1:34" ht="12.75">
      <c r="A930" s="111"/>
      <c r="B930" s="111"/>
      <c r="C930" s="111"/>
      <c r="D930" s="111"/>
      <c r="E930" s="111"/>
      <c r="F930" s="111"/>
      <c r="G930" s="111"/>
      <c r="H930" s="111"/>
      <c r="I930" s="111"/>
      <c r="J930" s="111"/>
      <c r="K930" s="111"/>
      <c r="L930" s="111"/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  <c r="AA930" s="111"/>
      <c r="AB930" s="111"/>
      <c r="AC930" s="111"/>
      <c r="AD930" s="111"/>
      <c r="AE930" s="111"/>
      <c r="AF930" s="111"/>
      <c r="AG930" s="111"/>
      <c r="AH930" s="111"/>
    </row>
    <row r="931" spans="1:34" ht="12.75">
      <c r="A931" s="111"/>
      <c r="B931" s="111"/>
      <c r="C931" s="111"/>
      <c r="D931" s="111"/>
      <c r="E931" s="111"/>
      <c r="F931" s="111"/>
      <c r="G931" s="111"/>
      <c r="H931" s="111"/>
      <c r="I931" s="111"/>
      <c r="J931" s="111"/>
      <c r="K931" s="111"/>
      <c r="L931" s="111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  <c r="AA931" s="111"/>
      <c r="AB931" s="111"/>
      <c r="AC931" s="111"/>
      <c r="AD931" s="111"/>
      <c r="AE931" s="111"/>
      <c r="AF931" s="111"/>
      <c r="AG931" s="111"/>
      <c r="AH931" s="111"/>
    </row>
    <row r="932" spans="1:34" ht="12.75">
      <c r="A932" s="111"/>
      <c r="B932" s="111"/>
      <c r="C932" s="111"/>
      <c r="D932" s="111"/>
      <c r="E932" s="111"/>
      <c r="F932" s="111"/>
      <c r="G932" s="111"/>
      <c r="H932" s="111"/>
      <c r="I932" s="111"/>
      <c r="J932" s="111"/>
      <c r="K932" s="111"/>
      <c r="L932" s="111"/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  <c r="AA932" s="111"/>
      <c r="AB932" s="111"/>
      <c r="AC932" s="111"/>
      <c r="AD932" s="111"/>
      <c r="AE932" s="111"/>
      <c r="AF932" s="111"/>
      <c r="AG932" s="111"/>
      <c r="AH932" s="111"/>
    </row>
    <row r="933" spans="1:34" ht="12.75">
      <c r="A933" s="111"/>
      <c r="B933" s="111"/>
      <c r="C933" s="111"/>
      <c r="D933" s="111"/>
      <c r="E933" s="111"/>
      <c r="F933" s="111"/>
      <c r="G933" s="111"/>
      <c r="H933" s="111"/>
      <c r="I933" s="111"/>
      <c r="J933" s="111"/>
      <c r="K933" s="111"/>
      <c r="L933" s="111"/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  <c r="AA933" s="111"/>
      <c r="AB933" s="111"/>
      <c r="AC933" s="111"/>
      <c r="AD933" s="111"/>
      <c r="AE933" s="111"/>
      <c r="AF933" s="111"/>
      <c r="AG933" s="111"/>
      <c r="AH933" s="111"/>
    </row>
    <row r="934" spans="1:34" ht="12.75">
      <c r="A934" s="111"/>
      <c r="B934" s="111"/>
      <c r="C934" s="111"/>
      <c r="D934" s="111"/>
      <c r="E934" s="111"/>
      <c r="F934" s="111"/>
      <c r="G934" s="111"/>
      <c r="H934" s="111"/>
      <c r="I934" s="111"/>
      <c r="J934" s="111"/>
      <c r="K934" s="111"/>
      <c r="L934" s="111"/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  <c r="AA934" s="111"/>
      <c r="AB934" s="111"/>
      <c r="AC934" s="111"/>
      <c r="AD934" s="111"/>
      <c r="AE934" s="111"/>
      <c r="AF934" s="111"/>
      <c r="AG934" s="111"/>
      <c r="AH934" s="111"/>
    </row>
    <row r="935" spans="1:34" ht="12.75">
      <c r="A935" s="111"/>
      <c r="B935" s="111"/>
      <c r="C935" s="111"/>
      <c r="D935" s="111"/>
      <c r="E935" s="111"/>
      <c r="F935" s="111"/>
      <c r="G935" s="111"/>
      <c r="H935" s="111"/>
      <c r="I935" s="111"/>
      <c r="J935" s="111"/>
      <c r="K935" s="111"/>
      <c r="L935" s="111"/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  <c r="AA935" s="111"/>
      <c r="AB935" s="111"/>
      <c r="AC935" s="111"/>
      <c r="AD935" s="111"/>
      <c r="AE935" s="111"/>
      <c r="AF935" s="111"/>
      <c r="AG935" s="111"/>
      <c r="AH935" s="111"/>
    </row>
    <row r="936" spans="1:34" ht="12.75">
      <c r="A936" s="111"/>
      <c r="B936" s="111"/>
      <c r="C936" s="111"/>
      <c r="D936" s="111"/>
      <c r="E936" s="111"/>
      <c r="F936" s="111"/>
      <c r="G936" s="111"/>
      <c r="H936" s="111"/>
      <c r="I936" s="111"/>
      <c r="J936" s="111"/>
      <c r="K936" s="111"/>
      <c r="L936" s="111"/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  <c r="AA936" s="111"/>
      <c r="AB936" s="111"/>
      <c r="AC936" s="111"/>
      <c r="AD936" s="111"/>
      <c r="AE936" s="111"/>
      <c r="AF936" s="111"/>
      <c r="AG936" s="111"/>
      <c r="AH936" s="111"/>
    </row>
    <row r="937" spans="1:34" ht="12.75">
      <c r="A937" s="111"/>
      <c r="B937" s="111"/>
      <c r="C937" s="111"/>
      <c r="D937" s="111"/>
      <c r="E937" s="111"/>
      <c r="F937" s="111"/>
      <c r="G937" s="111"/>
      <c r="H937" s="111"/>
      <c r="I937" s="111"/>
      <c r="J937" s="111"/>
      <c r="K937" s="111"/>
      <c r="L937" s="111"/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  <c r="AA937" s="111"/>
      <c r="AB937" s="111"/>
      <c r="AC937" s="111"/>
      <c r="AD937" s="111"/>
      <c r="AE937" s="111"/>
      <c r="AF937" s="111"/>
      <c r="AG937" s="111"/>
      <c r="AH937" s="111"/>
    </row>
    <row r="938" spans="1:34" ht="12.75">
      <c r="A938" s="111"/>
      <c r="B938" s="111"/>
      <c r="C938" s="111"/>
      <c r="D938" s="111"/>
      <c r="E938" s="111"/>
      <c r="F938" s="111"/>
      <c r="G938" s="111"/>
      <c r="H938" s="111"/>
      <c r="I938" s="111"/>
      <c r="J938" s="111"/>
      <c r="K938" s="111"/>
      <c r="L938" s="111"/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  <c r="AA938" s="111"/>
      <c r="AB938" s="111"/>
      <c r="AC938" s="111"/>
      <c r="AD938" s="111"/>
      <c r="AE938" s="111"/>
      <c r="AF938" s="111"/>
      <c r="AG938" s="111"/>
      <c r="AH938" s="111"/>
    </row>
    <row r="939" spans="1:34" ht="12.75">
      <c r="A939" s="111"/>
      <c r="B939" s="111"/>
      <c r="C939" s="111"/>
      <c r="D939" s="111"/>
      <c r="E939" s="111"/>
      <c r="F939" s="111"/>
      <c r="G939" s="111"/>
      <c r="H939" s="111"/>
      <c r="I939" s="111"/>
      <c r="J939" s="111"/>
      <c r="K939" s="111"/>
      <c r="L939" s="111"/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  <c r="AA939" s="111"/>
      <c r="AB939" s="111"/>
      <c r="AC939" s="111"/>
      <c r="AD939" s="111"/>
      <c r="AE939" s="111"/>
      <c r="AF939" s="111"/>
      <c r="AG939" s="111"/>
      <c r="AH939" s="111"/>
    </row>
    <row r="940" spans="1:34" ht="12.75">
      <c r="A940" s="111"/>
      <c r="B940" s="111"/>
      <c r="C940" s="111"/>
      <c r="D940" s="111"/>
      <c r="E940" s="111"/>
      <c r="F940" s="111"/>
      <c r="G940" s="111"/>
      <c r="H940" s="111"/>
      <c r="I940" s="111"/>
      <c r="J940" s="111"/>
      <c r="K940" s="111"/>
      <c r="L940" s="111"/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  <c r="AA940" s="111"/>
      <c r="AB940" s="111"/>
      <c r="AC940" s="111"/>
      <c r="AD940" s="111"/>
      <c r="AE940" s="111"/>
      <c r="AF940" s="111"/>
      <c r="AG940" s="111"/>
      <c r="AH940" s="111"/>
    </row>
    <row r="941" spans="1:34" ht="12.75">
      <c r="A941" s="111"/>
      <c r="B941" s="111"/>
      <c r="C941" s="111"/>
      <c r="D941" s="111"/>
      <c r="E941" s="111"/>
      <c r="F941" s="111"/>
      <c r="G941" s="111"/>
      <c r="H941" s="111"/>
      <c r="I941" s="111"/>
      <c r="J941" s="111"/>
      <c r="K941" s="111"/>
      <c r="L941" s="111"/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  <c r="AA941" s="111"/>
      <c r="AB941" s="111"/>
      <c r="AC941" s="111"/>
      <c r="AD941" s="111"/>
      <c r="AE941" s="111"/>
      <c r="AF941" s="111"/>
      <c r="AG941" s="111"/>
      <c r="AH941" s="111"/>
    </row>
    <row r="942" spans="1:34" ht="12.75">
      <c r="A942" s="111"/>
      <c r="B942" s="111"/>
      <c r="C942" s="111"/>
      <c r="D942" s="111"/>
      <c r="E942" s="111"/>
      <c r="F942" s="111"/>
      <c r="G942" s="111"/>
      <c r="H942" s="111"/>
      <c r="I942" s="111"/>
      <c r="J942" s="111"/>
      <c r="K942" s="111"/>
      <c r="L942" s="111"/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  <c r="AA942" s="111"/>
      <c r="AB942" s="111"/>
      <c r="AC942" s="111"/>
      <c r="AD942" s="111"/>
      <c r="AE942" s="111"/>
      <c r="AF942" s="111"/>
      <c r="AG942" s="111"/>
      <c r="AH942" s="111"/>
    </row>
    <row r="943" spans="1:34" ht="12.75">
      <c r="A943" s="111"/>
      <c r="B943" s="111"/>
      <c r="C943" s="111"/>
      <c r="D943" s="111"/>
      <c r="E943" s="111"/>
      <c r="F943" s="111"/>
      <c r="G943" s="111"/>
      <c r="H943" s="111"/>
      <c r="I943" s="111"/>
      <c r="J943" s="111"/>
      <c r="K943" s="111"/>
      <c r="L943" s="111"/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  <c r="AA943" s="111"/>
      <c r="AB943" s="111"/>
      <c r="AC943" s="111"/>
      <c r="AD943" s="111"/>
      <c r="AE943" s="111"/>
      <c r="AF943" s="111"/>
      <c r="AG943" s="111"/>
      <c r="AH943" s="111"/>
    </row>
    <row r="944" spans="1:34" ht="12.75">
      <c r="A944" s="111"/>
      <c r="B944" s="111"/>
      <c r="C944" s="111"/>
      <c r="D944" s="111"/>
      <c r="E944" s="111"/>
      <c r="F944" s="111"/>
      <c r="G944" s="111"/>
      <c r="H944" s="111"/>
      <c r="I944" s="111"/>
      <c r="J944" s="111"/>
      <c r="K944" s="111"/>
      <c r="L944" s="111"/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  <c r="AA944" s="111"/>
      <c r="AB944" s="111"/>
      <c r="AC944" s="111"/>
      <c r="AD944" s="111"/>
      <c r="AE944" s="111"/>
      <c r="AF944" s="111"/>
      <c r="AG944" s="111"/>
      <c r="AH944" s="111"/>
    </row>
    <row r="945" spans="1:34" ht="12.75">
      <c r="A945" s="111"/>
      <c r="B945" s="111"/>
      <c r="C945" s="111"/>
      <c r="D945" s="111"/>
      <c r="E945" s="111"/>
      <c r="F945" s="111"/>
      <c r="G945" s="111"/>
      <c r="H945" s="111"/>
      <c r="I945" s="111"/>
      <c r="J945" s="111"/>
      <c r="K945" s="111"/>
      <c r="L945" s="111"/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  <c r="AA945" s="111"/>
      <c r="AB945" s="111"/>
      <c r="AC945" s="111"/>
      <c r="AD945" s="111"/>
      <c r="AE945" s="111"/>
      <c r="AF945" s="111"/>
      <c r="AG945" s="111"/>
      <c r="AH945" s="111"/>
    </row>
    <row r="946" spans="1:34" ht="12.75">
      <c r="A946" s="111"/>
      <c r="B946" s="111"/>
      <c r="C946" s="111"/>
      <c r="D946" s="111"/>
      <c r="E946" s="111"/>
      <c r="F946" s="111"/>
      <c r="G946" s="111"/>
      <c r="H946" s="111"/>
      <c r="I946" s="111"/>
      <c r="J946" s="111"/>
      <c r="K946" s="111"/>
      <c r="L946" s="111"/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  <c r="AA946" s="111"/>
      <c r="AB946" s="111"/>
      <c r="AC946" s="111"/>
      <c r="AD946" s="111"/>
      <c r="AE946" s="111"/>
      <c r="AF946" s="111"/>
      <c r="AG946" s="111"/>
      <c r="AH946" s="111"/>
    </row>
    <row r="947" spans="1:34" ht="12.75">
      <c r="A947" s="111"/>
      <c r="B947" s="111"/>
      <c r="C947" s="111"/>
      <c r="D947" s="111"/>
      <c r="E947" s="111"/>
      <c r="F947" s="111"/>
      <c r="G947" s="111"/>
      <c r="H947" s="111"/>
      <c r="I947" s="111"/>
      <c r="J947" s="111"/>
      <c r="K947" s="111"/>
      <c r="L947" s="111"/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  <c r="AA947" s="111"/>
      <c r="AB947" s="111"/>
      <c r="AC947" s="111"/>
      <c r="AD947" s="111"/>
      <c r="AE947" s="111"/>
      <c r="AF947" s="111"/>
      <c r="AG947" s="111"/>
      <c r="AH947" s="111"/>
    </row>
    <row r="948" spans="1:34" ht="12.75">
      <c r="A948" s="111"/>
      <c r="B948" s="111"/>
      <c r="C948" s="111"/>
      <c r="D948" s="111"/>
      <c r="E948" s="111"/>
      <c r="F948" s="111"/>
      <c r="G948" s="111"/>
      <c r="H948" s="111"/>
      <c r="I948" s="111"/>
      <c r="J948" s="111"/>
      <c r="K948" s="111"/>
      <c r="L948" s="111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  <c r="AA948" s="111"/>
      <c r="AB948" s="111"/>
      <c r="AC948" s="111"/>
      <c r="AD948" s="111"/>
      <c r="AE948" s="111"/>
      <c r="AF948" s="111"/>
      <c r="AG948" s="111"/>
      <c r="AH948" s="111"/>
    </row>
    <row r="949" spans="1:34" ht="12.75">
      <c r="A949" s="111"/>
      <c r="B949" s="111"/>
      <c r="C949" s="111"/>
      <c r="D949" s="111"/>
      <c r="E949" s="111"/>
      <c r="F949" s="111"/>
      <c r="G949" s="111"/>
      <c r="H949" s="111"/>
      <c r="I949" s="111"/>
      <c r="J949" s="111"/>
      <c r="K949" s="111"/>
      <c r="L949" s="111"/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  <c r="AA949" s="111"/>
      <c r="AB949" s="111"/>
      <c r="AC949" s="111"/>
      <c r="AD949" s="111"/>
      <c r="AE949" s="111"/>
      <c r="AF949" s="111"/>
      <c r="AG949" s="111"/>
      <c r="AH949" s="111"/>
    </row>
    <row r="950" spans="1:34" ht="12.75">
      <c r="A950" s="111"/>
      <c r="B950" s="111"/>
      <c r="C950" s="111"/>
      <c r="D950" s="111"/>
      <c r="E950" s="111"/>
      <c r="F950" s="111"/>
      <c r="G950" s="111"/>
      <c r="H950" s="111"/>
      <c r="I950" s="111"/>
      <c r="J950" s="111"/>
      <c r="K950" s="111"/>
      <c r="L950" s="111"/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  <c r="AA950" s="111"/>
      <c r="AB950" s="111"/>
      <c r="AC950" s="111"/>
      <c r="AD950" s="111"/>
      <c r="AE950" s="111"/>
      <c r="AF950" s="111"/>
      <c r="AG950" s="111"/>
      <c r="AH950" s="111"/>
    </row>
    <row r="951" spans="1:34" ht="12.75">
      <c r="A951" s="111"/>
      <c r="B951" s="111"/>
      <c r="C951" s="111"/>
      <c r="D951" s="111"/>
      <c r="E951" s="111"/>
      <c r="F951" s="111"/>
      <c r="G951" s="111"/>
      <c r="H951" s="111"/>
      <c r="I951" s="111"/>
      <c r="J951" s="111"/>
      <c r="K951" s="111"/>
      <c r="L951" s="111"/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  <c r="AA951" s="111"/>
      <c r="AB951" s="111"/>
      <c r="AC951" s="111"/>
      <c r="AD951" s="111"/>
      <c r="AE951" s="111"/>
      <c r="AF951" s="111"/>
      <c r="AG951" s="111"/>
      <c r="AH951" s="111"/>
    </row>
    <row r="952" spans="1:34" ht="12.75">
      <c r="A952" s="111"/>
      <c r="B952" s="111"/>
      <c r="C952" s="111"/>
      <c r="D952" s="111"/>
      <c r="E952" s="111"/>
      <c r="F952" s="111"/>
      <c r="G952" s="111"/>
      <c r="H952" s="111"/>
      <c r="I952" s="111"/>
      <c r="J952" s="111"/>
      <c r="K952" s="111"/>
      <c r="L952" s="111"/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  <c r="AA952" s="111"/>
      <c r="AB952" s="111"/>
      <c r="AC952" s="111"/>
      <c r="AD952" s="111"/>
      <c r="AE952" s="111"/>
      <c r="AF952" s="111"/>
      <c r="AG952" s="111"/>
      <c r="AH952" s="111"/>
    </row>
    <row r="953" spans="1:34" ht="12.75">
      <c r="A953" s="111"/>
      <c r="B953" s="111"/>
      <c r="C953" s="111"/>
      <c r="D953" s="111"/>
      <c r="E953" s="111"/>
      <c r="F953" s="111"/>
      <c r="G953" s="111"/>
      <c r="H953" s="111"/>
      <c r="I953" s="111"/>
      <c r="J953" s="111"/>
      <c r="K953" s="111"/>
      <c r="L953" s="111"/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  <c r="AA953" s="111"/>
      <c r="AB953" s="111"/>
      <c r="AC953" s="111"/>
      <c r="AD953" s="111"/>
      <c r="AE953" s="111"/>
      <c r="AF953" s="111"/>
      <c r="AG953" s="111"/>
      <c r="AH953" s="111"/>
    </row>
    <row r="954" spans="1:34" ht="12.75">
      <c r="A954" s="111"/>
      <c r="B954" s="111"/>
      <c r="C954" s="111"/>
      <c r="D954" s="111"/>
      <c r="E954" s="111"/>
      <c r="F954" s="111"/>
      <c r="G954" s="111"/>
      <c r="H954" s="111"/>
      <c r="I954" s="111"/>
      <c r="J954" s="111"/>
      <c r="K954" s="111"/>
      <c r="L954" s="111"/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  <c r="AA954" s="111"/>
      <c r="AB954" s="111"/>
      <c r="AC954" s="111"/>
      <c r="AD954" s="111"/>
      <c r="AE954" s="111"/>
      <c r="AF954" s="111"/>
      <c r="AG954" s="111"/>
      <c r="AH954" s="111"/>
    </row>
    <row r="955" spans="1:34" ht="12.75">
      <c r="A955" s="111"/>
      <c r="B955" s="111"/>
      <c r="C955" s="111"/>
      <c r="D955" s="111"/>
      <c r="E955" s="111"/>
      <c r="F955" s="111"/>
      <c r="G955" s="111"/>
      <c r="H955" s="111"/>
      <c r="I955" s="111"/>
      <c r="J955" s="111"/>
      <c r="K955" s="111"/>
      <c r="L955" s="111"/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  <c r="AA955" s="111"/>
      <c r="AB955" s="111"/>
      <c r="AC955" s="111"/>
      <c r="AD955" s="111"/>
      <c r="AE955" s="111"/>
      <c r="AF955" s="111"/>
      <c r="AG955" s="111"/>
      <c r="AH955" s="111"/>
    </row>
    <row r="956" spans="1:34" ht="12.75">
      <c r="A956" s="111"/>
      <c r="B956" s="111"/>
      <c r="C956" s="111"/>
      <c r="D956" s="111"/>
      <c r="E956" s="111"/>
      <c r="F956" s="111"/>
      <c r="G956" s="111"/>
      <c r="H956" s="111"/>
      <c r="I956" s="111"/>
      <c r="J956" s="111"/>
      <c r="K956" s="111"/>
      <c r="L956" s="111"/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  <c r="AA956" s="111"/>
      <c r="AB956" s="111"/>
      <c r="AC956" s="111"/>
      <c r="AD956" s="111"/>
      <c r="AE956" s="111"/>
      <c r="AF956" s="111"/>
      <c r="AG956" s="111"/>
      <c r="AH956" s="111"/>
    </row>
    <row r="957" spans="1:34" ht="12.75">
      <c r="A957" s="111"/>
      <c r="B957" s="111"/>
      <c r="C957" s="111"/>
      <c r="D957" s="111"/>
      <c r="E957" s="111"/>
      <c r="F957" s="111"/>
      <c r="G957" s="111"/>
      <c r="H957" s="111"/>
      <c r="I957" s="111"/>
      <c r="J957" s="111"/>
      <c r="K957" s="111"/>
      <c r="L957" s="111"/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  <c r="AA957" s="111"/>
      <c r="AB957" s="111"/>
      <c r="AC957" s="111"/>
      <c r="AD957" s="111"/>
      <c r="AE957" s="111"/>
      <c r="AF957" s="111"/>
      <c r="AG957" s="111"/>
      <c r="AH957" s="111"/>
    </row>
    <row r="958" spans="1:34" ht="12.75">
      <c r="A958" s="111"/>
      <c r="B958" s="111"/>
      <c r="C958" s="111"/>
      <c r="D958" s="111"/>
      <c r="E958" s="111"/>
      <c r="F958" s="111"/>
      <c r="G958" s="111"/>
      <c r="H958" s="111"/>
      <c r="I958" s="111"/>
      <c r="J958" s="111"/>
      <c r="K958" s="111"/>
      <c r="L958" s="111"/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  <c r="AA958" s="111"/>
      <c r="AB958" s="111"/>
      <c r="AC958" s="111"/>
      <c r="AD958" s="111"/>
      <c r="AE958" s="111"/>
      <c r="AF958" s="111"/>
      <c r="AG958" s="111"/>
      <c r="AH958" s="111"/>
    </row>
    <row r="959" spans="1:34" ht="12.75">
      <c r="A959" s="111"/>
      <c r="B959" s="111"/>
      <c r="C959" s="111"/>
      <c r="D959" s="111"/>
      <c r="E959" s="111"/>
      <c r="F959" s="111"/>
      <c r="G959" s="111"/>
      <c r="H959" s="111"/>
      <c r="I959" s="111"/>
      <c r="J959" s="111"/>
      <c r="K959" s="111"/>
      <c r="L959" s="111"/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  <c r="AA959" s="111"/>
      <c r="AB959" s="111"/>
      <c r="AC959" s="111"/>
      <c r="AD959" s="111"/>
      <c r="AE959" s="111"/>
      <c r="AF959" s="111"/>
      <c r="AG959" s="111"/>
      <c r="AH959" s="111"/>
    </row>
    <row r="960" spans="1:34" ht="12.75">
      <c r="A960" s="111"/>
      <c r="B960" s="111"/>
      <c r="C960" s="111"/>
      <c r="D960" s="111"/>
      <c r="E960" s="111"/>
      <c r="F960" s="111"/>
      <c r="G960" s="111"/>
      <c r="H960" s="111"/>
      <c r="I960" s="111"/>
      <c r="J960" s="111"/>
      <c r="K960" s="111"/>
      <c r="L960" s="111"/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  <c r="AA960" s="111"/>
      <c r="AB960" s="111"/>
      <c r="AC960" s="111"/>
      <c r="AD960" s="111"/>
      <c r="AE960" s="111"/>
      <c r="AF960" s="111"/>
      <c r="AG960" s="111"/>
      <c r="AH960" s="111"/>
    </row>
    <row r="961" spans="1:34" ht="12.75">
      <c r="A961" s="111"/>
      <c r="B961" s="111"/>
      <c r="C961" s="111"/>
      <c r="D961" s="111"/>
      <c r="E961" s="111"/>
      <c r="F961" s="111"/>
      <c r="G961" s="111"/>
      <c r="H961" s="111"/>
      <c r="I961" s="111"/>
      <c r="J961" s="111"/>
      <c r="K961" s="111"/>
      <c r="L961" s="111"/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  <c r="AA961" s="111"/>
      <c r="AB961" s="111"/>
      <c r="AC961" s="111"/>
      <c r="AD961" s="111"/>
      <c r="AE961" s="111"/>
      <c r="AF961" s="111"/>
      <c r="AG961" s="111"/>
      <c r="AH961" s="111"/>
    </row>
    <row r="962" spans="1:34" ht="12.75">
      <c r="A962" s="111"/>
      <c r="B962" s="111"/>
      <c r="C962" s="111"/>
      <c r="D962" s="111"/>
      <c r="E962" s="111"/>
      <c r="F962" s="111"/>
      <c r="G962" s="111"/>
      <c r="H962" s="111"/>
      <c r="I962" s="111"/>
      <c r="J962" s="111"/>
      <c r="K962" s="111"/>
      <c r="L962" s="111"/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  <c r="AA962" s="111"/>
      <c r="AB962" s="111"/>
      <c r="AC962" s="111"/>
      <c r="AD962" s="111"/>
      <c r="AE962" s="111"/>
      <c r="AF962" s="111"/>
      <c r="AG962" s="111"/>
      <c r="AH962" s="111"/>
    </row>
    <row r="963" spans="1:34" ht="12.75">
      <c r="A963" s="111"/>
      <c r="B963" s="111"/>
      <c r="C963" s="111"/>
      <c r="D963" s="111"/>
      <c r="E963" s="111"/>
      <c r="F963" s="111"/>
      <c r="G963" s="111"/>
      <c r="H963" s="111"/>
      <c r="I963" s="111"/>
      <c r="J963" s="111"/>
      <c r="K963" s="111"/>
      <c r="L963" s="111"/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  <c r="AA963" s="111"/>
      <c r="AB963" s="111"/>
      <c r="AC963" s="111"/>
      <c r="AD963" s="111"/>
      <c r="AE963" s="111"/>
      <c r="AF963" s="111"/>
      <c r="AG963" s="111"/>
      <c r="AH963" s="111"/>
    </row>
    <row r="964" spans="1:34" ht="12.75">
      <c r="A964" s="111"/>
      <c r="B964" s="111"/>
      <c r="C964" s="111"/>
      <c r="D964" s="111"/>
      <c r="E964" s="111"/>
      <c r="F964" s="111"/>
      <c r="G964" s="111"/>
      <c r="H964" s="111"/>
      <c r="I964" s="111"/>
      <c r="J964" s="111"/>
      <c r="K964" s="111"/>
      <c r="L964" s="111"/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  <c r="AA964" s="111"/>
      <c r="AB964" s="111"/>
      <c r="AC964" s="111"/>
      <c r="AD964" s="111"/>
      <c r="AE964" s="111"/>
      <c r="AF964" s="111"/>
      <c r="AG964" s="111"/>
      <c r="AH964" s="111"/>
    </row>
    <row r="965" spans="1:34" ht="12.75">
      <c r="A965" s="111"/>
      <c r="B965" s="111"/>
      <c r="C965" s="111"/>
      <c r="D965" s="111"/>
      <c r="E965" s="111"/>
      <c r="F965" s="111"/>
      <c r="G965" s="111"/>
      <c r="H965" s="111"/>
      <c r="I965" s="111"/>
      <c r="J965" s="111"/>
      <c r="K965" s="111"/>
      <c r="L965" s="111"/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  <c r="AA965" s="111"/>
      <c r="AB965" s="111"/>
      <c r="AC965" s="111"/>
      <c r="AD965" s="111"/>
      <c r="AE965" s="111"/>
      <c r="AF965" s="111"/>
      <c r="AG965" s="111"/>
      <c r="AH965" s="111"/>
    </row>
    <row r="966" spans="1:34" ht="12.75">
      <c r="A966" s="111"/>
      <c r="B966" s="111"/>
      <c r="C966" s="111"/>
      <c r="D966" s="111"/>
      <c r="E966" s="111"/>
      <c r="F966" s="111"/>
      <c r="G966" s="111"/>
      <c r="H966" s="111"/>
      <c r="I966" s="111"/>
      <c r="J966" s="111"/>
      <c r="K966" s="111"/>
      <c r="L966" s="111"/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  <c r="AA966" s="111"/>
      <c r="AB966" s="111"/>
      <c r="AC966" s="111"/>
      <c r="AD966" s="111"/>
      <c r="AE966" s="111"/>
      <c r="AF966" s="111"/>
      <c r="AG966" s="111"/>
      <c r="AH966" s="111"/>
    </row>
    <row r="967" spans="1:34" ht="12.75">
      <c r="A967" s="111"/>
      <c r="B967" s="111"/>
      <c r="C967" s="111"/>
      <c r="D967" s="111"/>
      <c r="E967" s="111"/>
      <c r="F967" s="111"/>
      <c r="G967" s="111"/>
      <c r="H967" s="111"/>
      <c r="I967" s="111"/>
      <c r="J967" s="111"/>
      <c r="K967" s="111"/>
      <c r="L967" s="111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  <c r="AA967" s="111"/>
      <c r="AB967" s="111"/>
      <c r="AC967" s="111"/>
      <c r="AD967" s="111"/>
      <c r="AE967" s="111"/>
      <c r="AF967" s="111"/>
      <c r="AG967" s="111"/>
      <c r="AH967" s="111"/>
    </row>
    <row r="968" spans="1:34" ht="12.75">
      <c r="A968" s="111"/>
      <c r="B968" s="111"/>
      <c r="C968" s="111"/>
      <c r="D968" s="111"/>
      <c r="E968" s="111"/>
      <c r="F968" s="111"/>
      <c r="G968" s="111"/>
      <c r="H968" s="111"/>
      <c r="I968" s="111"/>
      <c r="J968" s="111"/>
      <c r="K968" s="111"/>
      <c r="L968" s="111"/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  <c r="AA968" s="111"/>
      <c r="AB968" s="111"/>
      <c r="AC968" s="111"/>
      <c r="AD968" s="111"/>
      <c r="AE968" s="111"/>
      <c r="AF968" s="111"/>
      <c r="AG968" s="111"/>
      <c r="AH968" s="111"/>
    </row>
    <row r="969" spans="1:34" ht="12.75">
      <c r="A969" s="111"/>
      <c r="B969" s="111"/>
      <c r="C969" s="111"/>
      <c r="D969" s="111"/>
      <c r="E969" s="111"/>
      <c r="F969" s="111"/>
      <c r="G969" s="111"/>
      <c r="H969" s="111"/>
      <c r="I969" s="111"/>
      <c r="J969" s="111"/>
      <c r="K969" s="111"/>
      <c r="L969" s="111"/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  <c r="AA969" s="111"/>
      <c r="AB969" s="111"/>
      <c r="AC969" s="111"/>
      <c r="AD969" s="111"/>
      <c r="AE969" s="111"/>
      <c r="AF969" s="111"/>
      <c r="AG969" s="111"/>
      <c r="AH969" s="111"/>
    </row>
    <row r="970" spans="1:34" ht="12.75">
      <c r="A970" s="111"/>
      <c r="B970" s="111"/>
      <c r="C970" s="111"/>
      <c r="D970" s="111"/>
      <c r="E970" s="111"/>
      <c r="F970" s="111"/>
      <c r="G970" s="111"/>
      <c r="H970" s="111"/>
      <c r="I970" s="111"/>
      <c r="J970" s="111"/>
      <c r="K970" s="111"/>
      <c r="L970" s="111"/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  <c r="AA970" s="111"/>
      <c r="AB970" s="111"/>
      <c r="AC970" s="111"/>
      <c r="AD970" s="111"/>
      <c r="AE970" s="111"/>
      <c r="AF970" s="111"/>
      <c r="AG970" s="111"/>
      <c r="AH970" s="111"/>
    </row>
    <row r="971" spans="1:34" ht="12.75">
      <c r="A971" s="111"/>
      <c r="B971" s="111"/>
      <c r="C971" s="111"/>
      <c r="D971" s="111"/>
      <c r="E971" s="111"/>
      <c r="F971" s="111"/>
      <c r="G971" s="111"/>
      <c r="H971" s="111"/>
      <c r="I971" s="111"/>
      <c r="J971" s="111"/>
      <c r="K971" s="111"/>
      <c r="L971" s="111"/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  <c r="AA971" s="111"/>
      <c r="AB971" s="111"/>
      <c r="AC971" s="111"/>
      <c r="AD971" s="111"/>
      <c r="AE971" s="111"/>
      <c r="AF971" s="111"/>
      <c r="AG971" s="111"/>
      <c r="AH971" s="111"/>
    </row>
    <row r="972" spans="1:34" ht="12.75">
      <c r="A972" s="111"/>
      <c r="B972" s="111"/>
      <c r="C972" s="111"/>
      <c r="D972" s="111"/>
      <c r="E972" s="111"/>
      <c r="F972" s="111"/>
      <c r="G972" s="111"/>
      <c r="H972" s="111"/>
      <c r="I972" s="111"/>
      <c r="J972" s="111"/>
      <c r="K972" s="111"/>
      <c r="L972" s="111"/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  <c r="AA972" s="111"/>
      <c r="AB972" s="111"/>
      <c r="AC972" s="111"/>
      <c r="AD972" s="111"/>
      <c r="AE972" s="111"/>
      <c r="AF972" s="111"/>
      <c r="AG972" s="111"/>
      <c r="AH972" s="111"/>
    </row>
    <row r="973" spans="1:34" ht="12.75">
      <c r="A973" s="111"/>
      <c r="B973" s="111"/>
      <c r="C973" s="111"/>
      <c r="D973" s="111"/>
      <c r="E973" s="111"/>
      <c r="F973" s="111"/>
      <c r="G973" s="111"/>
      <c r="H973" s="111"/>
      <c r="I973" s="111"/>
      <c r="J973" s="111"/>
      <c r="K973" s="111"/>
      <c r="L973" s="111"/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  <c r="AA973" s="111"/>
      <c r="AB973" s="111"/>
      <c r="AC973" s="111"/>
      <c r="AD973" s="111"/>
      <c r="AE973" s="111"/>
      <c r="AF973" s="111"/>
      <c r="AG973" s="111"/>
      <c r="AH973" s="111"/>
    </row>
    <row r="974" spans="1:34" ht="12.75">
      <c r="A974" s="111"/>
      <c r="B974" s="111"/>
      <c r="C974" s="111"/>
      <c r="D974" s="111"/>
      <c r="E974" s="111"/>
      <c r="F974" s="111"/>
      <c r="G974" s="111"/>
      <c r="H974" s="111"/>
      <c r="I974" s="111"/>
      <c r="J974" s="111"/>
      <c r="K974" s="111"/>
      <c r="L974" s="111"/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  <c r="AA974" s="111"/>
      <c r="AB974" s="111"/>
      <c r="AC974" s="111"/>
      <c r="AD974" s="111"/>
      <c r="AE974" s="111"/>
      <c r="AF974" s="111"/>
      <c r="AG974" s="111"/>
      <c r="AH974" s="111"/>
    </row>
    <row r="975" spans="1:34" ht="12.75">
      <c r="A975" s="111"/>
      <c r="B975" s="111"/>
      <c r="C975" s="111"/>
      <c r="D975" s="111"/>
      <c r="E975" s="111"/>
      <c r="F975" s="111"/>
      <c r="G975" s="111"/>
      <c r="H975" s="111"/>
      <c r="I975" s="111"/>
      <c r="J975" s="111"/>
      <c r="K975" s="111"/>
      <c r="L975" s="111"/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  <c r="AA975" s="111"/>
      <c r="AB975" s="111"/>
      <c r="AC975" s="111"/>
      <c r="AD975" s="111"/>
      <c r="AE975" s="111"/>
      <c r="AF975" s="111"/>
      <c r="AG975" s="111"/>
      <c r="AH975" s="111"/>
    </row>
    <row r="976" spans="1:34" ht="12.75">
      <c r="A976" s="111"/>
      <c r="B976" s="111"/>
      <c r="C976" s="111"/>
      <c r="D976" s="111"/>
      <c r="E976" s="111"/>
      <c r="F976" s="111"/>
      <c r="G976" s="111"/>
      <c r="H976" s="111"/>
      <c r="I976" s="111"/>
      <c r="J976" s="111"/>
      <c r="K976" s="111"/>
      <c r="L976" s="111"/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  <c r="AA976" s="111"/>
      <c r="AB976" s="111"/>
      <c r="AC976" s="111"/>
      <c r="AD976" s="111"/>
      <c r="AE976" s="111"/>
      <c r="AF976" s="111"/>
      <c r="AG976" s="111"/>
      <c r="AH976" s="111"/>
    </row>
    <row r="977" spans="1:34" ht="12.75">
      <c r="A977" s="111"/>
      <c r="B977" s="111"/>
      <c r="C977" s="111"/>
      <c r="D977" s="111"/>
      <c r="E977" s="111"/>
      <c r="F977" s="111"/>
      <c r="G977" s="111"/>
      <c r="H977" s="111"/>
      <c r="I977" s="111"/>
      <c r="J977" s="111"/>
      <c r="K977" s="111"/>
      <c r="L977" s="111"/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  <c r="AA977" s="111"/>
      <c r="AB977" s="111"/>
      <c r="AC977" s="111"/>
      <c r="AD977" s="111"/>
      <c r="AE977" s="111"/>
      <c r="AF977" s="111"/>
      <c r="AG977" s="111"/>
      <c r="AH977" s="111"/>
    </row>
    <row r="978" spans="1:34" ht="12.75">
      <c r="A978" s="111"/>
      <c r="B978" s="111"/>
      <c r="C978" s="111"/>
      <c r="D978" s="111"/>
      <c r="E978" s="111"/>
      <c r="F978" s="111"/>
      <c r="G978" s="111"/>
      <c r="H978" s="111"/>
      <c r="I978" s="111"/>
      <c r="J978" s="111"/>
      <c r="K978" s="111"/>
      <c r="L978" s="111"/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  <c r="AA978" s="111"/>
      <c r="AB978" s="111"/>
      <c r="AC978" s="111"/>
      <c r="AD978" s="111"/>
      <c r="AE978" s="111"/>
      <c r="AF978" s="111"/>
      <c r="AG978" s="111"/>
      <c r="AH978" s="111"/>
    </row>
    <row r="979" spans="1:34" ht="12.75">
      <c r="A979" s="111"/>
      <c r="B979" s="111"/>
      <c r="C979" s="111"/>
      <c r="D979" s="111"/>
      <c r="E979" s="111"/>
      <c r="F979" s="111"/>
      <c r="G979" s="111"/>
      <c r="H979" s="111"/>
      <c r="I979" s="111"/>
      <c r="J979" s="111"/>
      <c r="K979" s="111"/>
      <c r="L979" s="111"/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  <c r="AA979" s="111"/>
      <c r="AB979" s="111"/>
      <c r="AC979" s="111"/>
      <c r="AD979" s="111"/>
      <c r="AE979" s="111"/>
      <c r="AF979" s="111"/>
      <c r="AG979" s="111"/>
      <c r="AH979" s="111"/>
    </row>
    <row r="980" spans="1:34" ht="12.75">
      <c r="A980" s="111"/>
      <c r="B980" s="111"/>
      <c r="C980" s="111"/>
      <c r="D980" s="111"/>
      <c r="E980" s="111"/>
      <c r="F980" s="111"/>
      <c r="G980" s="111"/>
      <c r="H980" s="111"/>
      <c r="I980" s="111"/>
      <c r="J980" s="111"/>
      <c r="K980" s="111"/>
      <c r="L980" s="111"/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  <c r="AA980" s="111"/>
      <c r="AB980" s="111"/>
      <c r="AC980" s="111"/>
      <c r="AD980" s="111"/>
      <c r="AE980" s="111"/>
      <c r="AF980" s="111"/>
      <c r="AG980" s="111"/>
      <c r="AH980" s="111"/>
    </row>
    <row r="981" spans="1:34" ht="12.75">
      <c r="A981" s="111"/>
      <c r="B981" s="111"/>
      <c r="C981" s="111"/>
      <c r="D981" s="111"/>
      <c r="E981" s="111"/>
      <c r="F981" s="111"/>
      <c r="G981" s="111"/>
      <c r="H981" s="111"/>
      <c r="I981" s="111"/>
      <c r="J981" s="111"/>
      <c r="K981" s="111"/>
      <c r="L981" s="111"/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  <c r="AA981" s="111"/>
      <c r="AB981" s="111"/>
      <c r="AC981" s="111"/>
      <c r="AD981" s="111"/>
      <c r="AE981" s="111"/>
      <c r="AF981" s="111"/>
      <c r="AG981" s="111"/>
      <c r="AH981" s="111"/>
    </row>
    <row r="982" spans="1:34" ht="12.75">
      <c r="A982" s="111"/>
      <c r="B982" s="111"/>
      <c r="C982" s="111"/>
      <c r="D982" s="111"/>
      <c r="E982" s="111"/>
      <c r="F982" s="111"/>
      <c r="G982" s="111"/>
      <c r="H982" s="111"/>
      <c r="I982" s="111"/>
      <c r="J982" s="111"/>
      <c r="K982" s="111"/>
      <c r="L982" s="111"/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  <c r="AA982" s="111"/>
      <c r="AB982" s="111"/>
      <c r="AC982" s="111"/>
      <c r="AD982" s="111"/>
      <c r="AE982" s="111"/>
      <c r="AF982" s="111"/>
      <c r="AG982" s="111"/>
      <c r="AH982" s="111"/>
    </row>
    <row r="983" spans="1:34" ht="12.75">
      <c r="A983" s="111"/>
      <c r="B983" s="111"/>
      <c r="C983" s="111"/>
      <c r="D983" s="111"/>
      <c r="E983" s="111"/>
      <c r="F983" s="111"/>
      <c r="G983" s="111"/>
      <c r="H983" s="111"/>
      <c r="I983" s="111"/>
      <c r="J983" s="111"/>
      <c r="K983" s="111"/>
      <c r="L983" s="111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  <c r="AA983" s="111"/>
      <c r="AB983" s="111"/>
      <c r="AC983" s="111"/>
      <c r="AD983" s="111"/>
      <c r="AE983" s="111"/>
      <c r="AF983" s="111"/>
      <c r="AG983" s="111"/>
      <c r="AH983" s="111"/>
    </row>
    <row r="984" spans="1:34" ht="12.75">
      <c r="A984" s="111"/>
      <c r="B984" s="111"/>
      <c r="C984" s="111"/>
      <c r="D984" s="111"/>
      <c r="E984" s="111"/>
      <c r="F984" s="111"/>
      <c r="G984" s="111"/>
      <c r="H984" s="111"/>
      <c r="I984" s="111"/>
      <c r="J984" s="111"/>
      <c r="K984" s="111"/>
      <c r="L984" s="111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  <c r="AA984" s="111"/>
      <c r="AB984" s="111"/>
      <c r="AC984" s="111"/>
      <c r="AD984" s="111"/>
      <c r="AE984" s="111"/>
      <c r="AF984" s="111"/>
      <c r="AG984" s="111"/>
      <c r="AH984" s="111"/>
    </row>
    <row r="985" spans="1:34" ht="12.75">
      <c r="A985" s="111"/>
      <c r="B985" s="111"/>
      <c r="C985" s="111"/>
      <c r="D985" s="111"/>
      <c r="E985" s="111"/>
      <c r="F985" s="111"/>
      <c r="G985" s="111"/>
      <c r="H985" s="111"/>
      <c r="I985" s="111"/>
      <c r="J985" s="111"/>
      <c r="K985" s="111"/>
      <c r="L985" s="111"/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  <c r="AA985" s="111"/>
      <c r="AB985" s="111"/>
      <c r="AC985" s="111"/>
      <c r="AD985" s="111"/>
      <c r="AE985" s="111"/>
      <c r="AF985" s="111"/>
      <c r="AG985" s="111"/>
      <c r="AH985" s="111"/>
    </row>
    <row r="986" spans="1:34" ht="12.75">
      <c r="A986" s="111"/>
      <c r="B986" s="111"/>
      <c r="C986" s="111"/>
      <c r="D986" s="111"/>
      <c r="E986" s="111"/>
      <c r="F986" s="111"/>
      <c r="G986" s="111"/>
      <c r="H986" s="111"/>
      <c r="I986" s="111"/>
      <c r="J986" s="111"/>
      <c r="K986" s="111"/>
      <c r="L986" s="111"/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  <c r="AA986" s="111"/>
      <c r="AB986" s="111"/>
      <c r="AC986" s="111"/>
      <c r="AD986" s="111"/>
      <c r="AE986" s="111"/>
      <c r="AF986" s="111"/>
      <c r="AG986" s="111"/>
      <c r="AH986" s="111"/>
    </row>
    <row r="987" spans="1:34" ht="12.75">
      <c r="A987" s="111"/>
      <c r="B987" s="111"/>
      <c r="C987" s="111"/>
      <c r="D987" s="111"/>
      <c r="E987" s="111"/>
      <c r="F987" s="111"/>
      <c r="G987" s="111"/>
      <c r="H987" s="111"/>
      <c r="I987" s="111"/>
      <c r="J987" s="111"/>
      <c r="K987" s="111"/>
      <c r="L987" s="111"/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  <c r="AA987" s="111"/>
      <c r="AB987" s="111"/>
      <c r="AC987" s="111"/>
      <c r="AD987" s="111"/>
      <c r="AE987" s="111"/>
      <c r="AF987" s="111"/>
      <c r="AG987" s="111"/>
      <c r="AH987" s="111"/>
    </row>
    <row r="988" spans="1:34" ht="12.75">
      <c r="A988" s="111"/>
      <c r="B988" s="111"/>
      <c r="C988" s="111"/>
      <c r="D988" s="111"/>
      <c r="E988" s="111"/>
      <c r="F988" s="111"/>
      <c r="G988" s="111"/>
      <c r="H988" s="111"/>
      <c r="I988" s="111"/>
      <c r="J988" s="111"/>
      <c r="K988" s="111"/>
      <c r="L988" s="111"/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  <c r="AA988" s="111"/>
      <c r="AB988" s="111"/>
      <c r="AC988" s="111"/>
      <c r="AD988" s="111"/>
      <c r="AE988" s="111"/>
      <c r="AF988" s="111"/>
      <c r="AG988" s="111"/>
      <c r="AH988" s="111"/>
    </row>
    <row r="989" spans="1:34" ht="12.75">
      <c r="A989" s="111"/>
      <c r="B989" s="111"/>
      <c r="C989" s="111"/>
      <c r="D989" s="111"/>
      <c r="E989" s="111"/>
      <c r="F989" s="111"/>
      <c r="G989" s="111"/>
      <c r="H989" s="111"/>
      <c r="I989" s="111"/>
      <c r="J989" s="111"/>
      <c r="K989" s="111"/>
      <c r="L989" s="111"/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  <c r="AA989" s="111"/>
      <c r="AB989" s="111"/>
      <c r="AC989" s="111"/>
      <c r="AD989" s="111"/>
      <c r="AE989" s="111"/>
      <c r="AF989" s="111"/>
      <c r="AG989" s="111"/>
      <c r="AH989" s="111"/>
    </row>
    <row r="990" spans="1:34" ht="12.75">
      <c r="A990" s="111"/>
      <c r="B990" s="111"/>
      <c r="C990" s="111"/>
      <c r="D990" s="111"/>
      <c r="E990" s="111"/>
      <c r="F990" s="111"/>
      <c r="G990" s="111"/>
      <c r="H990" s="111"/>
      <c r="I990" s="111"/>
      <c r="J990" s="111"/>
      <c r="K990" s="111"/>
      <c r="L990" s="111"/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  <c r="AA990" s="111"/>
      <c r="AB990" s="111"/>
      <c r="AC990" s="111"/>
      <c r="AD990" s="111"/>
      <c r="AE990" s="111"/>
      <c r="AF990" s="111"/>
      <c r="AG990" s="111"/>
      <c r="AH990" s="111"/>
    </row>
    <row r="991" spans="1:34" ht="12.75">
      <c r="A991" s="111"/>
      <c r="B991" s="111"/>
      <c r="C991" s="111"/>
      <c r="D991" s="111"/>
      <c r="E991" s="111"/>
      <c r="F991" s="111"/>
      <c r="G991" s="111"/>
      <c r="H991" s="111"/>
      <c r="I991" s="111"/>
      <c r="J991" s="111"/>
      <c r="K991" s="111"/>
      <c r="L991" s="111"/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  <c r="AA991" s="111"/>
      <c r="AB991" s="111"/>
      <c r="AC991" s="111"/>
      <c r="AD991" s="111"/>
      <c r="AE991" s="111"/>
      <c r="AF991" s="111"/>
      <c r="AG991" s="111"/>
      <c r="AH991" s="111"/>
    </row>
    <row r="992" spans="1:34" ht="12.75">
      <c r="A992" s="111"/>
      <c r="B992" s="111"/>
      <c r="C992" s="111"/>
      <c r="D992" s="111"/>
      <c r="E992" s="111"/>
      <c r="F992" s="111"/>
      <c r="G992" s="111"/>
      <c r="H992" s="111"/>
      <c r="I992" s="111"/>
      <c r="J992" s="111"/>
      <c r="K992" s="111"/>
      <c r="L992" s="111"/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  <c r="AA992" s="111"/>
      <c r="AB992" s="111"/>
      <c r="AC992" s="111"/>
      <c r="AD992" s="111"/>
      <c r="AE992" s="111"/>
      <c r="AF992" s="111"/>
      <c r="AG992" s="111"/>
      <c r="AH992" s="111"/>
    </row>
    <row r="993" spans="1:34" ht="12.75">
      <c r="A993" s="111"/>
      <c r="B993" s="111"/>
      <c r="C993" s="111"/>
      <c r="D993" s="111"/>
      <c r="E993" s="111"/>
      <c r="F993" s="111"/>
      <c r="G993" s="111"/>
      <c r="H993" s="111"/>
      <c r="I993" s="111"/>
      <c r="J993" s="111"/>
      <c r="K993" s="111"/>
      <c r="L993" s="111"/>
      <c r="M993" s="111"/>
      <c r="N993" s="111"/>
      <c r="O993" s="111"/>
      <c r="P993" s="111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  <c r="AA993" s="111"/>
      <c r="AB993" s="111"/>
      <c r="AC993" s="111"/>
      <c r="AD993" s="111"/>
      <c r="AE993" s="111"/>
      <c r="AF993" s="111"/>
      <c r="AG993" s="111"/>
      <c r="AH993" s="111"/>
    </row>
    <row r="994" spans="1:34" ht="12.75">
      <c r="A994" s="111"/>
      <c r="B994" s="111"/>
      <c r="C994" s="111"/>
      <c r="D994" s="111"/>
      <c r="E994" s="111"/>
      <c r="F994" s="111"/>
      <c r="G994" s="111"/>
      <c r="H994" s="111"/>
      <c r="I994" s="111"/>
      <c r="J994" s="111"/>
      <c r="K994" s="111"/>
      <c r="L994" s="111"/>
      <c r="M994" s="111"/>
      <c r="N994" s="111"/>
      <c r="O994" s="111"/>
      <c r="P994" s="111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  <c r="AA994" s="111"/>
      <c r="AB994" s="111"/>
      <c r="AC994" s="111"/>
      <c r="AD994" s="111"/>
      <c r="AE994" s="111"/>
      <c r="AF994" s="111"/>
      <c r="AG994" s="111"/>
      <c r="AH994" s="111"/>
    </row>
    <row r="995" spans="1:34" ht="12.75">
      <c r="A995" s="111"/>
      <c r="B995" s="111"/>
      <c r="C995" s="111"/>
      <c r="D995" s="111"/>
      <c r="E995" s="111"/>
      <c r="F995" s="111"/>
      <c r="G995" s="111"/>
      <c r="H995" s="111"/>
      <c r="I995" s="111"/>
      <c r="J995" s="111"/>
      <c r="K995" s="111"/>
      <c r="L995" s="111"/>
      <c r="M995" s="111"/>
      <c r="N995" s="111"/>
      <c r="O995" s="111"/>
      <c r="P995" s="111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  <c r="AA995" s="111"/>
      <c r="AB995" s="111"/>
      <c r="AC995" s="111"/>
      <c r="AD995" s="111"/>
      <c r="AE995" s="111"/>
      <c r="AF995" s="111"/>
      <c r="AG995" s="111"/>
      <c r="AH995" s="111"/>
    </row>
    <row r="996" spans="1:34" ht="12.75">
      <c r="A996" s="111"/>
      <c r="B996" s="111"/>
      <c r="C996" s="111"/>
      <c r="D996" s="111"/>
      <c r="E996" s="111"/>
      <c r="F996" s="111"/>
      <c r="G996" s="111"/>
      <c r="H996" s="111"/>
      <c r="I996" s="111"/>
      <c r="J996" s="111"/>
      <c r="K996" s="111"/>
      <c r="L996" s="111"/>
      <c r="M996" s="111"/>
      <c r="N996" s="111"/>
      <c r="O996" s="111"/>
      <c r="P996" s="111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  <c r="AA996" s="111"/>
      <c r="AB996" s="111"/>
      <c r="AC996" s="111"/>
      <c r="AD996" s="111"/>
      <c r="AE996" s="111"/>
      <c r="AF996" s="111"/>
      <c r="AG996" s="111"/>
      <c r="AH996" s="111"/>
    </row>
    <row r="997" spans="1:34" ht="12.75">
      <c r="A997" s="111"/>
      <c r="B997" s="111"/>
      <c r="C997" s="111"/>
      <c r="D997" s="111"/>
      <c r="E997" s="111"/>
      <c r="F997" s="111"/>
      <c r="G997" s="111"/>
      <c r="H997" s="111"/>
      <c r="I997" s="111"/>
      <c r="J997" s="111"/>
      <c r="K997" s="111"/>
      <c r="L997" s="111"/>
      <c r="M997" s="111"/>
      <c r="N997" s="111"/>
      <c r="O997" s="111"/>
      <c r="P997" s="111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  <c r="AA997" s="111"/>
      <c r="AB997" s="111"/>
      <c r="AC997" s="111"/>
      <c r="AD997" s="111"/>
      <c r="AE997" s="111"/>
      <c r="AF997" s="111"/>
      <c r="AG997" s="111"/>
      <c r="AH997" s="111"/>
    </row>
    <row r="998" spans="1:34" ht="12.75">
      <c r="A998" s="111"/>
      <c r="B998" s="111"/>
      <c r="C998" s="111"/>
      <c r="D998" s="111"/>
      <c r="E998" s="111"/>
      <c r="F998" s="111"/>
      <c r="G998" s="111"/>
      <c r="H998" s="111"/>
      <c r="I998" s="111"/>
      <c r="J998" s="111"/>
      <c r="K998" s="111"/>
      <c r="L998" s="111"/>
      <c r="M998" s="111"/>
      <c r="N998" s="111"/>
      <c r="O998" s="111"/>
      <c r="P998" s="111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  <c r="AA998" s="111"/>
      <c r="AB998" s="111"/>
      <c r="AC998" s="111"/>
      <c r="AD998" s="111"/>
      <c r="AE998" s="111"/>
      <c r="AF998" s="111"/>
      <c r="AG998" s="111"/>
      <c r="AH998" s="111"/>
    </row>
    <row r="999" spans="1:34" ht="12.75">
      <c r="A999" s="111"/>
      <c r="B999" s="111"/>
      <c r="C999" s="111"/>
      <c r="D999" s="111"/>
      <c r="E999" s="111"/>
      <c r="F999" s="111"/>
      <c r="G999" s="111"/>
      <c r="H999" s="111"/>
      <c r="I999" s="111"/>
      <c r="J999" s="111"/>
      <c r="K999" s="111"/>
      <c r="L999" s="111"/>
      <c r="M999" s="111"/>
      <c r="N999" s="111"/>
      <c r="O999" s="111"/>
      <c r="P999" s="111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  <c r="AA999" s="111"/>
      <c r="AB999" s="111"/>
      <c r="AC999" s="111"/>
      <c r="AD999" s="111"/>
      <c r="AE999" s="111"/>
      <c r="AF999" s="111"/>
      <c r="AG999" s="111"/>
      <c r="AH999" s="111"/>
    </row>
    <row r="1000" spans="1:34" ht="12.75">
      <c r="A1000" s="111"/>
      <c r="B1000" s="111"/>
      <c r="C1000" s="111"/>
      <c r="D1000" s="111"/>
      <c r="E1000" s="111"/>
      <c r="F1000" s="111"/>
      <c r="G1000" s="111"/>
      <c r="H1000" s="111"/>
      <c r="I1000" s="111"/>
      <c r="J1000" s="111"/>
      <c r="K1000" s="111"/>
      <c r="L1000" s="111"/>
      <c r="M1000" s="111"/>
      <c r="N1000" s="111"/>
      <c r="O1000" s="111"/>
      <c r="P1000" s="111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  <c r="AA1000" s="111"/>
      <c r="AB1000" s="111"/>
      <c r="AC1000" s="111"/>
      <c r="AD1000" s="111"/>
      <c r="AE1000" s="111"/>
      <c r="AF1000" s="111"/>
      <c r="AG1000" s="111"/>
      <c r="AH1000" s="111"/>
    </row>
    <row r="1001" spans="1:34" ht="12.75">
      <c r="A1001" s="111"/>
      <c r="B1001" s="111"/>
      <c r="C1001" s="111"/>
      <c r="D1001" s="111"/>
      <c r="E1001" s="111"/>
      <c r="F1001" s="111"/>
      <c r="G1001" s="111"/>
      <c r="H1001" s="111"/>
      <c r="I1001" s="111"/>
      <c r="J1001" s="111"/>
      <c r="K1001" s="111"/>
      <c r="L1001" s="111"/>
      <c r="M1001" s="111"/>
      <c r="N1001" s="111"/>
      <c r="O1001" s="111"/>
      <c r="P1001" s="111"/>
      <c r="Q1001" s="111"/>
      <c r="R1001" s="111"/>
      <c r="S1001" s="111"/>
      <c r="T1001" s="111"/>
      <c r="U1001" s="111"/>
      <c r="V1001" s="111"/>
      <c r="W1001" s="111"/>
      <c r="X1001" s="111"/>
      <c r="Y1001" s="111"/>
      <c r="Z1001" s="111"/>
      <c r="AA1001" s="111"/>
      <c r="AB1001" s="111"/>
      <c r="AC1001" s="111"/>
      <c r="AD1001" s="111"/>
      <c r="AE1001" s="111"/>
      <c r="AF1001" s="111"/>
      <c r="AG1001" s="111"/>
      <c r="AH1001" s="111"/>
    </row>
  </sheetData>
  <autoFilter ref="B8:AB37"/>
  <mergeCells count="21">
    <mergeCell ref="C37:G37"/>
    <mergeCell ref="N5:AB5"/>
    <mergeCell ref="N4:AB4"/>
    <mergeCell ref="F5:L5"/>
    <mergeCell ref="F4:L4"/>
    <mergeCell ref="A4:E4"/>
    <mergeCell ref="A5:E5"/>
    <mergeCell ref="A6:AE6"/>
    <mergeCell ref="AC5:AE5"/>
    <mergeCell ref="F7:I7"/>
    <mergeCell ref="J7:Y7"/>
    <mergeCell ref="Z7:AB7"/>
    <mergeCell ref="AE7:AE8"/>
    <mergeCell ref="AC7:AD7"/>
    <mergeCell ref="AF1:AF35"/>
    <mergeCell ref="AC4:AE4"/>
    <mergeCell ref="A2:AE2"/>
    <mergeCell ref="A1:AE1"/>
    <mergeCell ref="C7:E7"/>
    <mergeCell ref="A7:A8"/>
    <mergeCell ref="A3:AE3"/>
  </mergeCells>
  <conditionalFormatting sqref="G32">
    <cfRule type="cellIs" dxfId="79" priority="1" operator="equal">
      <formula>"I"</formula>
    </cfRule>
  </conditionalFormatting>
  <conditionalFormatting sqref="G32">
    <cfRule type="cellIs" dxfId="78" priority="2" operator="equal">
      <formula>"A"</formula>
    </cfRule>
  </conditionalFormatting>
  <conditionalFormatting sqref="G32">
    <cfRule type="cellIs" dxfId="77" priority="3" operator="equal">
      <formula>"E"</formula>
    </cfRule>
  </conditionalFormatting>
  <conditionalFormatting sqref="G36">
    <cfRule type="cellIs" dxfId="76" priority="4" operator="equal">
      <formula>"I"</formula>
    </cfRule>
  </conditionalFormatting>
  <conditionalFormatting sqref="G36">
    <cfRule type="cellIs" dxfId="75" priority="5" operator="equal">
      <formula>"A"</formula>
    </cfRule>
  </conditionalFormatting>
  <conditionalFormatting sqref="G36">
    <cfRule type="cellIs" dxfId="74" priority="6" operator="equal">
      <formula>"E"</formula>
    </cfRule>
  </conditionalFormatting>
  <conditionalFormatting sqref="P32">
    <cfRule type="expression" dxfId="73" priority="7">
      <formula>IF(G32="A",IF(J32="",1,0),0)</formula>
    </cfRule>
  </conditionalFormatting>
  <conditionalFormatting sqref="P32:P34">
    <cfRule type="expression" dxfId="72" priority="8">
      <formula>IF(G32="A",IF(J32="",1,0),0)</formula>
    </cfRule>
  </conditionalFormatting>
  <conditionalFormatting sqref="P34:P35">
    <cfRule type="expression" dxfId="71" priority="9">
      <formula>IF(G32="A",IF(J34="",1,0),0)</formula>
    </cfRule>
  </conditionalFormatting>
  <conditionalFormatting sqref="G35">
    <cfRule type="cellIs" dxfId="70" priority="10" operator="equal">
      <formula>"I"</formula>
    </cfRule>
  </conditionalFormatting>
  <conditionalFormatting sqref="G35">
    <cfRule type="cellIs" dxfId="69" priority="11" operator="equal">
      <formula>"A"</formula>
    </cfRule>
  </conditionalFormatting>
  <conditionalFormatting sqref="G35">
    <cfRule type="cellIs" dxfId="68" priority="12" operator="equal">
      <formula>"E"</formula>
    </cfRule>
  </conditionalFormatting>
  <conditionalFormatting sqref="P33">
    <cfRule type="expression" dxfId="67" priority="13">
      <formula>IF(G33="A",IF(J33="",1,0),0)</formula>
    </cfRule>
  </conditionalFormatting>
  <conditionalFormatting sqref="G32:G33">
    <cfRule type="cellIs" dxfId="66" priority="14" operator="equal">
      <formula>"I"</formula>
    </cfRule>
  </conditionalFormatting>
  <conditionalFormatting sqref="G32:G33">
    <cfRule type="cellIs" dxfId="65" priority="15" operator="equal">
      <formula>"A"</formula>
    </cfRule>
  </conditionalFormatting>
  <conditionalFormatting sqref="G32:G33">
    <cfRule type="cellIs" dxfId="64" priority="16" operator="equal">
      <formula>"E"</formula>
    </cfRule>
  </conditionalFormatting>
  <conditionalFormatting sqref="G33">
    <cfRule type="cellIs" dxfId="63" priority="17" operator="equal">
      <formula>"I"</formula>
    </cfRule>
  </conditionalFormatting>
  <conditionalFormatting sqref="G33">
    <cfRule type="cellIs" dxfId="62" priority="18" operator="equal">
      <formula>"A"</formula>
    </cfRule>
  </conditionalFormatting>
  <conditionalFormatting sqref="G33">
    <cfRule type="cellIs" dxfId="61" priority="19" operator="equal">
      <formula>"E"</formula>
    </cfRule>
  </conditionalFormatting>
  <conditionalFormatting sqref="P20">
    <cfRule type="expression" dxfId="60" priority="20">
      <formula>IF(G20="A",IF(J20="",1,0),0)</formula>
    </cfRule>
  </conditionalFormatting>
  <conditionalFormatting sqref="G20">
    <cfRule type="cellIs" dxfId="59" priority="21" operator="equal">
      <formula>"I"</formula>
    </cfRule>
  </conditionalFormatting>
  <conditionalFormatting sqref="G20">
    <cfRule type="cellIs" dxfId="58" priority="22" operator="equal">
      <formula>"A"</formula>
    </cfRule>
  </conditionalFormatting>
  <conditionalFormatting sqref="G20">
    <cfRule type="cellIs" dxfId="57" priority="23" operator="equal">
      <formula>"E"</formula>
    </cfRule>
  </conditionalFormatting>
  <conditionalFormatting sqref="G20">
    <cfRule type="cellIs" dxfId="56" priority="24" operator="equal">
      <formula>"I"</formula>
    </cfRule>
  </conditionalFormatting>
  <conditionalFormatting sqref="G20">
    <cfRule type="cellIs" dxfId="55" priority="25" operator="equal">
      <formula>"A"</formula>
    </cfRule>
  </conditionalFormatting>
  <conditionalFormatting sqref="G20">
    <cfRule type="cellIs" dxfId="54" priority="26" operator="equal">
      <formula>"E"</formula>
    </cfRule>
  </conditionalFormatting>
  <conditionalFormatting sqref="G20">
    <cfRule type="cellIs" dxfId="53" priority="27" operator="equal">
      <formula>"I"</formula>
    </cfRule>
  </conditionalFormatting>
  <conditionalFormatting sqref="G20">
    <cfRule type="cellIs" dxfId="52" priority="28" operator="equal">
      <formula>"A"</formula>
    </cfRule>
  </conditionalFormatting>
  <conditionalFormatting sqref="G20">
    <cfRule type="cellIs" dxfId="51" priority="29" operator="equal">
      <formula>"E"</formula>
    </cfRule>
  </conditionalFormatting>
  <conditionalFormatting sqref="G20">
    <cfRule type="cellIs" dxfId="50" priority="30" operator="equal">
      <formula>"I"</formula>
    </cfRule>
  </conditionalFormatting>
  <conditionalFormatting sqref="G20">
    <cfRule type="cellIs" dxfId="49" priority="31" operator="equal">
      <formula>"A"</formula>
    </cfRule>
  </conditionalFormatting>
  <conditionalFormatting sqref="G20">
    <cfRule type="cellIs" dxfId="48" priority="32" operator="equal">
      <formula>"E"</formula>
    </cfRule>
  </conditionalFormatting>
  <conditionalFormatting sqref="G20">
    <cfRule type="cellIs" dxfId="47" priority="33" operator="equal">
      <formula>"I"</formula>
    </cfRule>
  </conditionalFormatting>
  <conditionalFormatting sqref="G20">
    <cfRule type="cellIs" dxfId="46" priority="34" operator="equal">
      <formula>"A"</formula>
    </cfRule>
  </conditionalFormatting>
  <conditionalFormatting sqref="G20">
    <cfRule type="cellIs" dxfId="45" priority="35" operator="equal">
      <formula>"E"</formula>
    </cfRule>
  </conditionalFormatting>
  <conditionalFormatting sqref="G20">
    <cfRule type="cellIs" dxfId="44" priority="36" operator="equal">
      <formula>"I"</formula>
    </cfRule>
  </conditionalFormatting>
  <conditionalFormatting sqref="G20">
    <cfRule type="cellIs" dxfId="43" priority="37" operator="equal">
      <formula>"A"</formula>
    </cfRule>
  </conditionalFormatting>
  <conditionalFormatting sqref="G20">
    <cfRule type="cellIs" dxfId="42" priority="38" operator="equal">
      <formula>"E"</formula>
    </cfRule>
  </conditionalFormatting>
  <conditionalFormatting sqref="P20">
    <cfRule type="expression" dxfId="41" priority="39">
      <formula>IF(G20="A",IF(J20="",1,0),0)</formula>
    </cfRule>
  </conditionalFormatting>
  <conditionalFormatting sqref="G20">
    <cfRule type="cellIs" dxfId="40" priority="40" operator="equal">
      <formula>"I"</formula>
    </cfRule>
  </conditionalFormatting>
  <conditionalFormatting sqref="G20">
    <cfRule type="cellIs" dxfId="39" priority="41" operator="equal">
      <formula>"A"</formula>
    </cfRule>
  </conditionalFormatting>
  <conditionalFormatting sqref="G20">
    <cfRule type="cellIs" dxfId="38" priority="42" operator="equal">
      <formula>"E"</formula>
    </cfRule>
  </conditionalFormatting>
  <conditionalFormatting sqref="G20">
    <cfRule type="cellIs" dxfId="37" priority="43" operator="equal">
      <formula>"I"</formula>
    </cfRule>
  </conditionalFormatting>
  <conditionalFormatting sqref="G20">
    <cfRule type="cellIs" dxfId="36" priority="44" operator="equal">
      <formula>"A"</formula>
    </cfRule>
  </conditionalFormatting>
  <conditionalFormatting sqref="G20">
    <cfRule type="cellIs" dxfId="35" priority="45" operator="equal">
      <formula>"E"</formula>
    </cfRule>
  </conditionalFormatting>
  <conditionalFormatting sqref="G20">
    <cfRule type="cellIs" dxfId="34" priority="46" operator="equal">
      <formula>"I"</formula>
    </cfRule>
  </conditionalFormatting>
  <conditionalFormatting sqref="G20">
    <cfRule type="cellIs" dxfId="33" priority="47" operator="equal">
      <formula>"A"</formula>
    </cfRule>
  </conditionalFormatting>
  <conditionalFormatting sqref="G20">
    <cfRule type="cellIs" dxfId="32" priority="48" operator="equal">
      <formula>"E"</formula>
    </cfRule>
  </conditionalFormatting>
  <conditionalFormatting sqref="G20">
    <cfRule type="cellIs" dxfId="31" priority="49" operator="equal">
      <formula>"I"</formula>
    </cfRule>
  </conditionalFormatting>
  <conditionalFormatting sqref="G20">
    <cfRule type="cellIs" dxfId="30" priority="50" operator="equal">
      <formula>"A"</formula>
    </cfRule>
  </conditionalFormatting>
  <conditionalFormatting sqref="G20">
    <cfRule type="cellIs" dxfId="29" priority="51" operator="equal">
      <formula>"E"</formula>
    </cfRule>
  </conditionalFormatting>
  <conditionalFormatting sqref="G20">
    <cfRule type="cellIs" dxfId="28" priority="52" operator="equal">
      <formula>"I"</formula>
    </cfRule>
  </conditionalFormatting>
  <conditionalFormatting sqref="G20">
    <cfRule type="cellIs" dxfId="27" priority="53" operator="equal">
      <formula>"A"</formula>
    </cfRule>
  </conditionalFormatting>
  <conditionalFormatting sqref="G20">
    <cfRule type="cellIs" dxfId="26" priority="54" operator="equal">
      <formula>"E"</formula>
    </cfRule>
  </conditionalFormatting>
  <conditionalFormatting sqref="G20">
    <cfRule type="cellIs" dxfId="25" priority="55" operator="equal">
      <formula>"I"</formula>
    </cfRule>
  </conditionalFormatting>
  <conditionalFormatting sqref="G20">
    <cfRule type="cellIs" dxfId="24" priority="56" operator="equal">
      <formula>"A"</formula>
    </cfRule>
  </conditionalFormatting>
  <conditionalFormatting sqref="G20">
    <cfRule type="cellIs" dxfId="23" priority="57" operator="equal">
      <formula>"E"</formula>
    </cfRule>
  </conditionalFormatting>
  <conditionalFormatting sqref="P20">
    <cfRule type="expression" dxfId="22" priority="58">
      <formula>IF(G20="A",IF(J20="",1,0),0)</formula>
    </cfRule>
  </conditionalFormatting>
  <conditionalFormatting sqref="G20">
    <cfRule type="cellIs" dxfId="21" priority="59" operator="equal">
      <formula>"I"</formula>
    </cfRule>
  </conditionalFormatting>
  <conditionalFormatting sqref="G20">
    <cfRule type="cellIs" dxfId="20" priority="60" operator="equal">
      <formula>"A"</formula>
    </cfRule>
  </conditionalFormatting>
  <conditionalFormatting sqref="G20">
    <cfRule type="cellIs" dxfId="19" priority="61" operator="equal">
      <formula>"E"</formula>
    </cfRule>
  </conditionalFormatting>
  <conditionalFormatting sqref="G20">
    <cfRule type="cellIs" dxfId="18" priority="62" operator="equal">
      <formula>"I"</formula>
    </cfRule>
  </conditionalFormatting>
  <conditionalFormatting sqref="G20">
    <cfRule type="cellIs" dxfId="17" priority="63" operator="equal">
      <formula>"A"</formula>
    </cfRule>
  </conditionalFormatting>
  <conditionalFormatting sqref="G20">
    <cfRule type="cellIs" dxfId="16" priority="64" operator="equal">
      <formula>"E"</formula>
    </cfRule>
  </conditionalFormatting>
  <conditionalFormatting sqref="G20">
    <cfRule type="cellIs" dxfId="15" priority="65" operator="equal">
      <formula>"I"</formula>
    </cfRule>
  </conditionalFormatting>
  <conditionalFormatting sqref="G20">
    <cfRule type="cellIs" dxfId="14" priority="66" operator="equal">
      <formula>"A"</formula>
    </cfRule>
  </conditionalFormatting>
  <conditionalFormatting sqref="G20">
    <cfRule type="cellIs" dxfId="13" priority="67" operator="equal">
      <formula>"E"</formula>
    </cfRule>
  </conditionalFormatting>
  <conditionalFormatting sqref="G20">
    <cfRule type="cellIs" dxfId="12" priority="68" operator="equal">
      <formula>"I"</formula>
    </cfRule>
  </conditionalFormatting>
  <conditionalFormatting sqref="G20">
    <cfRule type="cellIs" dxfId="11" priority="69" operator="equal">
      <formula>"A"</formula>
    </cfRule>
  </conditionalFormatting>
  <conditionalFormatting sqref="G20">
    <cfRule type="cellIs" dxfId="10" priority="70" operator="equal">
      <formula>"E"</formula>
    </cfRule>
  </conditionalFormatting>
  <conditionalFormatting sqref="G20">
    <cfRule type="cellIs" dxfId="9" priority="71" operator="equal">
      <formula>"I"</formula>
    </cfRule>
  </conditionalFormatting>
  <conditionalFormatting sqref="G20">
    <cfRule type="cellIs" dxfId="8" priority="72" operator="equal">
      <formula>"A"</formula>
    </cfRule>
  </conditionalFormatting>
  <conditionalFormatting sqref="G20">
    <cfRule type="cellIs" dxfId="7" priority="73" operator="equal">
      <formula>"E"</formula>
    </cfRule>
  </conditionalFormatting>
  <conditionalFormatting sqref="G20">
    <cfRule type="cellIs" dxfId="6" priority="74" operator="equal">
      <formula>"I"</formula>
    </cfRule>
  </conditionalFormatting>
  <conditionalFormatting sqref="G20">
    <cfRule type="cellIs" dxfId="5" priority="75" operator="equal">
      <formula>"A"</formula>
    </cfRule>
  </conditionalFormatting>
  <conditionalFormatting sqref="G20">
    <cfRule type="cellIs" dxfId="4" priority="76" operator="equal">
      <formula>"E"</formula>
    </cfRule>
  </conditionalFormatting>
  <conditionalFormatting sqref="P18 P30">
    <cfRule type="expression" dxfId="3" priority="77">
      <formula>IF(G18="A",IF(J18="",1,0),0)</formula>
    </cfRule>
  </conditionalFormatting>
  <conditionalFormatting sqref="G18 G30">
    <cfRule type="cellIs" dxfId="2" priority="78" operator="equal">
      <formula>"I"</formula>
    </cfRule>
  </conditionalFormatting>
  <conditionalFormatting sqref="G18 G30">
    <cfRule type="cellIs" dxfId="1" priority="79" operator="equal">
      <formula>"A"</formula>
    </cfRule>
  </conditionalFormatting>
  <conditionalFormatting sqref="G18 G30">
    <cfRule type="cellIs" dxfId="0" priority="80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scale="6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1000"/>
  <sheetViews>
    <sheetView tabSelected="1" workbookViewId="0">
      <selection activeCell="AD8" sqref="AD8"/>
    </sheetView>
  </sheetViews>
  <sheetFormatPr defaultColWidth="17.28515625" defaultRowHeight="15" customHeight="1"/>
  <cols>
    <col min="1" max="1" width="0.85546875" customWidth="1"/>
    <col min="2" max="2" width="2.85546875" customWidth="1"/>
    <col min="3" max="7" width="6.85546875" customWidth="1"/>
    <col min="8" max="8" width="5.140625" customWidth="1"/>
    <col min="9" max="10" width="6.85546875" customWidth="1"/>
    <col min="11" max="11" width="9.42578125" customWidth="1"/>
    <col min="12" max="12" width="13.85546875" customWidth="1"/>
    <col min="13" max="13" width="2" customWidth="1"/>
    <col min="14" max="14" width="2.28515625" customWidth="1"/>
    <col min="15" max="25" width="6.7109375" customWidth="1"/>
    <col min="26" max="26" width="2.28515625" customWidth="1"/>
    <col min="27" max="27" width="0.85546875" customWidth="1"/>
    <col min="28" max="31" width="11.42578125" customWidth="1"/>
  </cols>
  <sheetData>
    <row r="1" spans="1:31" ht="3" customHeight="1">
      <c r="A1" s="249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5"/>
      <c r="AB1" s="1"/>
      <c r="AC1" s="1"/>
      <c r="AD1" s="1"/>
      <c r="AE1" s="5"/>
    </row>
    <row r="2" spans="1:31" ht="27" customHeight="1">
      <c r="A2" s="236"/>
      <c r="B2" s="200" t="s">
        <v>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5"/>
      <c r="AA2" s="236"/>
      <c r="AB2" s="1"/>
      <c r="AC2" s="1"/>
      <c r="AD2" s="1"/>
      <c r="AE2" s="5"/>
    </row>
    <row r="3" spans="1:31" ht="12" customHeight="1">
      <c r="A3" s="237"/>
      <c r="B3" s="183" t="s">
        <v>41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5"/>
      <c r="AA3" s="237"/>
      <c r="AB3" s="1"/>
      <c r="AC3" s="1"/>
      <c r="AD3" s="1"/>
      <c r="AE3" s="5"/>
    </row>
    <row r="4" spans="1:31" ht="12" customHeight="1">
      <c r="A4" s="237"/>
      <c r="B4" s="248" t="str">
        <f>Identificação!$C$4&amp;" : "&amp;Identificação!$J$4</f>
        <v>Aplicação : GeoCAB</v>
      </c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12"/>
      <c r="N4" s="245" t="str">
        <f>Identificação!$C$5&amp;" : "&amp;Identificação!$J$5</f>
        <v>Projeto : GeoCAB</v>
      </c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13"/>
      <c r="AA4" s="237"/>
      <c r="AB4" s="1"/>
      <c r="AC4" s="1"/>
      <c r="AD4" s="1"/>
      <c r="AE4" s="5"/>
    </row>
    <row r="5" spans="1:31" ht="12" customHeight="1">
      <c r="A5" s="237"/>
      <c r="B5" s="247" t="str">
        <f>Identificação!C21&amp;" : "&amp;Identificação!J21</f>
        <v>Analista Responsável : Gabriel Putrick</v>
      </c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14"/>
      <c r="N5" s="246" t="str">
        <f>Identificação!C23&amp;" : "&amp;Identificação!J23</f>
        <v>Revisor : Lucas Fernando Boz</v>
      </c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15"/>
      <c r="AA5" s="237"/>
      <c r="AB5" s="1"/>
      <c r="AC5" s="1"/>
      <c r="AD5" s="1"/>
      <c r="AE5" s="5"/>
    </row>
    <row r="6" spans="1:31" ht="12" customHeight="1">
      <c r="A6" s="237"/>
      <c r="B6" s="243" t="s">
        <v>101</v>
      </c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2"/>
      <c r="N6" s="243" t="s">
        <v>102</v>
      </c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2"/>
      <c r="AA6" s="237"/>
      <c r="AB6" s="1"/>
      <c r="AC6" s="1"/>
      <c r="AD6" s="1"/>
      <c r="AE6" s="5"/>
    </row>
    <row r="7" spans="1:31" ht="12" customHeight="1">
      <c r="A7" s="237"/>
      <c r="B7" s="238" t="s">
        <v>103</v>
      </c>
      <c r="C7" s="239"/>
      <c r="D7" s="241" t="s">
        <v>104</v>
      </c>
      <c r="E7" s="239"/>
      <c r="F7" s="239"/>
      <c r="G7" s="239"/>
      <c r="H7" s="244" t="s">
        <v>105</v>
      </c>
      <c r="I7" s="239"/>
      <c r="J7" s="244"/>
      <c r="K7" s="239"/>
      <c r="L7" s="244"/>
      <c r="M7" s="212"/>
      <c r="N7" s="116"/>
      <c r="O7" s="117"/>
      <c r="P7" s="117"/>
      <c r="Q7" s="118"/>
      <c r="R7" s="118"/>
      <c r="S7" s="118"/>
      <c r="T7" s="118"/>
      <c r="U7" s="117"/>
      <c r="V7" s="117"/>
      <c r="W7" s="117"/>
      <c r="X7" s="117"/>
      <c r="Y7" s="117"/>
      <c r="Z7" s="119"/>
      <c r="AA7" s="237"/>
      <c r="AB7" s="1"/>
      <c r="AC7" s="1"/>
      <c r="AD7" s="1"/>
      <c r="AE7" s="5"/>
    </row>
    <row r="8" spans="1:31" ht="12" customHeight="1">
      <c r="A8" s="237"/>
      <c r="B8" s="240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2"/>
      <c r="N8" s="116"/>
      <c r="O8" s="120" t="s">
        <v>53</v>
      </c>
      <c r="P8" s="121" t="s">
        <v>77</v>
      </c>
      <c r="Q8" s="122" t="s">
        <v>106</v>
      </c>
      <c r="R8" s="123"/>
      <c r="S8" s="124" t="s">
        <v>53</v>
      </c>
      <c r="T8" s="125" t="s">
        <v>77</v>
      </c>
      <c r="U8" s="122" t="s">
        <v>106</v>
      </c>
      <c r="V8" s="126"/>
      <c r="W8" s="120" t="s">
        <v>53</v>
      </c>
      <c r="X8" s="121" t="s">
        <v>77</v>
      </c>
      <c r="Y8" s="127" t="s">
        <v>106</v>
      </c>
      <c r="Z8" s="128"/>
      <c r="AA8" s="237"/>
      <c r="AB8" s="1"/>
      <c r="AC8" s="1"/>
      <c r="AD8" s="1"/>
      <c r="AE8" s="5"/>
    </row>
    <row r="9" spans="1:31" ht="12" customHeight="1">
      <c r="A9" s="237"/>
      <c r="B9" s="2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4"/>
      <c r="N9" s="6"/>
      <c r="O9" s="130">
        <v>1</v>
      </c>
      <c r="P9" s="131">
        <f>SUMIF(Funções!C10:C35,1,Funções!AB10:AB35)</f>
        <v>0</v>
      </c>
      <c r="Q9" s="132">
        <f>SUMIF(Funções!C10:C35,1,Funções!AA10:AA35)</f>
        <v>0</v>
      </c>
      <c r="R9" s="1"/>
      <c r="S9" s="130">
        <v>21</v>
      </c>
      <c r="T9" s="131">
        <f>SUMIF(Funções!C10:C35,21,Funções!AB10:AB35)</f>
        <v>0</v>
      </c>
      <c r="U9" s="132">
        <f>SUMIF(Funções!C10:C35,21,Funções!AA10:AA35)</f>
        <v>0</v>
      </c>
      <c r="V9" s="1"/>
      <c r="W9" s="130">
        <v>41</v>
      </c>
      <c r="X9" s="131">
        <f>SUMIF(Funções!C10:C35,41,Funções!AB10:AB35)</f>
        <v>0</v>
      </c>
      <c r="Y9" s="132">
        <f>SUMIF(Funções!C10:C35,41,Funções!AA10:AA35)</f>
        <v>0</v>
      </c>
      <c r="Z9" s="7"/>
      <c r="AA9" s="237"/>
      <c r="AB9" s="1"/>
      <c r="AC9" s="1"/>
      <c r="AD9" s="1"/>
      <c r="AE9" s="5"/>
    </row>
    <row r="10" spans="1:31" ht="13.5" customHeight="1">
      <c r="A10" s="237"/>
      <c r="B10" s="6"/>
      <c r="C10" s="1" t="s">
        <v>83</v>
      </c>
      <c r="D10" s="133">
        <f>COUNTIF(Funções!Q10:Q171,"EEL")</f>
        <v>3</v>
      </c>
      <c r="E10" s="1"/>
      <c r="F10" s="118" t="s">
        <v>107</v>
      </c>
      <c r="G10" s="118" t="s">
        <v>108</v>
      </c>
      <c r="H10" s="45">
        <f>D10*3</f>
        <v>9</v>
      </c>
      <c r="I10" s="1"/>
      <c r="J10" s="134" t="s">
        <v>109</v>
      </c>
      <c r="K10" s="1"/>
      <c r="L10" s="1">
        <f>SUM(D10:D12)</f>
        <v>5</v>
      </c>
      <c r="M10" s="7"/>
      <c r="N10" s="6"/>
      <c r="O10" s="135">
        <v>2</v>
      </c>
      <c r="P10" s="136">
        <f>SUMIF(Funções!C10:C35,2,Funções!AB10:AB35)</f>
        <v>0</v>
      </c>
      <c r="Q10" s="137">
        <f>SUMIF(Funções!C10:C35,2,Funções!AA10:AA35)</f>
        <v>0</v>
      </c>
      <c r="R10" s="1"/>
      <c r="S10" s="135">
        <v>22</v>
      </c>
      <c r="T10" s="136">
        <f>SUMIF(Funções!C10:C35,23,Funções!AB10:AB35)</f>
        <v>0</v>
      </c>
      <c r="U10" s="137">
        <f>SUMIF(Funções!C10:C35,22,Funções!AA10:AA35)</f>
        <v>0</v>
      </c>
      <c r="V10" s="1"/>
      <c r="W10" s="135">
        <v>42</v>
      </c>
      <c r="X10" s="136">
        <f>SUMIF(Funções!C10:C35,42,Funções!AB10:AB35)</f>
        <v>0</v>
      </c>
      <c r="Y10" s="137">
        <f>SUMIF(Funções!C10:C35,42,Funções!AA10:AA35)</f>
        <v>0</v>
      </c>
      <c r="Z10" s="7"/>
      <c r="AA10" s="237"/>
      <c r="AB10" s="1"/>
      <c r="AC10" s="1"/>
      <c r="AD10" s="1"/>
      <c r="AE10" s="5"/>
    </row>
    <row r="11" spans="1:31" ht="13.5" customHeight="1">
      <c r="A11" s="237"/>
      <c r="B11" s="6"/>
      <c r="C11" s="1"/>
      <c r="D11" s="133">
        <f>COUNTIF(Funções!Q10:Q171,"EEA")</f>
        <v>2</v>
      </c>
      <c r="E11" s="1"/>
      <c r="F11" s="118" t="s">
        <v>110</v>
      </c>
      <c r="G11" s="118" t="s">
        <v>111</v>
      </c>
      <c r="H11" s="45">
        <f>D11*4</f>
        <v>8</v>
      </c>
      <c r="I11" s="1"/>
      <c r="J11" s="134" t="s">
        <v>112</v>
      </c>
      <c r="K11" s="1"/>
      <c r="L11" s="1">
        <f>SUM(H10:H12)</f>
        <v>17</v>
      </c>
      <c r="M11" s="7"/>
      <c r="N11" s="6"/>
      <c r="O11" s="135">
        <v>3</v>
      </c>
      <c r="P11" s="136">
        <f>SUMIF(Funções!C10:C35,3,Funções!AB10:AB35)</f>
        <v>0</v>
      </c>
      <c r="Q11" s="137">
        <f>SUMIF(Funções!C10:C35,3,Funções!AA10:AA35)</f>
        <v>0</v>
      </c>
      <c r="R11" s="1"/>
      <c r="S11" s="135">
        <v>23</v>
      </c>
      <c r="T11" s="136">
        <f>SUMIF(Funções!C10:C35,24,Funções!AB10:AB35)</f>
        <v>0</v>
      </c>
      <c r="U11" s="137">
        <f>SUMIF(Funções!C10:C35,23,Funções!AA10:AA35)</f>
        <v>0</v>
      </c>
      <c r="V11" s="1"/>
      <c r="W11" s="135">
        <v>43</v>
      </c>
      <c r="X11" s="136">
        <f>SUMIF(Funções!C10:C35,43,Funções!AB10:AB35)</f>
        <v>0</v>
      </c>
      <c r="Y11" s="137">
        <f>SUMIF(Funções!C10:C35,43,Funções!AA10:AA35)</f>
        <v>0</v>
      </c>
      <c r="Z11" s="7"/>
      <c r="AA11" s="237"/>
      <c r="AB11" s="1"/>
      <c r="AC11" s="1"/>
      <c r="AD11" s="1"/>
      <c r="AE11" s="5"/>
    </row>
    <row r="12" spans="1:31" ht="13.5" customHeight="1">
      <c r="A12" s="237"/>
      <c r="B12" s="6"/>
      <c r="C12" s="1"/>
      <c r="D12" s="133">
        <f>COUNTIF(Funções!Q10:Q171,"EEH")</f>
        <v>0</v>
      </c>
      <c r="E12" s="1"/>
      <c r="F12" s="118" t="s">
        <v>113</v>
      </c>
      <c r="G12" s="118" t="s">
        <v>114</v>
      </c>
      <c r="H12" s="45">
        <f>D12*6</f>
        <v>0</v>
      </c>
      <c r="I12" s="1"/>
      <c r="J12" s="138" t="s">
        <v>115</v>
      </c>
      <c r="K12" s="1"/>
      <c r="L12" s="138">
        <f>IF($L$36&lt;&gt;0,L11/$L$36,"")</f>
        <v>0.5</v>
      </c>
      <c r="M12" s="139"/>
      <c r="N12" s="140"/>
      <c r="O12" s="135">
        <v>4</v>
      </c>
      <c r="P12" s="136">
        <f>SUMIF(Funções!C10:C35,4,Funções!AB10:AB35)</f>
        <v>0</v>
      </c>
      <c r="Q12" s="137">
        <f>SUMIF(Funções!C10:C35,4,Funções!AA10:AA35)</f>
        <v>0</v>
      </c>
      <c r="R12" s="1"/>
      <c r="S12" s="135">
        <v>24</v>
      </c>
      <c r="T12" s="136">
        <f>SUMIF(Funções!C10:C35,25,Funções!AB10:AB35)</f>
        <v>0</v>
      </c>
      <c r="U12" s="137">
        <f>SUMIF(Funções!C10:C35,24,Funções!AA10:AA35)</f>
        <v>0</v>
      </c>
      <c r="V12" s="1"/>
      <c r="W12" s="135">
        <v>44</v>
      </c>
      <c r="X12" s="136">
        <f>SUMIF(Funções!C10:C35,44,Funções!AB10:AB35)</f>
        <v>0</v>
      </c>
      <c r="Y12" s="137">
        <f>SUMIF(Funções!C10:C35,44,Funções!AA10:AA35)</f>
        <v>0</v>
      </c>
      <c r="Z12" s="139"/>
      <c r="AA12" s="237"/>
      <c r="AB12" s="1"/>
      <c r="AC12" s="1"/>
      <c r="AD12" s="1"/>
      <c r="AE12" s="5"/>
    </row>
    <row r="13" spans="1:31" ht="13.5" customHeight="1">
      <c r="A13" s="237"/>
      <c r="B13" s="44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6"/>
      <c r="N13" s="6"/>
      <c r="O13" s="135">
        <v>5</v>
      </c>
      <c r="P13" s="136">
        <f>SUMIF(Funções!C10:C35,5,Funções!AB10:AB35)</f>
        <v>0</v>
      </c>
      <c r="Q13" s="137">
        <f>SUMIF(Funções!C10:C35,5,Funções!AA10:AA35)</f>
        <v>0</v>
      </c>
      <c r="R13" s="1"/>
      <c r="S13" s="135">
        <v>25</v>
      </c>
      <c r="T13" s="136">
        <f>SUMIF(Funções!C10:C35,26,Funções!AB10:AB35)</f>
        <v>0</v>
      </c>
      <c r="U13" s="137">
        <f>SUMIF(Funções!C10:C35,25,Funções!AA10:AA35)</f>
        <v>0</v>
      </c>
      <c r="V13" s="1"/>
      <c r="W13" s="135">
        <v>45</v>
      </c>
      <c r="X13" s="136">
        <f>SUMIF(Funções!C10:C35,45,Funções!AB10:AB35)</f>
        <v>0</v>
      </c>
      <c r="Y13" s="137">
        <f>SUMIF(Funções!C10:C35,45,Funções!AA10:AA35)</f>
        <v>0</v>
      </c>
      <c r="Z13" s="7"/>
      <c r="AA13" s="237"/>
      <c r="AB13" s="1"/>
      <c r="AC13" s="1"/>
      <c r="AD13" s="1"/>
      <c r="AE13" s="5"/>
    </row>
    <row r="14" spans="1:31" ht="13.5" customHeight="1">
      <c r="A14" s="237"/>
      <c r="B14" s="2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4"/>
      <c r="N14" s="6"/>
      <c r="O14" s="135">
        <v>6</v>
      </c>
      <c r="P14" s="136">
        <f>SUMIF(Funções!C10:C35,6,Funções!AB10:AB35)</f>
        <v>0</v>
      </c>
      <c r="Q14" s="137">
        <f>SUMIF(Funções!C10:C35,6,Funções!AA10:AA35)</f>
        <v>0</v>
      </c>
      <c r="R14" s="1"/>
      <c r="S14" s="135">
        <v>26</v>
      </c>
      <c r="T14" s="136">
        <f>SUMIF(Funções!C10:C35,27,Funções!AB10:AB35)</f>
        <v>0</v>
      </c>
      <c r="U14" s="137">
        <f>SUMIF(Funções!C10:C35,26,Funções!AA10:AA35)</f>
        <v>0</v>
      </c>
      <c r="V14" s="1"/>
      <c r="W14" s="135">
        <v>46</v>
      </c>
      <c r="X14" s="136">
        <f>SUMIF(Funções!C10:C35,46,Funções!AB10:AB35)</f>
        <v>0</v>
      </c>
      <c r="Y14" s="137">
        <f>SUMIF(Funções!C10:C35,46,Funções!AA10:AA35)</f>
        <v>0</v>
      </c>
      <c r="Z14" s="7"/>
      <c r="AA14" s="237"/>
      <c r="AB14" s="1"/>
      <c r="AC14" s="1"/>
      <c r="AD14" s="1"/>
      <c r="AE14" s="5"/>
    </row>
    <row r="15" spans="1:31" ht="13.5" customHeight="1">
      <c r="A15" s="237"/>
      <c r="B15" s="6"/>
      <c r="C15" s="1" t="s">
        <v>94</v>
      </c>
      <c r="D15" s="133">
        <f>COUNTIF(Funções!Q10:Q171,"SEL")</f>
        <v>0</v>
      </c>
      <c r="E15" s="1"/>
      <c r="F15" s="118" t="s">
        <v>107</v>
      </c>
      <c r="G15" s="118" t="s">
        <v>111</v>
      </c>
      <c r="H15" s="45">
        <f>D15*4</f>
        <v>0</v>
      </c>
      <c r="I15" s="1"/>
      <c r="J15" s="134" t="s">
        <v>116</v>
      </c>
      <c r="K15" s="1"/>
      <c r="L15" s="1">
        <f>SUM(D15:D17)</f>
        <v>1</v>
      </c>
      <c r="M15" s="7"/>
      <c r="N15" s="6"/>
      <c r="O15" s="135">
        <v>7</v>
      </c>
      <c r="P15" s="136">
        <f>SUMIF(Funções!C10:C35,7,Funções!AB10:AB35)</f>
        <v>0</v>
      </c>
      <c r="Q15" s="137">
        <f>SUMIF(Funções!C10:C35,7,Funções!AA10:AA35)</f>
        <v>0</v>
      </c>
      <c r="R15" s="1"/>
      <c r="S15" s="135">
        <v>27</v>
      </c>
      <c r="T15" s="136">
        <f>SUMIF(Funções!C10:C35,28,Funções!AB10:AB35)</f>
        <v>0</v>
      </c>
      <c r="U15" s="137">
        <f>SUMIF(Funções!C10:C35,27,Funções!AA10:AA35)</f>
        <v>0</v>
      </c>
      <c r="V15" s="1"/>
      <c r="W15" s="135">
        <v>47</v>
      </c>
      <c r="X15" s="136">
        <f>SUMIF(Funções!C10:C35,47,Funções!AB10:AB35)</f>
        <v>0</v>
      </c>
      <c r="Y15" s="137">
        <f>SUMIF(Funções!C10:C35,47,Funções!AA10:AA35)</f>
        <v>0</v>
      </c>
      <c r="Z15" s="7"/>
      <c r="AA15" s="237"/>
      <c r="AB15" s="1"/>
      <c r="AC15" s="1"/>
      <c r="AD15" s="1"/>
      <c r="AE15" s="5"/>
    </row>
    <row r="16" spans="1:31" ht="13.5" customHeight="1">
      <c r="A16" s="237"/>
      <c r="B16" s="6"/>
      <c r="C16" s="1"/>
      <c r="D16" s="133">
        <f>COUNTIF(Funções!Q10:Q171,"SEA")</f>
        <v>0</v>
      </c>
      <c r="E16" s="1"/>
      <c r="F16" s="118" t="s">
        <v>110</v>
      </c>
      <c r="G16" s="118" t="s">
        <v>117</v>
      </c>
      <c r="H16" s="45">
        <f>D16*5</f>
        <v>0</v>
      </c>
      <c r="I16" s="1"/>
      <c r="J16" s="134" t="s">
        <v>112</v>
      </c>
      <c r="K16" s="1"/>
      <c r="L16" s="1">
        <f>SUM(H15:H17)</f>
        <v>7</v>
      </c>
      <c r="M16" s="7"/>
      <c r="N16" s="6"/>
      <c r="O16" s="135">
        <v>8</v>
      </c>
      <c r="P16" s="136">
        <f>SUMIF(Funções!C10:C35,8,Funções!AB10:AB35)</f>
        <v>0</v>
      </c>
      <c r="Q16" s="137">
        <f>SUMIF(Funções!C10:C35,8,Funções!AA10:AA35)</f>
        <v>0</v>
      </c>
      <c r="R16" s="1"/>
      <c r="S16" s="135">
        <v>28</v>
      </c>
      <c r="T16" s="141"/>
      <c r="U16" s="137">
        <f>SUMIF(Funções!C10:C35,28,Funções!AA10:AA35)</f>
        <v>0</v>
      </c>
      <c r="V16" s="1"/>
      <c r="W16" s="135">
        <v>48</v>
      </c>
      <c r="X16" s="136">
        <f>SUMIF(Funções!C10:C35,48,Funções!AB10:AB35)</f>
        <v>0</v>
      </c>
      <c r="Y16" s="137">
        <f>SUMIF(Funções!C10:C35,48,Funções!AA10:AA35)</f>
        <v>0</v>
      </c>
      <c r="Z16" s="7"/>
      <c r="AA16" s="237"/>
      <c r="AB16" s="1"/>
      <c r="AC16" s="1"/>
      <c r="AD16" s="1"/>
      <c r="AE16" s="5"/>
    </row>
    <row r="17" spans="1:31" ht="13.5" customHeight="1">
      <c r="A17" s="237"/>
      <c r="B17" s="6"/>
      <c r="C17" s="1"/>
      <c r="D17" s="133">
        <f>COUNTIF(Funções!Q10:Q171,"SEH")</f>
        <v>1</v>
      </c>
      <c r="E17" s="1"/>
      <c r="F17" s="118" t="s">
        <v>113</v>
      </c>
      <c r="G17" s="118" t="s">
        <v>118</v>
      </c>
      <c r="H17" s="45">
        <f>D17*7</f>
        <v>7</v>
      </c>
      <c r="I17" s="1"/>
      <c r="J17" s="1" t="s">
        <v>119</v>
      </c>
      <c r="K17" s="1"/>
      <c r="L17" s="138">
        <f>IF($L$36&lt;&gt;0,L16/$L$36,"")</f>
        <v>0.20588235294117646</v>
      </c>
      <c r="M17" s="139"/>
      <c r="N17" s="140"/>
      <c r="O17" s="135">
        <v>9</v>
      </c>
      <c r="P17" s="136">
        <f>SUMIF(Funções!C10:C35,9,Funções!AB10:AB35)</f>
        <v>0</v>
      </c>
      <c r="Q17" s="137">
        <f>SUMIF(Funções!C10:C35,9,Funções!AA10:AA35)</f>
        <v>0</v>
      </c>
      <c r="R17" s="1"/>
      <c r="S17" s="135">
        <v>29</v>
      </c>
      <c r="T17" s="136">
        <f>SUMIF(Funções!C10:C35,29,Funções!AB10:AB35)</f>
        <v>0</v>
      </c>
      <c r="U17" s="137">
        <f>SUMIF(Funções!C10:C35,29,Funções!AA10:AA35)</f>
        <v>0</v>
      </c>
      <c r="V17" s="1"/>
      <c r="W17" s="135">
        <v>49</v>
      </c>
      <c r="X17" s="136">
        <f>SUMIF(Funções!C10:C35,49,Funções!AB10:AB35)</f>
        <v>0</v>
      </c>
      <c r="Y17" s="137">
        <f>SUMIF(Funções!C10:C35,49,Funções!AA10:AA35)</f>
        <v>0</v>
      </c>
      <c r="Z17" s="139"/>
      <c r="AA17" s="237"/>
      <c r="AB17" s="1"/>
      <c r="AC17" s="1"/>
      <c r="AD17" s="1"/>
      <c r="AE17" s="5"/>
    </row>
    <row r="18" spans="1:31" ht="13.5" customHeight="1">
      <c r="A18" s="237"/>
      <c r="B18" s="44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6"/>
      <c r="N18" s="6"/>
      <c r="O18" s="135">
        <v>10</v>
      </c>
      <c r="P18" s="136">
        <f>SUMIF(Funções!C10:C35,10,Funções!AB10:AB35)</f>
        <v>0</v>
      </c>
      <c r="Q18" s="137">
        <f>SUMIF(Funções!C10:C35,10,Funções!AA10:AA35)</f>
        <v>0</v>
      </c>
      <c r="R18" s="1"/>
      <c r="S18" s="135">
        <v>30</v>
      </c>
      <c r="T18" s="136">
        <f>SUMIF(Funções!C10:C35,30,Funções!AB10:AB35)</f>
        <v>0</v>
      </c>
      <c r="U18" s="137">
        <f>SUMIF(Funções!C10:C35,30,Funções!AA10:AA35)</f>
        <v>0</v>
      </c>
      <c r="V18" s="1"/>
      <c r="W18" s="135">
        <v>50</v>
      </c>
      <c r="X18" s="136">
        <f>SUMIF(Funções!C10:C35,50,Funções!AB10:AB35)</f>
        <v>0</v>
      </c>
      <c r="Y18" s="137">
        <f>SUMIF(Funções!C10:C35,50,Funções!AA10:AA35)</f>
        <v>0</v>
      </c>
      <c r="Z18" s="7"/>
      <c r="AA18" s="237"/>
      <c r="AB18" s="1"/>
      <c r="AC18" s="1"/>
      <c r="AD18" s="1"/>
      <c r="AE18" s="5"/>
    </row>
    <row r="19" spans="1:31" ht="13.5" customHeight="1">
      <c r="A19" s="237"/>
      <c r="B19" s="2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4"/>
      <c r="N19" s="6"/>
      <c r="O19" s="135">
        <v>11</v>
      </c>
      <c r="P19" s="136">
        <f>SUMIF(Funções!C10:C35,11,Funções!AB10:AB35)</f>
        <v>0</v>
      </c>
      <c r="Q19" s="137">
        <f>SUMIF(Funções!C10:C35,11,Funções!AA10:AA35)</f>
        <v>0</v>
      </c>
      <c r="R19" s="1"/>
      <c r="S19" s="135">
        <v>31</v>
      </c>
      <c r="T19" s="136">
        <f>SUMIF(Funções!C10:C35,31,Funções!AB10:AB35)</f>
        <v>0</v>
      </c>
      <c r="U19" s="137">
        <f>SUMIF(Funções!C10:C35,31,Funções!AA10:AA35)</f>
        <v>0</v>
      </c>
      <c r="V19" s="1"/>
      <c r="W19" s="135">
        <v>51</v>
      </c>
      <c r="X19" s="136">
        <f>SUMIF(Funções!C10:C35,51,Funções!AB10:AB35)</f>
        <v>0</v>
      </c>
      <c r="Y19" s="137">
        <f>SUMIF(Funções!C10:C35,51,Funções!AA10:AA35)</f>
        <v>0</v>
      </c>
      <c r="Z19" s="7"/>
      <c r="AA19" s="237"/>
      <c r="AB19" s="1"/>
      <c r="AC19" s="1"/>
      <c r="AD19" s="1"/>
      <c r="AE19" s="5"/>
    </row>
    <row r="20" spans="1:31" ht="13.5" customHeight="1">
      <c r="A20" s="237"/>
      <c r="B20" s="6"/>
      <c r="C20" s="1" t="s">
        <v>86</v>
      </c>
      <c r="D20" s="133">
        <f>COUNTIF(Funções!Q10:Q171,"CEL")</f>
        <v>1</v>
      </c>
      <c r="E20" s="1"/>
      <c r="F20" s="118" t="s">
        <v>107</v>
      </c>
      <c r="G20" s="118" t="s">
        <v>108</v>
      </c>
      <c r="H20" s="45">
        <f>D20*3</f>
        <v>3</v>
      </c>
      <c r="I20" s="1"/>
      <c r="J20" s="134" t="s">
        <v>120</v>
      </c>
      <c r="K20" s="1"/>
      <c r="L20" s="1">
        <f>SUM(D20:D22)</f>
        <v>1</v>
      </c>
      <c r="M20" s="7"/>
      <c r="N20" s="6"/>
      <c r="O20" s="135">
        <v>12</v>
      </c>
      <c r="P20" s="136">
        <f>SUMIF(Funções!C10:C35,12,Funções!AB10:AB35)</f>
        <v>0</v>
      </c>
      <c r="Q20" s="137">
        <f>SUMIF(Funções!C10:C35,12,Funções!AA10:AA35)</f>
        <v>0</v>
      </c>
      <c r="R20" s="1"/>
      <c r="S20" s="135">
        <v>32</v>
      </c>
      <c r="T20" s="136">
        <f>SUMIF(Funções!C10:C35,32,Funções!AB10:AB35)</f>
        <v>0</v>
      </c>
      <c r="U20" s="137">
        <f>SUMIF(Funções!C10:C35,32,Funções!AA10:AA35)</f>
        <v>0</v>
      </c>
      <c r="V20" s="1"/>
      <c r="W20" s="135">
        <v>52</v>
      </c>
      <c r="X20" s="136">
        <f>SUMIF(Funções!C10:C35,52,Funções!AB10:AB35)</f>
        <v>0</v>
      </c>
      <c r="Y20" s="137">
        <f>SUMIF(Funções!C10:C35,52,Funções!AA10:AA35)</f>
        <v>0</v>
      </c>
      <c r="Z20" s="7"/>
      <c r="AA20" s="237"/>
      <c r="AB20" s="1"/>
      <c r="AC20" s="1"/>
      <c r="AD20" s="1"/>
      <c r="AE20" s="5"/>
    </row>
    <row r="21" spans="1:31" ht="13.5" customHeight="1">
      <c r="A21" s="237"/>
      <c r="B21" s="6"/>
      <c r="C21" s="1"/>
      <c r="D21" s="133">
        <f>COUNTIF(Funções!Q10:Q171,"CEA")</f>
        <v>0</v>
      </c>
      <c r="E21" s="1"/>
      <c r="F21" s="118" t="s">
        <v>110</v>
      </c>
      <c r="G21" s="118" t="s">
        <v>111</v>
      </c>
      <c r="H21" s="45">
        <f>D21*4</f>
        <v>0</v>
      </c>
      <c r="I21" s="1"/>
      <c r="J21" s="134" t="s">
        <v>112</v>
      </c>
      <c r="K21" s="1"/>
      <c r="L21" s="1">
        <f>SUM(H20:H22)</f>
        <v>3</v>
      </c>
      <c r="M21" s="7"/>
      <c r="N21" s="6"/>
      <c r="O21" s="135">
        <v>13</v>
      </c>
      <c r="P21" s="136">
        <f>SUMIF(Funções!C10:C35,13,Funções!AB10:AB35)</f>
        <v>0</v>
      </c>
      <c r="Q21" s="137">
        <f>SUMIF(Funções!C10:C35,13,Funções!AA10:AA35)</f>
        <v>0</v>
      </c>
      <c r="R21" s="1"/>
      <c r="S21" s="135">
        <v>33</v>
      </c>
      <c r="T21" s="136">
        <f>SUMIF(Funções!C10:C35,33,Funções!AB10:AB35)</f>
        <v>0</v>
      </c>
      <c r="U21" s="137">
        <f>SUMIF(Funções!C10:C35,33,Funções!AA10:AA35)</f>
        <v>0</v>
      </c>
      <c r="V21" s="1"/>
      <c r="W21" s="135">
        <v>53</v>
      </c>
      <c r="X21" s="136">
        <f>SUMIF(Funções!C10:C35,53,Funções!AB10:AB35)</f>
        <v>0</v>
      </c>
      <c r="Y21" s="137">
        <f>SUMIF(Funções!C10:C35,53,Funções!AA10:AA35)</f>
        <v>0</v>
      </c>
      <c r="Z21" s="7"/>
      <c r="AA21" s="237"/>
      <c r="AB21" s="1"/>
      <c r="AC21" s="1"/>
      <c r="AD21" s="1"/>
      <c r="AE21" s="5"/>
    </row>
    <row r="22" spans="1:31" ht="13.5" customHeight="1">
      <c r="A22" s="237"/>
      <c r="B22" s="6"/>
      <c r="C22" s="1"/>
      <c r="D22" s="133">
        <f>COUNTIF(Funções!Q10:Q171,"CEH")</f>
        <v>0</v>
      </c>
      <c r="E22" s="1"/>
      <c r="F22" s="118" t="s">
        <v>113</v>
      </c>
      <c r="G22" s="118" t="s">
        <v>114</v>
      </c>
      <c r="H22" s="45">
        <f>D22*6</f>
        <v>0</v>
      </c>
      <c r="I22" s="1"/>
      <c r="J22" s="1" t="s">
        <v>121</v>
      </c>
      <c r="K22" s="1"/>
      <c r="L22" s="138">
        <f>IF($L$36&lt;&gt;0,L21/$L$36,"")</f>
        <v>8.8235294117647065E-2</v>
      </c>
      <c r="M22" s="139"/>
      <c r="N22" s="140"/>
      <c r="O22" s="135">
        <v>14</v>
      </c>
      <c r="P22" s="136">
        <f>SUMIF(Funções!C10:C35,14,Funções!AB10:AB35)</f>
        <v>0</v>
      </c>
      <c r="Q22" s="137">
        <f>SUMIF(Funções!C10:C35,14,Funções!AA10:AA35)</f>
        <v>0</v>
      </c>
      <c r="R22" s="1"/>
      <c r="S22" s="135">
        <v>34</v>
      </c>
      <c r="T22" s="136">
        <f>SUMIF(Funções!C10:C35,34,Funções!AB10:AB35)</f>
        <v>0</v>
      </c>
      <c r="U22" s="137">
        <f>SUMIF(Funções!C10:C35,34,Funções!AA10:AA35)</f>
        <v>0</v>
      </c>
      <c r="V22" s="1"/>
      <c r="W22" s="135">
        <v>54</v>
      </c>
      <c r="X22" s="136">
        <f>SUMIF(Funções!C10:C35,54,Funções!AB10:AB35)</f>
        <v>0</v>
      </c>
      <c r="Y22" s="137">
        <f>SUMIF(Funções!C10:C35,54,Funções!AA10:AA35)</f>
        <v>0</v>
      </c>
      <c r="Z22" s="139"/>
      <c r="AA22" s="237"/>
      <c r="AB22" s="1"/>
      <c r="AC22" s="1"/>
      <c r="AD22" s="1"/>
      <c r="AE22" s="5"/>
    </row>
    <row r="23" spans="1:31" ht="13.5" customHeight="1">
      <c r="A23" s="237"/>
      <c r="B23" s="44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6"/>
      <c r="N23" s="6"/>
      <c r="O23" s="135">
        <v>15</v>
      </c>
      <c r="P23" s="136">
        <f>SUMIF(Funções!C10:C35,15,Funções!AB10:AB35)</f>
        <v>0</v>
      </c>
      <c r="Q23" s="137">
        <f>SUMIF(Funções!C10:C35,15,Funções!AA10:AA35)</f>
        <v>0</v>
      </c>
      <c r="R23" s="1"/>
      <c r="S23" s="135">
        <v>35</v>
      </c>
      <c r="T23" s="136">
        <f>SUMIF(Funções!C10:C35,35,Funções!AB10:AB35)</f>
        <v>0</v>
      </c>
      <c r="U23" s="137">
        <f>SUMIF(Funções!C10:C35,35,Funções!AA10:AA35)</f>
        <v>0</v>
      </c>
      <c r="V23" s="1"/>
      <c r="W23" s="135">
        <v>55</v>
      </c>
      <c r="X23" s="136">
        <f>SUMIF(Funções!C10:C35,55,Funções!AB10:AB35)</f>
        <v>0</v>
      </c>
      <c r="Y23" s="137">
        <f>SUMIF(Funções!C10:C35,55,Funções!AA10:AA35)</f>
        <v>0</v>
      </c>
      <c r="Z23" s="7"/>
      <c r="AA23" s="237"/>
      <c r="AB23" s="1"/>
      <c r="AC23" s="1"/>
      <c r="AD23" s="1"/>
      <c r="AE23" s="5"/>
    </row>
    <row r="24" spans="1:31" ht="13.5" customHeight="1">
      <c r="A24" s="237"/>
      <c r="B24" s="2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4"/>
      <c r="N24" s="6"/>
      <c r="O24" s="135">
        <v>16</v>
      </c>
      <c r="P24" s="136">
        <f>SUMIF(Funções!C10:C35,16,Funções!AB10:AB35)</f>
        <v>0</v>
      </c>
      <c r="Q24" s="137">
        <f>SUMIF(Funções!C10:C35,16,Funções!AA10:AA35)</f>
        <v>0</v>
      </c>
      <c r="R24" s="1"/>
      <c r="S24" s="135">
        <v>36</v>
      </c>
      <c r="T24" s="136">
        <f>SUMIF(Funções!C10:C35,36,Funções!AB10:AB35)</f>
        <v>0</v>
      </c>
      <c r="U24" s="137">
        <f>SUMIF(Funções!C10:C35,36,Funções!AA10:AA35)</f>
        <v>0</v>
      </c>
      <c r="V24" s="1"/>
      <c r="W24" s="135">
        <v>56</v>
      </c>
      <c r="X24" s="136">
        <f>SUMIF(Funções!C10:C35,56,Funções!AB10:AB35)</f>
        <v>0</v>
      </c>
      <c r="Y24" s="137">
        <f>SUMIF(Funções!C10:C35,56,Funções!AA10:AA35)</f>
        <v>0</v>
      </c>
      <c r="Z24" s="7"/>
      <c r="AA24" s="237"/>
      <c r="AB24" s="1"/>
      <c r="AC24" s="1"/>
      <c r="AD24" s="1"/>
      <c r="AE24" s="5"/>
    </row>
    <row r="25" spans="1:31" ht="13.5" customHeight="1">
      <c r="A25" s="237"/>
      <c r="B25" s="6"/>
      <c r="C25" s="1" t="s">
        <v>91</v>
      </c>
      <c r="D25" s="133">
        <f>COUNTIF(Funções!Q10:Q171,"ALIL")</f>
        <v>1</v>
      </c>
      <c r="E25" s="1"/>
      <c r="F25" s="1" t="s">
        <v>107</v>
      </c>
      <c r="G25" s="1" t="s">
        <v>118</v>
      </c>
      <c r="H25" s="45">
        <f>D25*7</f>
        <v>7</v>
      </c>
      <c r="I25" s="1"/>
      <c r="J25" s="134" t="s">
        <v>122</v>
      </c>
      <c r="K25" s="1"/>
      <c r="L25" s="1">
        <f>SUM(D25:D27)</f>
        <v>1</v>
      </c>
      <c r="M25" s="7"/>
      <c r="N25" s="6"/>
      <c r="O25" s="135">
        <v>17</v>
      </c>
      <c r="P25" s="136">
        <f>SUMIF(Funções!C10:C35,17,Funções!AB10:AB35)</f>
        <v>0</v>
      </c>
      <c r="Q25" s="137">
        <f>SUMIF(Funções!C10:C35,17,Funções!AA10:AA35)</f>
        <v>0</v>
      </c>
      <c r="R25" s="1"/>
      <c r="S25" s="135">
        <v>37</v>
      </c>
      <c r="T25" s="136">
        <f>SUMIF(Funções!C10:C35,37,Funções!AB10:AB35)</f>
        <v>0</v>
      </c>
      <c r="U25" s="137">
        <f>SUMIF(Funções!C10:C35,37,Funções!AA10:AA35)</f>
        <v>0</v>
      </c>
      <c r="V25" s="1"/>
      <c r="W25" s="135">
        <v>57</v>
      </c>
      <c r="X25" s="136">
        <f>SUMIF(Funções!C10:C35,57,Funções!AB10:AB35)</f>
        <v>0</v>
      </c>
      <c r="Y25" s="137">
        <f>SUMIF(Funções!C10:C35,57,Funções!AA10:AA35)</f>
        <v>0</v>
      </c>
      <c r="Z25" s="7"/>
      <c r="AA25" s="237"/>
      <c r="AB25" s="1"/>
      <c r="AC25" s="1"/>
      <c r="AD25" s="1"/>
      <c r="AE25" s="5"/>
    </row>
    <row r="26" spans="1:31" ht="13.5" customHeight="1">
      <c r="A26" s="237"/>
      <c r="B26" s="6"/>
      <c r="C26" s="1"/>
      <c r="D26" s="133">
        <f>COUNTIF(Funções!Q10:Q171,"ALIA")</f>
        <v>0</v>
      </c>
      <c r="E26" s="1"/>
      <c r="F26" s="1" t="s">
        <v>110</v>
      </c>
      <c r="G26" s="1" t="s">
        <v>123</v>
      </c>
      <c r="H26" s="45">
        <f>D26*10</f>
        <v>0</v>
      </c>
      <c r="I26" s="1"/>
      <c r="J26" s="134" t="s">
        <v>112</v>
      </c>
      <c r="K26" s="1"/>
      <c r="L26" s="1">
        <f>SUM(H25:H27)</f>
        <v>7</v>
      </c>
      <c r="M26" s="7"/>
      <c r="N26" s="6"/>
      <c r="O26" s="135">
        <v>16</v>
      </c>
      <c r="P26" s="136">
        <f>SUMIF(Funções!C10:C35,18,Funções!AB10:AB35)</f>
        <v>0</v>
      </c>
      <c r="Q26" s="137">
        <f>SUMIF(Funções!C10:C35,18,Funções!AA10:AA35)</f>
        <v>0</v>
      </c>
      <c r="R26" s="1"/>
      <c r="S26" s="135">
        <v>38</v>
      </c>
      <c r="T26" s="136">
        <f>SUMIF(Funções!C10:C35,38,Funções!AB10:AB35)</f>
        <v>0</v>
      </c>
      <c r="U26" s="137">
        <f>SUMIF(Funções!C10:C35,38,Funções!AA10:AA35)</f>
        <v>0</v>
      </c>
      <c r="V26" s="1"/>
      <c r="W26" s="135">
        <v>58</v>
      </c>
      <c r="X26" s="136">
        <f>SUMIF(Funções!C10:C35,58,Funções!AB10:AB35)</f>
        <v>0</v>
      </c>
      <c r="Y26" s="137">
        <f>SUMIF(Funções!C10:C35,58,Funções!AA10:AA35)</f>
        <v>0</v>
      </c>
      <c r="Z26" s="7"/>
      <c r="AA26" s="237"/>
      <c r="AB26" s="1"/>
      <c r="AC26" s="1"/>
      <c r="AD26" s="1"/>
      <c r="AE26" s="5"/>
    </row>
    <row r="27" spans="1:31" ht="13.5" customHeight="1">
      <c r="A27" s="237"/>
      <c r="B27" s="6"/>
      <c r="C27" s="1"/>
      <c r="D27" s="133">
        <f>COUNTIF(Funções!Q10:Q171,"ALIH")</f>
        <v>0</v>
      </c>
      <c r="E27" s="1"/>
      <c r="F27" s="1" t="s">
        <v>113</v>
      </c>
      <c r="G27" s="1" t="s">
        <v>124</v>
      </c>
      <c r="H27" s="45">
        <f>D27*15</f>
        <v>0</v>
      </c>
      <c r="I27" s="1"/>
      <c r="J27" s="1" t="s">
        <v>121</v>
      </c>
      <c r="K27" s="1"/>
      <c r="L27" s="138">
        <f>IF($L$36&lt;&gt;0,L26/$L$36,"")</f>
        <v>0.20588235294117646</v>
      </c>
      <c r="M27" s="139"/>
      <c r="N27" s="140"/>
      <c r="O27" s="135">
        <v>19</v>
      </c>
      <c r="P27" s="136">
        <f>SUMIF(Funções!C10:C35,19,Funções!AB10:AB35)</f>
        <v>0</v>
      </c>
      <c r="Q27" s="137">
        <f>SUMIF(Funções!C10:C35,19,Funções!AA10:AA35)</f>
        <v>0</v>
      </c>
      <c r="R27" s="1"/>
      <c r="S27" s="142">
        <v>39</v>
      </c>
      <c r="T27" s="136">
        <f>SUMIF(Funções!C10:C35,39,Funções!AB10:AB35)</f>
        <v>0</v>
      </c>
      <c r="U27" s="137">
        <f>SUMIF(Funções!C10:C35,39,Funções!AA10:AA35)</f>
        <v>0</v>
      </c>
      <c r="V27" s="1"/>
      <c r="W27" s="142">
        <v>59</v>
      </c>
      <c r="X27" s="136">
        <f>SUMIF(Funções!C10:C35,59,Funções!AB10:AB35)</f>
        <v>0</v>
      </c>
      <c r="Y27" s="137">
        <f>SUMIF(Funções!C10:C35,59,Funções!AA10:AA35)</f>
        <v>0</v>
      </c>
      <c r="Z27" s="139"/>
      <c r="AA27" s="237"/>
      <c r="AB27" s="1"/>
      <c r="AC27" s="1"/>
      <c r="AD27" s="1"/>
      <c r="AE27" s="5"/>
    </row>
    <row r="28" spans="1:31" ht="13.5" customHeight="1">
      <c r="A28" s="237"/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6"/>
      <c r="N28" s="6"/>
      <c r="O28" s="143">
        <v>20</v>
      </c>
      <c r="P28" s="144">
        <f>SUMIF(Funções!C10:C35,20,Funções!AB10:AB35)</f>
        <v>0</v>
      </c>
      <c r="Q28" s="145">
        <f>SUMIF(Funções!C10:C35,20,Funções!AA10:AA35)</f>
        <v>0</v>
      </c>
      <c r="R28" s="1"/>
      <c r="S28" s="146">
        <v>40</v>
      </c>
      <c r="T28" s="144">
        <f>SUMIF(Funções!C10:C35,40,Funções!AB10:AB35)</f>
        <v>0</v>
      </c>
      <c r="U28" s="145">
        <f>SUMIF(Funções!C10:C35,40,Funções!AA10:AA35)</f>
        <v>0</v>
      </c>
      <c r="V28" s="1"/>
      <c r="W28" s="146">
        <v>60</v>
      </c>
      <c r="X28" s="144">
        <f>SUMIF(Funções!C10:C35,60,Funções!AB10:AB35)</f>
        <v>0</v>
      </c>
      <c r="Y28" s="145">
        <f>SUMIF(Funções!C10:C35,60,Funções!AA10:AA35)</f>
        <v>0</v>
      </c>
      <c r="Z28" s="7"/>
      <c r="AA28" s="237"/>
      <c r="AB28" s="1"/>
      <c r="AC28" s="1"/>
      <c r="AD28" s="1"/>
      <c r="AE28" s="5"/>
    </row>
    <row r="29" spans="1:31" ht="13.5" customHeight="1">
      <c r="A29" s="237"/>
      <c r="B29" s="2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4"/>
      <c r="N29" s="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7"/>
      <c r="AA29" s="237"/>
      <c r="AB29" s="1"/>
      <c r="AC29" s="1"/>
      <c r="AD29" s="1"/>
      <c r="AE29" s="5"/>
    </row>
    <row r="30" spans="1:31" ht="13.5" customHeight="1">
      <c r="A30" s="237"/>
      <c r="B30" s="6"/>
      <c r="C30" s="1" t="s">
        <v>125</v>
      </c>
      <c r="D30" s="133">
        <f>COUNTIF(Funções!Q10:Q171,"AIEL")</f>
        <v>0</v>
      </c>
      <c r="E30" s="1"/>
      <c r="F30" s="1" t="s">
        <v>107</v>
      </c>
      <c r="G30" s="1" t="s">
        <v>117</v>
      </c>
      <c r="H30" s="45">
        <f>D30*5</f>
        <v>0</v>
      </c>
      <c r="I30" s="1"/>
      <c r="J30" s="134" t="s">
        <v>126</v>
      </c>
      <c r="K30" s="1"/>
      <c r="L30" s="1">
        <f>SUM(D30:D32)</f>
        <v>0</v>
      </c>
      <c r="M30" s="7"/>
      <c r="N30" s="6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7"/>
      <c r="AA30" s="237"/>
      <c r="AB30" s="1"/>
      <c r="AC30" s="1"/>
      <c r="AD30" s="1"/>
      <c r="AE30" s="5"/>
    </row>
    <row r="31" spans="1:31" ht="13.5" customHeight="1">
      <c r="A31" s="237"/>
      <c r="B31" s="6"/>
      <c r="C31" s="1"/>
      <c r="D31" s="133">
        <f>COUNTIF(Funções!Q10:Q171,"AIEA")</f>
        <v>0</v>
      </c>
      <c r="E31" s="1"/>
      <c r="F31" s="1" t="s">
        <v>110</v>
      </c>
      <c r="G31" s="1" t="s">
        <v>118</v>
      </c>
      <c r="H31" s="45">
        <f>D31*7</f>
        <v>0</v>
      </c>
      <c r="I31" s="1"/>
      <c r="J31" s="134" t="s">
        <v>112</v>
      </c>
      <c r="K31" s="1"/>
      <c r="L31" s="1">
        <f>SUM(H30:H32)</f>
        <v>0</v>
      </c>
      <c r="M31" s="7"/>
      <c r="N31" s="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7"/>
      <c r="AA31" s="237"/>
      <c r="AB31" s="1"/>
      <c r="AC31" s="1"/>
      <c r="AD31" s="1"/>
      <c r="AE31" s="5"/>
    </row>
    <row r="32" spans="1:31" ht="13.5" customHeight="1">
      <c r="A32" s="237"/>
      <c r="B32" s="6"/>
      <c r="C32" s="1"/>
      <c r="D32" s="133">
        <f>COUNTIF(Funções!Q10:Q171,"AIEH")</f>
        <v>0</v>
      </c>
      <c r="E32" s="1"/>
      <c r="F32" s="1" t="s">
        <v>113</v>
      </c>
      <c r="G32" s="1" t="s">
        <v>123</v>
      </c>
      <c r="H32" s="45">
        <f>D32*10</f>
        <v>0</v>
      </c>
      <c r="I32" s="1"/>
      <c r="J32" s="1" t="s">
        <v>121</v>
      </c>
      <c r="K32" s="1"/>
      <c r="L32" s="138">
        <f>IF($L$36&lt;&gt;0,L31/$L$36,"")</f>
        <v>0</v>
      </c>
      <c r="M32" s="139"/>
      <c r="N32" s="140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39"/>
      <c r="AA32" s="237"/>
      <c r="AB32" s="1"/>
      <c r="AC32" s="1"/>
      <c r="AD32" s="1"/>
      <c r="AE32" s="5"/>
    </row>
    <row r="33" spans="1:31" ht="13.5" customHeight="1">
      <c r="A33" s="237"/>
      <c r="B33" s="44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6"/>
      <c r="N33" s="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7"/>
      <c r="AA33" s="237"/>
      <c r="AB33" s="1"/>
      <c r="AC33" s="1"/>
      <c r="AD33" s="1"/>
      <c r="AE33" s="5"/>
    </row>
    <row r="34" spans="1:31" ht="13.5" customHeight="1">
      <c r="A34" s="237"/>
      <c r="B34" s="2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4"/>
      <c r="N34" s="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7"/>
      <c r="AA34" s="237"/>
      <c r="AB34" s="1"/>
      <c r="AC34" s="1"/>
      <c r="AD34" s="1"/>
      <c r="AE34" s="5"/>
    </row>
    <row r="35" spans="1:31" ht="13.5" customHeight="1">
      <c r="A35" s="237"/>
      <c r="B35" s="6"/>
      <c r="C35" s="187" t="s">
        <v>127</v>
      </c>
      <c r="D35" s="184"/>
      <c r="E35" s="147" t="s">
        <v>106</v>
      </c>
      <c r="F35" s="147" t="s">
        <v>128</v>
      </c>
      <c r="G35" s="148" t="s">
        <v>77</v>
      </c>
      <c r="H35" s="1"/>
      <c r="I35" s="187" t="s">
        <v>20</v>
      </c>
      <c r="J35" s="184"/>
      <c r="K35" s="184"/>
      <c r="L35" s="148" t="s">
        <v>77</v>
      </c>
      <c r="M35" s="7"/>
      <c r="N35" s="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7"/>
      <c r="AA35" s="237"/>
      <c r="AB35" s="1"/>
      <c r="AC35" s="1"/>
      <c r="AD35" s="1"/>
      <c r="AE35" s="5"/>
    </row>
    <row r="36" spans="1:31" ht="13.5" customHeight="1">
      <c r="A36" s="237"/>
      <c r="B36" s="6"/>
      <c r="C36" s="149" t="s">
        <v>129</v>
      </c>
      <c r="D36" s="150"/>
      <c r="E36" s="151">
        <f>SUMIF(Funções!G10:G35,"I",Funções!AA10:AA35)</f>
        <v>13</v>
      </c>
      <c r="F36" s="152">
        <v>1</v>
      </c>
      <c r="G36" s="153">
        <f t="shared" ref="G36:G43" si="0">F36*E36</f>
        <v>13</v>
      </c>
      <c r="H36" s="1"/>
      <c r="I36" s="252" t="s">
        <v>23</v>
      </c>
      <c r="J36" s="253"/>
      <c r="K36" s="254"/>
      <c r="L36" s="154">
        <f>SUM(L11+L16+L21+L26+L31)</f>
        <v>34</v>
      </c>
      <c r="M36" s="155"/>
      <c r="N36" s="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7"/>
      <c r="AA36" s="237"/>
      <c r="AB36" s="1"/>
      <c r="AC36" s="1"/>
      <c r="AD36" s="1"/>
      <c r="AE36" s="5"/>
    </row>
    <row r="37" spans="1:31" ht="13.5" customHeight="1">
      <c r="A37" s="237"/>
      <c r="B37" s="6"/>
      <c r="C37" s="156" t="s">
        <v>130</v>
      </c>
      <c r="D37" s="157"/>
      <c r="E37" s="158">
        <f>SUMIF(Funções!Y10:Y35,"A0,25",Funções!AA10:AA35)</f>
        <v>0</v>
      </c>
      <c r="F37" s="159">
        <v>0.25</v>
      </c>
      <c r="G37" s="160">
        <f t="shared" si="0"/>
        <v>0</v>
      </c>
      <c r="H37" s="1"/>
      <c r="I37" s="229" t="s">
        <v>26</v>
      </c>
      <c r="J37" s="230"/>
      <c r="K37" s="231"/>
      <c r="L37" s="161">
        <f>(D10+D11+D12)*4+(D15+D16+D17)*5+(D20+D21+D22)*4+(D25+D26+D27)*7+(D30+D31+D32)*5</f>
        <v>36</v>
      </c>
      <c r="M37" s="155"/>
      <c r="N37" s="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7"/>
      <c r="AA37" s="237"/>
      <c r="AB37" s="1"/>
      <c r="AC37" s="1"/>
      <c r="AD37" s="1"/>
      <c r="AE37" s="5"/>
    </row>
    <row r="38" spans="1:31" ht="13.5" customHeight="1">
      <c r="A38" s="237"/>
      <c r="B38" s="6"/>
      <c r="C38" s="156" t="s">
        <v>130</v>
      </c>
      <c r="D38" s="162"/>
      <c r="E38" s="158">
        <f>SUMIF(Funções!Y10:Y35,"A0,6",Funções!AA10:AA35)</f>
        <v>21</v>
      </c>
      <c r="F38" s="159">
        <v>0.6</v>
      </c>
      <c r="G38" s="160">
        <f t="shared" si="0"/>
        <v>12.6</v>
      </c>
      <c r="H38" s="1"/>
      <c r="I38" s="232" t="s">
        <v>28</v>
      </c>
      <c r="J38" s="233"/>
      <c r="K38" s="234"/>
      <c r="L38" s="163">
        <f>(D25+D26+D27)*35+(D30+D31+D32)*15</f>
        <v>35</v>
      </c>
      <c r="M38" s="155"/>
      <c r="N38" s="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7"/>
      <c r="AA38" s="237"/>
      <c r="AB38" s="1"/>
      <c r="AC38" s="1"/>
      <c r="AD38" s="1"/>
      <c r="AE38" s="5"/>
    </row>
    <row r="39" spans="1:31" ht="13.5" customHeight="1">
      <c r="A39" s="237"/>
      <c r="B39" s="6"/>
      <c r="C39" s="156" t="s">
        <v>130</v>
      </c>
      <c r="D39" s="162"/>
      <c r="E39" s="158">
        <f>SUMIF(Funções!Y10:Y35,"A0,75",Funções!AA10:AA35)</f>
        <v>0</v>
      </c>
      <c r="F39" s="159">
        <v>0.75</v>
      </c>
      <c r="G39" s="160">
        <f t="shared" si="0"/>
        <v>0</v>
      </c>
      <c r="H39" s="1"/>
      <c r="I39" s="227" t="str">
        <f>IF(L36&lt;&gt;Funções!N5,"*Detalhada não bate com soma da aba Funções","")</f>
        <v/>
      </c>
      <c r="J39" s="184"/>
      <c r="K39" s="184"/>
      <c r="L39" s="185"/>
      <c r="M39" s="155"/>
      <c r="N39" s="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7"/>
      <c r="AA39" s="237"/>
      <c r="AB39" s="1"/>
      <c r="AC39" s="1"/>
      <c r="AD39" s="1"/>
      <c r="AE39" s="5"/>
    </row>
    <row r="40" spans="1:31" ht="13.5" customHeight="1">
      <c r="A40" s="237"/>
      <c r="B40" s="6"/>
      <c r="C40" s="156" t="s">
        <v>130</v>
      </c>
      <c r="D40" s="162"/>
      <c r="E40" s="158">
        <f>SUMIF(Funções!Y10:Y35,"A1",Funções!AA10:AA35)</f>
        <v>0</v>
      </c>
      <c r="F40" s="159">
        <v>1</v>
      </c>
      <c r="G40" s="160">
        <f t="shared" si="0"/>
        <v>0</v>
      </c>
      <c r="H40" s="1"/>
      <c r="I40" s="141"/>
      <c r="J40" s="141"/>
      <c r="K40" s="141"/>
      <c r="L40" s="141"/>
      <c r="M40" s="155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7"/>
      <c r="AA40" s="237"/>
      <c r="AB40" s="1"/>
      <c r="AC40" s="1"/>
      <c r="AD40" s="1"/>
      <c r="AE40" s="5"/>
    </row>
    <row r="41" spans="1:31" ht="13.5" customHeight="1">
      <c r="A41" s="237"/>
      <c r="B41" s="6"/>
      <c r="C41" s="156" t="s">
        <v>130</v>
      </c>
      <c r="D41" s="162"/>
      <c r="E41" s="158">
        <f>SUMIF(Funções!Y10:Y35,"A1,25",Funções!AA10:AA35)</f>
        <v>0</v>
      </c>
      <c r="F41" s="159">
        <v>1.25</v>
      </c>
      <c r="G41" s="160">
        <f t="shared" si="0"/>
        <v>0</v>
      </c>
      <c r="H41" s="1"/>
      <c r="I41" s="141"/>
      <c r="J41" s="141"/>
      <c r="K41" s="141"/>
      <c r="L41" s="141"/>
      <c r="M41" s="155"/>
      <c r="N41" s="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7"/>
      <c r="AA41" s="237"/>
      <c r="AB41" s="1"/>
      <c r="AC41" s="1"/>
      <c r="AD41" s="1"/>
      <c r="AE41" s="5"/>
    </row>
    <row r="42" spans="1:31" ht="13.5" customHeight="1">
      <c r="A42" s="237"/>
      <c r="B42" s="6"/>
      <c r="C42" s="156" t="s">
        <v>130</v>
      </c>
      <c r="D42" s="162"/>
      <c r="E42" s="158">
        <f>SUMIF(Funções!Y10:Y35,"A1,5",Funções!AA10:AA35)</f>
        <v>0</v>
      </c>
      <c r="F42" s="159">
        <v>1.5</v>
      </c>
      <c r="G42" s="160">
        <f t="shared" si="0"/>
        <v>0</v>
      </c>
      <c r="H42" s="1"/>
      <c r="I42" s="141"/>
      <c r="J42" s="141"/>
      <c r="K42" s="141"/>
      <c r="L42" s="141"/>
      <c r="M42" s="7"/>
      <c r="N42" s="6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7"/>
      <c r="AA42" s="237"/>
      <c r="AB42" s="1"/>
      <c r="AC42" s="1"/>
      <c r="AD42" s="1"/>
      <c r="AE42" s="5"/>
    </row>
    <row r="43" spans="1:31" ht="13.5" customHeight="1">
      <c r="A43" s="237"/>
      <c r="B43" s="6"/>
      <c r="C43" s="164" t="s">
        <v>131</v>
      </c>
      <c r="D43" s="165"/>
      <c r="E43" s="166">
        <f>SUMIF(Funções!G10:G35,"E",Funções!AA10:AA35)</f>
        <v>0</v>
      </c>
      <c r="F43" s="167">
        <v>0.4</v>
      </c>
      <c r="G43" s="168">
        <f t="shared" si="0"/>
        <v>0</v>
      </c>
      <c r="H43" s="1"/>
      <c r="I43" s="141"/>
      <c r="J43" s="141"/>
      <c r="K43" s="141"/>
      <c r="L43" s="141"/>
      <c r="M43" s="7"/>
      <c r="N43" s="6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7"/>
      <c r="AA43" s="237"/>
      <c r="AB43" s="1"/>
      <c r="AC43" s="1"/>
      <c r="AD43" s="1"/>
      <c r="AE43" s="5"/>
    </row>
    <row r="44" spans="1:31" ht="13.5" customHeight="1">
      <c r="A44" s="237"/>
      <c r="B44" s="6"/>
      <c r="C44" s="235" t="s">
        <v>132</v>
      </c>
      <c r="D44" s="191"/>
      <c r="E44" s="191"/>
      <c r="F44" s="192"/>
      <c r="G44" s="169">
        <f>SUM(G36:G43)</f>
        <v>25.6</v>
      </c>
      <c r="H44" s="1"/>
      <c r="I44" s="141"/>
      <c r="J44" s="141"/>
      <c r="K44" s="141"/>
      <c r="L44" s="141"/>
      <c r="M44" s="7"/>
      <c r="N44" s="6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7"/>
      <c r="AA44" s="237"/>
      <c r="AB44" s="1"/>
      <c r="AC44" s="1"/>
      <c r="AD44" s="1"/>
      <c r="AE44" s="5"/>
    </row>
    <row r="45" spans="1:31" ht="13.5" customHeight="1">
      <c r="A45" s="237"/>
      <c r="B45" s="6"/>
      <c r="C45" s="170" t="str">
        <f>IF(G44&lt;&gt;I47,"*Total não bate com soma na aba Funções","")</f>
        <v>*Total não bate com soma na aba Funções</v>
      </c>
      <c r="D45" s="171"/>
      <c r="E45" s="171"/>
      <c r="F45" s="171"/>
      <c r="G45" s="172"/>
      <c r="H45" s="1"/>
      <c r="I45" s="1"/>
      <c r="J45" s="1"/>
      <c r="K45" s="1"/>
      <c r="L45" s="1"/>
      <c r="M45" s="7"/>
      <c r="N45" s="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7"/>
      <c r="AA45" s="237"/>
      <c r="AB45" s="1"/>
      <c r="AC45" s="1"/>
      <c r="AD45" s="1"/>
      <c r="AE45" s="5"/>
    </row>
    <row r="46" spans="1:31" ht="13.5" customHeight="1">
      <c r="A46" s="237"/>
      <c r="B46" s="6"/>
      <c r="C46" s="134"/>
      <c r="D46" s="1"/>
      <c r="E46" s="1"/>
      <c r="F46" s="1"/>
      <c r="G46" s="1"/>
      <c r="H46" s="1"/>
      <c r="I46" s="228" t="s">
        <v>133</v>
      </c>
      <c r="J46" s="184"/>
      <c r="K46" s="184"/>
      <c r="L46" s="185"/>
      <c r="M46" s="7"/>
      <c r="N46" s="6"/>
      <c r="O46" s="1"/>
      <c r="P46" s="134"/>
      <c r="Q46" s="1"/>
      <c r="R46" s="1"/>
      <c r="S46" s="1"/>
      <c r="T46" s="1"/>
      <c r="U46" s="1"/>
      <c r="V46" s="1"/>
      <c r="W46" s="1"/>
      <c r="X46" s="1"/>
      <c r="Y46" s="1"/>
      <c r="Z46" s="7"/>
      <c r="AA46" s="237"/>
      <c r="AB46" s="1"/>
      <c r="AC46" s="1"/>
      <c r="AD46" s="1"/>
      <c r="AE46" s="5"/>
    </row>
    <row r="47" spans="1:31" ht="13.5" customHeight="1">
      <c r="A47" s="237"/>
      <c r="B47" s="6"/>
      <c r="C47" s="173"/>
      <c r="D47" s="173"/>
      <c r="E47" s="173"/>
      <c r="F47" s="1"/>
      <c r="G47" s="1"/>
      <c r="H47" s="1"/>
      <c r="I47" s="250">
        <f>Funções!N4</f>
        <v>26.2</v>
      </c>
      <c r="J47" s="220"/>
      <c r="K47" s="220"/>
      <c r="L47" s="212"/>
      <c r="M47" s="7"/>
      <c r="N47" s="6"/>
      <c r="O47" s="1"/>
      <c r="P47" s="1"/>
      <c r="Q47" s="1"/>
      <c r="R47" s="1"/>
      <c r="S47" s="174"/>
      <c r="T47" s="174"/>
      <c r="U47" s="174"/>
      <c r="V47" s="1"/>
      <c r="W47" s="1"/>
      <c r="X47" s="1"/>
      <c r="Y47" s="1"/>
      <c r="Z47" s="7"/>
      <c r="AA47" s="237"/>
      <c r="AB47" s="1"/>
      <c r="AC47" s="1"/>
      <c r="AD47" s="1"/>
      <c r="AE47" s="5"/>
    </row>
    <row r="48" spans="1:31" ht="13.5" customHeight="1">
      <c r="A48" s="237"/>
      <c r="B48" s="6"/>
      <c r="C48" s="1"/>
      <c r="D48" s="173"/>
      <c r="E48" s="173"/>
      <c r="F48" s="1"/>
      <c r="G48" s="1"/>
      <c r="H48" s="1"/>
      <c r="I48" s="251"/>
      <c r="J48" s="220"/>
      <c r="K48" s="220"/>
      <c r="L48" s="212"/>
      <c r="M48" s="7"/>
      <c r="N48" s="6"/>
      <c r="O48" s="1"/>
      <c r="P48" s="226"/>
      <c r="Q48" s="220"/>
      <c r="R48" s="220"/>
      <c r="S48" s="175"/>
      <c r="T48" s="175"/>
      <c r="U48" s="175"/>
      <c r="V48" s="176"/>
      <c r="W48" s="176"/>
      <c r="X48" s="176"/>
      <c r="Y48" s="177"/>
      <c r="Z48" s="7"/>
      <c r="AA48" s="237"/>
      <c r="AB48" s="1"/>
      <c r="AC48" s="1"/>
      <c r="AD48" s="1"/>
      <c r="AE48" s="5"/>
    </row>
    <row r="49" spans="1:31" ht="13.5" customHeight="1">
      <c r="A49" s="237"/>
      <c r="B49" s="6"/>
      <c r="C49" s="1"/>
      <c r="D49" s="1"/>
      <c r="E49" s="1"/>
      <c r="F49" s="1"/>
      <c r="G49" s="1"/>
      <c r="H49" s="1"/>
      <c r="I49" s="240"/>
      <c r="J49" s="191"/>
      <c r="K49" s="191"/>
      <c r="L49" s="192"/>
      <c r="M49" s="7"/>
      <c r="N49" s="6"/>
      <c r="O49" s="1"/>
      <c r="P49" s="226"/>
      <c r="Q49" s="220"/>
      <c r="R49" s="220"/>
      <c r="S49" s="175"/>
      <c r="T49" s="175"/>
      <c r="U49" s="175"/>
      <c r="V49" s="176"/>
      <c r="W49" s="176"/>
      <c r="X49" s="176"/>
      <c r="Y49" s="173"/>
      <c r="Z49" s="7"/>
      <c r="AA49" s="237"/>
      <c r="AB49" s="1"/>
      <c r="AC49" s="1"/>
      <c r="AD49" s="1"/>
      <c r="AE49" s="5"/>
    </row>
    <row r="50" spans="1:31" ht="13.5" customHeight="1">
      <c r="A50" s="237"/>
      <c r="B50" s="6"/>
      <c r="C50" s="1"/>
      <c r="D50" s="1"/>
      <c r="E50" s="1"/>
      <c r="F50" s="1"/>
      <c r="G50" s="1"/>
      <c r="H50" s="1"/>
      <c r="I50" s="176"/>
      <c r="J50" s="176"/>
      <c r="K50" s="176"/>
      <c r="L50" s="1"/>
      <c r="M50" s="7"/>
      <c r="N50" s="6"/>
      <c r="O50" s="1"/>
      <c r="P50" s="226"/>
      <c r="Q50" s="220"/>
      <c r="R50" s="220"/>
      <c r="S50" s="175"/>
      <c r="T50" s="175"/>
      <c r="U50" s="175"/>
      <c r="V50" s="176"/>
      <c r="W50" s="176"/>
      <c r="X50" s="176"/>
      <c r="Y50" s="1"/>
      <c r="Z50" s="7"/>
      <c r="AA50" s="237"/>
      <c r="AB50" s="1"/>
      <c r="AC50" s="1"/>
      <c r="AD50" s="1"/>
      <c r="AE50" s="5"/>
    </row>
    <row r="51" spans="1:31" ht="13.5" customHeight="1">
      <c r="A51" s="237"/>
      <c r="B51" s="44"/>
      <c r="C51" s="178"/>
      <c r="D51" s="179"/>
      <c r="E51" s="45"/>
      <c r="F51" s="180"/>
      <c r="G51" s="45"/>
      <c r="H51" s="180"/>
      <c r="I51" s="181"/>
      <c r="J51" s="181"/>
      <c r="K51" s="181"/>
      <c r="L51" s="45"/>
      <c r="M51" s="46"/>
      <c r="N51" s="44"/>
      <c r="O51" s="45"/>
      <c r="P51" s="178"/>
      <c r="Q51" s="179"/>
      <c r="R51" s="45"/>
      <c r="S51" s="180"/>
      <c r="T51" s="45"/>
      <c r="U51" s="180"/>
      <c r="V51" s="181"/>
      <c r="W51" s="181"/>
      <c r="X51" s="181"/>
      <c r="Y51" s="182"/>
      <c r="Z51" s="46"/>
      <c r="AA51" s="237"/>
      <c r="AB51" s="1"/>
      <c r="AC51" s="1"/>
      <c r="AD51" s="1"/>
      <c r="AE51" s="5"/>
    </row>
    <row r="52" spans="1:31" ht="3" customHeight="1">
      <c r="A52" s="242"/>
      <c r="B52" s="191"/>
      <c r="C52" s="191"/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2"/>
      <c r="AB52" s="1"/>
      <c r="AC52" s="1"/>
      <c r="AD52" s="1"/>
      <c r="AE52" s="5"/>
    </row>
    <row r="53" spans="1:31" ht="12" customHeight="1">
      <c r="A53" s="205" t="s">
        <v>38</v>
      </c>
      <c r="B53" s="194"/>
      <c r="C53" s="194"/>
      <c r="D53" s="194"/>
      <c r="E53" s="194"/>
      <c r="F53" s="194"/>
      <c r="G53" s="194"/>
      <c r="H53" s="194"/>
      <c r="I53" s="203" t="s">
        <v>39</v>
      </c>
      <c r="J53" s="194"/>
      <c r="K53" s="194"/>
      <c r="L53" s="194"/>
      <c r="M53" s="194"/>
      <c r="N53" s="204" t="s">
        <v>40</v>
      </c>
      <c r="O53" s="194"/>
      <c r="P53" s="194"/>
      <c r="Q53" s="194"/>
      <c r="R53" s="194"/>
      <c r="S53" s="194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5"/>
    </row>
    <row r="54" spans="1:31" ht="12.7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</row>
    <row r="55" spans="1:31" ht="12.7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</row>
    <row r="56" spans="1:31" ht="12.7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</row>
    <row r="57" spans="1:31" ht="12.7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</row>
    <row r="58" spans="1:31" ht="12.7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</row>
    <row r="59" spans="1:31" ht="12.7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</row>
    <row r="60" spans="1:31" ht="12.7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</row>
    <row r="61" spans="1:31" ht="12.7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</row>
    <row r="62" spans="1:31" ht="12.7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</row>
    <row r="63" spans="1:31" ht="12.7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</row>
    <row r="64" spans="1:31" ht="12.7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</row>
    <row r="65" spans="1:31" ht="12.7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</row>
    <row r="66" spans="1:31" ht="12.7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</row>
    <row r="67" spans="1:31" ht="12.7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</row>
    <row r="68" spans="1:31" ht="12.7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</row>
    <row r="69" spans="1:31" ht="12.7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</row>
    <row r="70" spans="1:31" ht="12.7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</row>
    <row r="71" spans="1:31" ht="12.7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</row>
    <row r="72" spans="1:31" ht="12.7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</row>
    <row r="73" spans="1:31" ht="12.7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</row>
    <row r="74" spans="1:31" ht="12.7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</row>
    <row r="75" spans="1:31" ht="12.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</row>
    <row r="76" spans="1:31" ht="12.7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</row>
    <row r="77" spans="1:31" ht="12.7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</row>
    <row r="78" spans="1:31" ht="12.7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</row>
    <row r="79" spans="1:31" ht="12.7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</row>
    <row r="80" spans="1:31" ht="12.7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</row>
    <row r="81" spans="1:31" ht="12.7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</row>
    <row r="82" spans="1:31" ht="12.7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</row>
    <row r="83" spans="1:31" ht="12.7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</row>
    <row r="84" spans="1:31" ht="12.7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</row>
    <row r="85" spans="1:31" ht="12.7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</row>
    <row r="86" spans="1:31" ht="12.7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</row>
    <row r="87" spans="1:31" ht="12.7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</row>
    <row r="88" spans="1:31" ht="12.7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</row>
    <row r="89" spans="1:31" ht="12.7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</row>
    <row r="90" spans="1:31" ht="12.7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</row>
    <row r="91" spans="1:31" ht="12.7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</row>
    <row r="92" spans="1:31" ht="12.7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</row>
    <row r="93" spans="1:31" ht="12.7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</row>
    <row r="94" spans="1:31" ht="12.7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</row>
    <row r="95" spans="1:31" ht="12.7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</row>
    <row r="96" spans="1:31" ht="12.7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</row>
    <row r="97" spans="1:31" ht="12.7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</row>
    <row r="98" spans="1:31" ht="12.7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</row>
    <row r="99" spans="1:31" ht="12.7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</row>
    <row r="100" spans="1:31" ht="12.7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</row>
    <row r="101" spans="1:31" ht="12.7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</row>
    <row r="102" spans="1:31" ht="12.7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</row>
    <row r="103" spans="1:31" ht="12.7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</row>
    <row r="104" spans="1:31" ht="12.7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</row>
    <row r="105" spans="1:31" ht="12.7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</row>
    <row r="106" spans="1:31" ht="12.7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</row>
    <row r="107" spans="1:31" ht="12.7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</row>
    <row r="108" spans="1:31" ht="12.7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</row>
    <row r="109" spans="1:31" ht="12.7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</row>
    <row r="110" spans="1:31" ht="12.7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</row>
    <row r="111" spans="1:31" ht="12.7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</row>
    <row r="112" spans="1:31" ht="12.7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</row>
    <row r="113" spans="1:31" ht="12.7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</row>
    <row r="114" spans="1:31" ht="12.7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</row>
    <row r="115" spans="1:31" ht="12.7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</row>
    <row r="116" spans="1:31" ht="12.7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</row>
    <row r="117" spans="1:31" ht="12.7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</row>
    <row r="118" spans="1:31" ht="12.7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</row>
    <row r="119" spans="1:31" ht="12.7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</row>
    <row r="120" spans="1:31" ht="12.75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</row>
    <row r="121" spans="1:31" ht="12.75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</row>
    <row r="122" spans="1:31" ht="12.7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</row>
    <row r="123" spans="1:31" ht="12.75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</row>
    <row r="124" spans="1:31" ht="12.7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</row>
    <row r="125" spans="1:31" ht="12.7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</row>
    <row r="126" spans="1:31" ht="12.7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</row>
    <row r="127" spans="1:31" ht="12.7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</row>
    <row r="128" spans="1:31" ht="12.7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</row>
    <row r="129" spans="1:31" ht="12.7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</row>
    <row r="130" spans="1:31" ht="12.7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</row>
    <row r="131" spans="1:31" ht="12.7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</row>
    <row r="132" spans="1:31" ht="12.7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</row>
    <row r="133" spans="1:31" ht="12.7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</row>
    <row r="134" spans="1:31" ht="12.7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</row>
    <row r="135" spans="1:31" ht="12.7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</row>
    <row r="136" spans="1:31" ht="12.75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</row>
    <row r="137" spans="1:31" ht="12.7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</row>
    <row r="138" spans="1:31" ht="12.75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</row>
    <row r="139" spans="1:31" ht="12.75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</row>
    <row r="140" spans="1:31" ht="12.75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</row>
    <row r="141" spans="1:31" ht="12.75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</row>
    <row r="142" spans="1:31" ht="12.75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</row>
    <row r="143" spans="1:31" ht="12.75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</row>
    <row r="144" spans="1:31" ht="12.75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</row>
    <row r="145" spans="1:31" ht="12.7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</row>
    <row r="146" spans="1:31" ht="12.75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</row>
    <row r="147" spans="1:31" ht="12.75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</row>
    <row r="148" spans="1:31" ht="12.75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</row>
    <row r="149" spans="1:31" ht="12.75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</row>
    <row r="150" spans="1:31" ht="12.7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</row>
    <row r="151" spans="1:31" ht="12.75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</row>
    <row r="152" spans="1:31" ht="12.75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</row>
    <row r="153" spans="1:31" ht="12.75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</row>
    <row r="154" spans="1:31" ht="12.75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</row>
    <row r="155" spans="1:31" ht="12.7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</row>
    <row r="156" spans="1:31" ht="12.75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</row>
    <row r="157" spans="1:31" ht="12.75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</row>
    <row r="158" spans="1:31" ht="12.75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</row>
    <row r="159" spans="1:31" ht="12.75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</row>
    <row r="160" spans="1:31" ht="12.75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</row>
    <row r="161" spans="1:31" ht="12.75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</row>
    <row r="162" spans="1:31" ht="12.75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</row>
    <row r="163" spans="1:31" ht="12.7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</row>
    <row r="164" spans="1:31" ht="12.75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</row>
    <row r="165" spans="1:31" ht="12.7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</row>
    <row r="166" spans="1:31" ht="12.7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</row>
    <row r="167" spans="1:31" ht="12.75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</row>
    <row r="168" spans="1:31" ht="12.75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</row>
    <row r="169" spans="1:31" ht="12.75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</row>
    <row r="170" spans="1:31" ht="12.75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</row>
    <row r="171" spans="1:31" ht="12.75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</row>
    <row r="172" spans="1:31" ht="12.75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</row>
    <row r="173" spans="1:31" ht="12.75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</row>
    <row r="174" spans="1:31" ht="12.75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</row>
    <row r="175" spans="1:31" ht="12.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</row>
    <row r="176" spans="1:31" ht="12.75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</row>
    <row r="177" spans="1:31" ht="12.75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</row>
    <row r="178" spans="1:31" ht="12.75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</row>
    <row r="179" spans="1:31" ht="12.75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</row>
    <row r="180" spans="1:31" ht="12.75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</row>
    <row r="181" spans="1:31" ht="12.75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</row>
    <row r="182" spans="1:31" ht="12.75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</row>
    <row r="183" spans="1:31" ht="12.75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</row>
    <row r="184" spans="1:31" ht="12.75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</row>
    <row r="185" spans="1:31" ht="12.7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</row>
    <row r="186" spans="1:31" ht="12.75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</row>
    <row r="187" spans="1:31" ht="12.75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</row>
    <row r="188" spans="1:31" ht="12.75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</row>
    <row r="189" spans="1:31" ht="12.75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</row>
    <row r="190" spans="1:31" ht="12.75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</row>
    <row r="191" spans="1:31" ht="12.75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</row>
    <row r="192" spans="1:31" ht="12.75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</row>
    <row r="193" spans="1:31" ht="12.75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</row>
    <row r="194" spans="1:31" ht="12.75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</row>
    <row r="195" spans="1:31" ht="12.7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</row>
    <row r="196" spans="1:31" ht="12.75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</row>
    <row r="197" spans="1:31" ht="12.75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</row>
    <row r="198" spans="1:31" ht="12.75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</row>
    <row r="199" spans="1:31" ht="12.75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</row>
    <row r="200" spans="1:31" ht="12.75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</row>
    <row r="201" spans="1:31" ht="12.75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</row>
    <row r="202" spans="1:31" ht="12.75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</row>
    <row r="203" spans="1:31" ht="12.75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</row>
    <row r="204" spans="1:31" ht="12.75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</row>
    <row r="205" spans="1:31" ht="12.7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</row>
    <row r="206" spans="1:31" ht="12.75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</row>
    <row r="207" spans="1:31" ht="12.75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</row>
    <row r="208" spans="1:31" ht="12.75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</row>
    <row r="209" spans="1:31" ht="12.75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</row>
    <row r="210" spans="1:31" ht="12.75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</row>
    <row r="211" spans="1:31" ht="12.75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</row>
    <row r="212" spans="1:31" ht="12.75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</row>
    <row r="213" spans="1:31" ht="12.75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</row>
    <row r="214" spans="1:31" ht="12.75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</row>
    <row r="215" spans="1:31" ht="12.7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</row>
    <row r="216" spans="1:31" ht="12.75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</row>
    <row r="217" spans="1:31" ht="12.75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</row>
    <row r="218" spans="1:31" ht="12.75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</row>
    <row r="219" spans="1:31" ht="12.75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</row>
    <row r="220" spans="1:31" ht="12.75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</row>
    <row r="221" spans="1:31" ht="12.75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</row>
    <row r="222" spans="1:31" ht="12.75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</row>
    <row r="223" spans="1:31" ht="12.75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</row>
    <row r="224" spans="1:31" ht="12.75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</row>
    <row r="225" spans="1:31" ht="12.7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</row>
    <row r="226" spans="1:31" ht="12.75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</row>
    <row r="227" spans="1:31" ht="12.75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</row>
    <row r="228" spans="1:31" ht="12.75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</row>
    <row r="229" spans="1:31" ht="12.75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</row>
    <row r="230" spans="1:31" ht="12.75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</row>
    <row r="231" spans="1:31" ht="12.75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</row>
    <row r="232" spans="1:31" ht="12.75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</row>
    <row r="233" spans="1:31" ht="12.75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</row>
    <row r="234" spans="1:31" ht="12.75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</row>
    <row r="235" spans="1:31" ht="12.7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</row>
    <row r="236" spans="1:31" ht="12.75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</row>
    <row r="237" spans="1:31" ht="12.75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</row>
    <row r="238" spans="1:31" ht="12.75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</row>
    <row r="239" spans="1:31" ht="12.75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</row>
    <row r="240" spans="1:31" ht="12.7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</row>
    <row r="241" spans="1:31" ht="12.7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</row>
    <row r="242" spans="1:31" ht="12.7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</row>
    <row r="243" spans="1:31" ht="12.7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</row>
    <row r="244" spans="1:31" ht="12.7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</row>
    <row r="245" spans="1:31" ht="12.7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</row>
    <row r="246" spans="1:31" ht="12.7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</row>
    <row r="247" spans="1:31" ht="12.7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</row>
    <row r="248" spans="1:31" ht="12.7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</row>
    <row r="249" spans="1:31" ht="12.7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</row>
    <row r="250" spans="1:31" ht="12.7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</row>
    <row r="251" spans="1:31" ht="12.7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</row>
    <row r="252" spans="1:31" ht="12.7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</row>
    <row r="253" spans="1:31" ht="12.7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</row>
    <row r="254" spans="1:31" ht="12.7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</row>
    <row r="255" spans="1:31" ht="12.7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</row>
    <row r="256" spans="1:31" ht="12.7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</row>
    <row r="257" spans="1:31" ht="12.7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</row>
    <row r="258" spans="1:31" ht="12.7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</row>
    <row r="259" spans="1:31" ht="12.7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</row>
    <row r="260" spans="1:31" ht="12.7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</row>
    <row r="261" spans="1:31" ht="12.7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</row>
    <row r="262" spans="1:31" ht="12.7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</row>
    <row r="263" spans="1:31" ht="12.7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</row>
    <row r="264" spans="1:31" ht="12.7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</row>
    <row r="265" spans="1:31" ht="12.7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</row>
    <row r="266" spans="1:31" ht="12.7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</row>
    <row r="267" spans="1:31" ht="12.7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</row>
    <row r="268" spans="1:31" ht="12.7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</row>
    <row r="269" spans="1:31" ht="12.7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</row>
    <row r="270" spans="1:31" ht="12.7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</row>
    <row r="271" spans="1:31" ht="12.7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</row>
    <row r="272" spans="1:31" ht="12.7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</row>
    <row r="273" spans="1:31" ht="12.7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</row>
    <row r="274" spans="1:31" ht="12.75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</row>
    <row r="275" spans="1:31" ht="12.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</row>
    <row r="276" spans="1:31" ht="12.7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</row>
    <row r="277" spans="1:31" ht="12.75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</row>
    <row r="278" spans="1:31" ht="12.75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</row>
    <row r="279" spans="1:31" ht="12.75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</row>
    <row r="280" spans="1:31" ht="12.75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</row>
    <row r="281" spans="1:31" ht="12.75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</row>
    <row r="282" spans="1:31" ht="12.75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</row>
    <row r="283" spans="1:31" ht="12.7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</row>
    <row r="284" spans="1:31" ht="12.75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</row>
    <row r="285" spans="1:31" ht="12.7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</row>
    <row r="286" spans="1:31" ht="12.7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</row>
    <row r="287" spans="1:31" ht="12.7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</row>
    <row r="288" spans="1:31" ht="12.7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</row>
    <row r="289" spans="1:31" ht="12.7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</row>
    <row r="290" spans="1:31" ht="12.7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</row>
    <row r="291" spans="1:31" ht="12.7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</row>
    <row r="292" spans="1:31" ht="12.7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</row>
    <row r="293" spans="1:31" ht="12.7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</row>
    <row r="294" spans="1:31" ht="12.7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</row>
    <row r="295" spans="1:31" ht="12.7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</row>
    <row r="296" spans="1:31" ht="12.7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</row>
    <row r="297" spans="1:31" ht="12.7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</row>
    <row r="298" spans="1:31" ht="12.7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</row>
    <row r="299" spans="1:31" ht="12.7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</row>
    <row r="300" spans="1:31" ht="12.7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</row>
    <row r="301" spans="1:31" ht="12.7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</row>
    <row r="302" spans="1:31" ht="12.7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</row>
    <row r="303" spans="1:31" ht="12.7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</row>
    <row r="304" spans="1:31" ht="12.7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</row>
    <row r="305" spans="1:31" ht="12.7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</row>
    <row r="306" spans="1:31" ht="12.7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</row>
    <row r="307" spans="1:31" ht="12.7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</row>
    <row r="308" spans="1:31" ht="12.7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</row>
    <row r="309" spans="1:31" ht="12.7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</row>
    <row r="310" spans="1:31" ht="12.7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</row>
    <row r="311" spans="1:31" ht="12.7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</row>
    <row r="312" spans="1:31" ht="12.7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</row>
    <row r="313" spans="1:31" ht="12.7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</row>
    <row r="314" spans="1:31" ht="12.7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</row>
    <row r="315" spans="1:31" ht="12.7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</row>
    <row r="316" spans="1:31" ht="12.7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</row>
    <row r="317" spans="1:31" ht="12.7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</row>
    <row r="318" spans="1:31" ht="12.7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</row>
    <row r="319" spans="1:31" ht="12.7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</row>
    <row r="320" spans="1:31" ht="12.7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</row>
    <row r="321" spans="1:31" ht="12.7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</row>
    <row r="322" spans="1:31" ht="12.7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</row>
    <row r="323" spans="1:31" ht="12.7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</row>
    <row r="324" spans="1:31" ht="12.7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</row>
    <row r="325" spans="1:31" ht="12.7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</row>
    <row r="326" spans="1:31" ht="12.7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</row>
    <row r="327" spans="1:31" ht="12.7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</row>
    <row r="328" spans="1:31" ht="12.7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</row>
    <row r="329" spans="1:31" ht="12.7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</row>
    <row r="330" spans="1:31" ht="12.7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</row>
    <row r="331" spans="1:31" ht="12.7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</row>
    <row r="332" spans="1:31" ht="12.7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</row>
    <row r="333" spans="1:31" ht="12.7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</row>
    <row r="334" spans="1:31" ht="12.7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</row>
    <row r="335" spans="1:31" ht="12.7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</row>
    <row r="336" spans="1:31" ht="12.7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</row>
    <row r="337" spans="1:31" ht="12.7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</row>
    <row r="338" spans="1:31" ht="12.7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</row>
    <row r="339" spans="1:31" ht="12.7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</row>
    <row r="340" spans="1:31" ht="12.7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</row>
    <row r="341" spans="1:31" ht="12.7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</row>
    <row r="342" spans="1:31" ht="12.7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</row>
    <row r="343" spans="1:31" ht="12.7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</row>
    <row r="344" spans="1:31" ht="12.7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</row>
    <row r="345" spans="1:31" ht="12.7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</row>
    <row r="346" spans="1:31" ht="12.7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</row>
    <row r="347" spans="1:31" ht="12.7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</row>
    <row r="348" spans="1:31" ht="12.7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</row>
    <row r="349" spans="1:31" ht="12.7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</row>
    <row r="350" spans="1:31" ht="12.7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</row>
    <row r="351" spans="1:31" ht="12.7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</row>
    <row r="352" spans="1:31" ht="12.7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</row>
    <row r="353" spans="1:31" ht="12.7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</row>
    <row r="354" spans="1:31" ht="12.7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</row>
    <row r="355" spans="1:31" ht="12.7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</row>
    <row r="356" spans="1:31" ht="12.7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</row>
    <row r="357" spans="1:31" ht="12.7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</row>
    <row r="358" spans="1:31" ht="12.7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</row>
    <row r="359" spans="1:31" ht="12.7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</row>
    <row r="360" spans="1:31" ht="12.7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</row>
    <row r="361" spans="1:31" ht="12.7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</row>
    <row r="362" spans="1:31" ht="12.7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</row>
    <row r="363" spans="1:31" ht="12.7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</row>
    <row r="364" spans="1:31" ht="12.7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</row>
    <row r="365" spans="1:31" ht="12.7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</row>
    <row r="366" spans="1:31" ht="12.7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</row>
    <row r="367" spans="1:31" ht="12.7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</row>
    <row r="368" spans="1:31" ht="12.7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</row>
    <row r="369" spans="1:31" ht="12.7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</row>
    <row r="370" spans="1:31" ht="12.7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</row>
    <row r="371" spans="1:31" ht="12.7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</row>
    <row r="372" spans="1:31" ht="12.7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</row>
    <row r="373" spans="1:31" ht="12.7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</row>
    <row r="374" spans="1:31" ht="12.7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</row>
    <row r="375" spans="1:31" ht="12.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</row>
    <row r="376" spans="1:31" ht="12.7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</row>
    <row r="377" spans="1:31" ht="12.7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</row>
    <row r="378" spans="1:31" ht="12.7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</row>
    <row r="379" spans="1:31" ht="12.7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</row>
    <row r="380" spans="1:31" ht="12.7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</row>
    <row r="381" spans="1:31" ht="12.7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</row>
    <row r="382" spans="1:31" ht="12.7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</row>
    <row r="383" spans="1:31" ht="12.7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</row>
    <row r="384" spans="1:31" ht="12.7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</row>
    <row r="385" spans="1:31" ht="12.7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</row>
    <row r="386" spans="1:31" ht="12.7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</row>
    <row r="387" spans="1:31" ht="12.7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</row>
    <row r="388" spans="1:31" ht="12.7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</row>
    <row r="389" spans="1:31" ht="12.7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</row>
    <row r="390" spans="1:31" ht="12.7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</row>
    <row r="391" spans="1:31" ht="12.7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</row>
    <row r="392" spans="1:31" ht="12.7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</row>
    <row r="393" spans="1:31" ht="12.7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</row>
    <row r="394" spans="1:31" ht="12.7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</row>
    <row r="395" spans="1:31" ht="12.7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</row>
    <row r="396" spans="1:31" ht="12.7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</row>
    <row r="397" spans="1:31" ht="12.7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</row>
    <row r="398" spans="1:31" ht="12.7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</row>
    <row r="399" spans="1:31" ht="12.7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</row>
    <row r="400" spans="1:31" ht="12.7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</row>
    <row r="401" spans="1:31" ht="12.7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</row>
    <row r="402" spans="1:31" ht="12.7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</row>
    <row r="403" spans="1:31" ht="12.7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</row>
    <row r="404" spans="1:31" ht="12.7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</row>
    <row r="405" spans="1:31" ht="12.7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</row>
    <row r="406" spans="1:31" ht="12.7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</row>
    <row r="407" spans="1:31" ht="12.7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</row>
    <row r="408" spans="1:31" ht="12.7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</row>
    <row r="409" spans="1:31" ht="12.7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</row>
    <row r="410" spans="1:31" ht="12.7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</row>
    <row r="411" spans="1:31" ht="12.7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</row>
    <row r="412" spans="1:31" ht="12.7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</row>
    <row r="413" spans="1:31" ht="12.7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</row>
    <row r="414" spans="1:31" ht="12.7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</row>
    <row r="415" spans="1:31" ht="12.7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</row>
    <row r="416" spans="1:31" ht="12.7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</row>
    <row r="417" spans="1:31" ht="12.7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</row>
    <row r="418" spans="1:31" ht="12.7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</row>
    <row r="419" spans="1:31" ht="12.7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</row>
    <row r="420" spans="1:31" ht="12.7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</row>
    <row r="421" spans="1:31" ht="12.7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</row>
    <row r="422" spans="1:31" ht="12.7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</row>
    <row r="423" spans="1:31" ht="12.7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</row>
    <row r="424" spans="1:31" ht="12.7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</row>
    <row r="425" spans="1:31" ht="12.7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</row>
    <row r="426" spans="1:31" ht="12.7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</row>
    <row r="427" spans="1:31" ht="12.7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</row>
    <row r="428" spans="1:31" ht="12.7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</row>
    <row r="429" spans="1:31" ht="12.7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</row>
    <row r="430" spans="1:31" ht="12.7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</row>
    <row r="431" spans="1:31" ht="12.7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</row>
    <row r="432" spans="1:31" ht="12.7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</row>
    <row r="433" spans="1:31" ht="12.7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</row>
    <row r="434" spans="1:31" ht="12.7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</row>
    <row r="435" spans="1:31" ht="12.7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</row>
    <row r="436" spans="1:31" ht="12.7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</row>
    <row r="437" spans="1:31" ht="12.7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</row>
    <row r="438" spans="1:31" ht="12.7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</row>
    <row r="439" spans="1:31" ht="12.7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</row>
    <row r="440" spans="1:31" ht="12.7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</row>
    <row r="441" spans="1:31" ht="12.7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</row>
    <row r="442" spans="1:31" ht="12.7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</row>
    <row r="443" spans="1:31" ht="12.7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</row>
    <row r="444" spans="1:31" ht="12.7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</row>
    <row r="445" spans="1:31" ht="12.7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</row>
    <row r="446" spans="1:31" ht="12.7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</row>
    <row r="447" spans="1:31" ht="12.7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</row>
    <row r="448" spans="1:31" ht="12.7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</row>
    <row r="449" spans="1:31" ht="12.7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</row>
    <row r="450" spans="1:31" ht="12.7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</row>
    <row r="451" spans="1:31" ht="12.7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</row>
    <row r="452" spans="1:31" ht="12.7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</row>
    <row r="453" spans="1:31" ht="12.7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</row>
    <row r="454" spans="1:31" ht="12.7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</row>
    <row r="455" spans="1:31" ht="12.7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</row>
    <row r="456" spans="1:31" ht="12.7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</row>
    <row r="457" spans="1:31" ht="12.7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</row>
    <row r="458" spans="1:31" ht="12.7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</row>
    <row r="459" spans="1:31" ht="12.7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</row>
    <row r="460" spans="1:31" ht="12.7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</row>
    <row r="461" spans="1:31" ht="12.7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</row>
    <row r="462" spans="1:31" ht="12.7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</row>
    <row r="463" spans="1:31" ht="12.7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</row>
    <row r="464" spans="1:31" ht="12.7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</row>
    <row r="465" spans="1:31" ht="12.7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</row>
    <row r="466" spans="1:31" ht="12.7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</row>
    <row r="467" spans="1:31" ht="12.7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</row>
    <row r="468" spans="1:31" ht="12.7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</row>
    <row r="469" spans="1:31" ht="12.7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</row>
    <row r="470" spans="1:31" ht="12.7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</row>
    <row r="471" spans="1:31" ht="12.7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</row>
    <row r="472" spans="1:31" ht="12.7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</row>
    <row r="473" spans="1:31" ht="12.7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</row>
    <row r="474" spans="1:31" ht="12.7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</row>
    <row r="475" spans="1:31" ht="12.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</row>
    <row r="476" spans="1:31" ht="12.7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</row>
    <row r="477" spans="1:31" ht="12.7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</row>
    <row r="478" spans="1:31" ht="12.7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</row>
    <row r="479" spans="1:31" ht="12.7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</row>
    <row r="480" spans="1:31" ht="12.7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</row>
    <row r="481" spans="1:31" ht="12.7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</row>
    <row r="482" spans="1:31" ht="12.7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</row>
    <row r="483" spans="1:31" ht="12.7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</row>
    <row r="484" spans="1:31" ht="12.7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</row>
    <row r="485" spans="1:31" ht="12.7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</row>
    <row r="486" spans="1:31" ht="12.7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</row>
    <row r="487" spans="1:31" ht="12.7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</row>
    <row r="488" spans="1:31" ht="12.7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</row>
    <row r="489" spans="1:31" ht="12.7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</row>
    <row r="490" spans="1:31" ht="12.7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</row>
    <row r="491" spans="1:31" ht="12.7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</row>
    <row r="492" spans="1:31" ht="12.7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</row>
    <row r="493" spans="1:31" ht="12.7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</row>
    <row r="494" spans="1:31" ht="12.7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</row>
    <row r="495" spans="1:31" ht="12.7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</row>
    <row r="496" spans="1:31" ht="12.7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</row>
    <row r="497" spans="1:31" ht="12.7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</row>
    <row r="498" spans="1:31" ht="12.7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</row>
    <row r="499" spans="1:31" ht="12.7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</row>
    <row r="500" spans="1:31" ht="12.7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</row>
    <row r="501" spans="1:31" ht="12.7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</row>
    <row r="502" spans="1:31" ht="12.7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</row>
    <row r="503" spans="1:31" ht="12.7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</row>
    <row r="504" spans="1:31" ht="12.7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</row>
    <row r="505" spans="1:31" ht="12.7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</row>
    <row r="506" spans="1:31" ht="12.7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</row>
    <row r="507" spans="1:31" ht="12.7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</row>
    <row r="508" spans="1:31" ht="12.7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</row>
    <row r="509" spans="1:31" ht="12.7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</row>
    <row r="510" spans="1:31" ht="12.7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</row>
    <row r="511" spans="1:31" ht="12.7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</row>
    <row r="512" spans="1:31" ht="12.7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</row>
    <row r="513" spans="1:31" ht="12.7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</row>
    <row r="514" spans="1:31" ht="12.7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</row>
    <row r="515" spans="1:31" ht="12.7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</row>
    <row r="516" spans="1:31" ht="12.7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</row>
    <row r="517" spans="1:31" ht="12.7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</row>
    <row r="518" spans="1:31" ht="12.7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</row>
    <row r="519" spans="1:31" ht="12.7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</row>
    <row r="520" spans="1:31" ht="12.7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</row>
    <row r="521" spans="1:31" ht="12.7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</row>
    <row r="522" spans="1:31" ht="12.7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</row>
    <row r="523" spans="1:31" ht="12.7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</row>
    <row r="524" spans="1:31" ht="12.7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</row>
    <row r="525" spans="1:31" ht="12.7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</row>
    <row r="526" spans="1:31" ht="12.7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</row>
    <row r="527" spans="1:31" ht="12.7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</row>
    <row r="528" spans="1:31" ht="12.7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</row>
    <row r="529" spans="1:31" ht="12.7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</row>
    <row r="530" spans="1:31" ht="12.7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</row>
    <row r="531" spans="1:31" ht="12.7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</row>
    <row r="532" spans="1:31" ht="12.7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</row>
    <row r="533" spans="1:31" ht="12.7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</row>
    <row r="534" spans="1:31" ht="12.7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</row>
    <row r="535" spans="1:31" ht="12.7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</row>
    <row r="536" spans="1:31" ht="12.7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</row>
    <row r="537" spans="1:31" ht="12.7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</row>
    <row r="538" spans="1:31" ht="12.7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</row>
    <row r="539" spans="1:31" ht="12.7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</row>
    <row r="540" spans="1:31" ht="12.7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</row>
    <row r="541" spans="1:31" ht="12.7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</row>
    <row r="542" spans="1:31" ht="12.7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</row>
    <row r="543" spans="1:31" ht="12.7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</row>
    <row r="544" spans="1:31" ht="12.7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</row>
    <row r="545" spans="1:31" ht="12.7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</row>
    <row r="546" spans="1:31" ht="12.7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</row>
    <row r="547" spans="1:31" ht="12.7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</row>
    <row r="548" spans="1:31" ht="12.7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</row>
    <row r="549" spans="1:31" ht="12.7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</row>
    <row r="550" spans="1:31" ht="12.7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</row>
    <row r="551" spans="1:31" ht="12.7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</row>
    <row r="552" spans="1:31" ht="12.7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</row>
    <row r="553" spans="1:31" ht="12.7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</row>
    <row r="554" spans="1:31" ht="12.7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</row>
    <row r="555" spans="1:31" ht="12.7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</row>
    <row r="556" spans="1:31" ht="12.7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</row>
    <row r="557" spans="1:31" ht="12.7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</row>
    <row r="558" spans="1:31" ht="12.7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</row>
    <row r="559" spans="1:31" ht="12.7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</row>
    <row r="560" spans="1:31" ht="12.7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</row>
    <row r="561" spans="1:31" ht="12.7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</row>
    <row r="562" spans="1:31" ht="12.7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</row>
    <row r="563" spans="1:31" ht="12.7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</row>
    <row r="564" spans="1:31" ht="12.7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</row>
    <row r="565" spans="1:31" ht="12.7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</row>
    <row r="566" spans="1:31" ht="12.7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</row>
    <row r="567" spans="1:31" ht="12.7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</row>
    <row r="568" spans="1:31" ht="12.7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</row>
    <row r="569" spans="1:31" ht="12.7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</row>
    <row r="570" spans="1:31" ht="12.7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</row>
    <row r="571" spans="1:31" ht="12.7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</row>
    <row r="572" spans="1:31" ht="12.7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</row>
    <row r="573" spans="1:31" ht="12.7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</row>
    <row r="574" spans="1:31" ht="12.7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</row>
    <row r="575" spans="1:31" ht="12.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</row>
    <row r="576" spans="1:31" ht="12.7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</row>
    <row r="577" spans="1:31" ht="12.7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</row>
    <row r="578" spans="1:31" ht="12.7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</row>
    <row r="579" spans="1:31" ht="12.7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</row>
    <row r="580" spans="1:31" ht="12.7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</row>
    <row r="581" spans="1:31" ht="12.7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</row>
    <row r="582" spans="1:31" ht="12.7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</row>
    <row r="583" spans="1:31" ht="12.7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</row>
    <row r="584" spans="1:31" ht="12.7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</row>
    <row r="585" spans="1:31" ht="12.7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</row>
    <row r="586" spans="1:31" ht="12.7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</row>
    <row r="587" spans="1:31" ht="12.7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</row>
    <row r="588" spans="1:31" ht="12.7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</row>
    <row r="589" spans="1:31" ht="12.7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</row>
    <row r="590" spans="1:31" ht="12.7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</row>
    <row r="591" spans="1:31" ht="12.7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</row>
    <row r="592" spans="1:31" ht="12.7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</row>
    <row r="593" spans="1:31" ht="12.7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</row>
    <row r="594" spans="1:31" ht="12.7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</row>
    <row r="595" spans="1:31" ht="12.7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</row>
    <row r="596" spans="1:31" ht="12.7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</row>
    <row r="597" spans="1:31" ht="12.7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</row>
    <row r="598" spans="1:31" ht="12.7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</row>
    <row r="599" spans="1:31" ht="12.7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</row>
    <row r="600" spans="1:31" ht="12.7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</row>
    <row r="601" spans="1:31" ht="12.7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</row>
    <row r="602" spans="1:31" ht="12.7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</row>
    <row r="603" spans="1:31" ht="12.7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</row>
    <row r="604" spans="1:31" ht="12.7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</row>
    <row r="605" spans="1:31" ht="12.7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</row>
    <row r="606" spans="1:31" ht="12.7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</row>
    <row r="607" spans="1:31" ht="12.7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</row>
    <row r="608" spans="1:31" ht="12.7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</row>
    <row r="609" spans="1:31" ht="12.7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</row>
    <row r="610" spans="1:31" ht="12.7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</row>
    <row r="611" spans="1:31" ht="12.7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</row>
    <row r="612" spans="1:31" ht="12.7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</row>
    <row r="613" spans="1:31" ht="12.7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</row>
    <row r="614" spans="1:31" ht="12.7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</row>
    <row r="615" spans="1:31" ht="12.7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</row>
    <row r="616" spans="1:31" ht="12.7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</row>
    <row r="617" spans="1:31" ht="12.7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</row>
    <row r="618" spans="1:31" ht="12.7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</row>
    <row r="619" spans="1:31" ht="12.7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</row>
    <row r="620" spans="1:31" ht="12.7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</row>
    <row r="621" spans="1:31" ht="12.7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</row>
    <row r="622" spans="1:31" ht="12.7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</row>
    <row r="623" spans="1:31" ht="12.7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</row>
    <row r="624" spans="1:31" ht="12.7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</row>
    <row r="625" spans="1:31" ht="12.7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</row>
    <row r="626" spans="1:31" ht="12.7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</row>
    <row r="627" spans="1:31" ht="12.7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</row>
    <row r="628" spans="1:31" ht="12.7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</row>
    <row r="629" spans="1:31" ht="12.7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</row>
    <row r="630" spans="1:31" ht="12.7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</row>
    <row r="631" spans="1:31" ht="12.7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</row>
    <row r="632" spans="1:31" ht="12.7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</row>
    <row r="633" spans="1:31" ht="12.7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</row>
    <row r="634" spans="1:31" ht="12.7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</row>
    <row r="635" spans="1:31" ht="12.7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</row>
    <row r="636" spans="1:31" ht="12.7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</row>
    <row r="637" spans="1:31" ht="12.7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</row>
    <row r="638" spans="1:31" ht="12.7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</row>
    <row r="639" spans="1:31" ht="12.7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</row>
    <row r="640" spans="1:31" ht="12.7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</row>
    <row r="641" spans="1:31" ht="12.7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</row>
    <row r="642" spans="1:31" ht="12.7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</row>
    <row r="643" spans="1:31" ht="12.7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</row>
    <row r="644" spans="1:31" ht="12.7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</row>
    <row r="645" spans="1:31" ht="12.7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</row>
    <row r="646" spans="1:31" ht="12.7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</row>
    <row r="647" spans="1:31" ht="12.7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</row>
    <row r="648" spans="1:31" ht="12.7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</row>
    <row r="649" spans="1:31" ht="12.7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</row>
    <row r="650" spans="1:31" ht="12.7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</row>
    <row r="651" spans="1:31" ht="12.7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</row>
    <row r="652" spans="1:31" ht="12.7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</row>
    <row r="653" spans="1:31" ht="12.7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</row>
    <row r="654" spans="1:31" ht="12.7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</row>
    <row r="655" spans="1:31" ht="12.7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</row>
    <row r="656" spans="1:31" ht="12.7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</row>
    <row r="657" spans="1:31" ht="12.7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</row>
    <row r="658" spans="1:31" ht="12.7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</row>
    <row r="659" spans="1:31" ht="12.7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</row>
    <row r="660" spans="1:31" ht="12.7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</row>
    <row r="661" spans="1:31" ht="12.7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</row>
    <row r="662" spans="1:31" ht="12.7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</row>
    <row r="663" spans="1:31" ht="12.7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</row>
    <row r="664" spans="1:31" ht="12.7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</row>
    <row r="665" spans="1:31" ht="12.7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</row>
    <row r="666" spans="1:31" ht="12.7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</row>
    <row r="667" spans="1:31" ht="12.7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</row>
    <row r="668" spans="1:31" ht="12.7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</row>
    <row r="669" spans="1:31" ht="12.7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</row>
    <row r="670" spans="1:31" ht="12.7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</row>
    <row r="671" spans="1:31" ht="12.7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</row>
    <row r="672" spans="1:31" ht="12.7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</row>
    <row r="673" spans="1:31" ht="12.7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</row>
    <row r="674" spans="1:31" ht="12.7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</row>
    <row r="675" spans="1:31" ht="12.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</row>
    <row r="676" spans="1:31" ht="12.7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</row>
    <row r="677" spans="1:31" ht="12.7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</row>
    <row r="678" spans="1:31" ht="12.7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</row>
    <row r="679" spans="1:31" ht="12.7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</row>
    <row r="680" spans="1:31" ht="12.7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</row>
    <row r="681" spans="1:31" ht="12.7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</row>
    <row r="682" spans="1:31" ht="12.7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</row>
    <row r="683" spans="1:31" ht="12.7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</row>
    <row r="684" spans="1:31" ht="12.7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</row>
    <row r="685" spans="1:31" ht="12.7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</row>
    <row r="686" spans="1:31" ht="12.7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</row>
    <row r="687" spans="1:31" ht="12.7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</row>
    <row r="688" spans="1:31" ht="12.7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</row>
    <row r="689" spans="1:31" ht="12.7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</row>
    <row r="690" spans="1:31" ht="12.7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</row>
    <row r="691" spans="1:31" ht="12.7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</row>
    <row r="692" spans="1:31" ht="12.7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</row>
    <row r="693" spans="1:31" ht="12.7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</row>
    <row r="694" spans="1:31" ht="12.7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</row>
    <row r="695" spans="1:31" ht="12.7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</row>
    <row r="696" spans="1:31" ht="12.7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</row>
    <row r="697" spans="1:31" ht="12.7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</row>
    <row r="698" spans="1:31" ht="12.7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</row>
    <row r="699" spans="1:31" ht="12.7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</row>
    <row r="700" spans="1:31" ht="12.7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</row>
    <row r="701" spans="1:31" ht="12.7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</row>
    <row r="702" spans="1:31" ht="12.7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</row>
    <row r="703" spans="1:31" ht="12.7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</row>
    <row r="704" spans="1:31" ht="12.7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</row>
    <row r="705" spans="1:31" ht="12.7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</row>
    <row r="706" spans="1:31" ht="12.7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</row>
    <row r="707" spans="1:31" ht="12.7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</row>
    <row r="708" spans="1:31" ht="12.7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</row>
    <row r="709" spans="1:31" ht="12.7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</row>
    <row r="710" spans="1:31" ht="12.7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</row>
    <row r="711" spans="1:31" ht="12.7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</row>
    <row r="712" spans="1:31" ht="12.7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</row>
    <row r="713" spans="1:31" ht="12.7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</row>
    <row r="714" spans="1:31" ht="12.7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</row>
    <row r="715" spans="1:31" ht="12.7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</row>
    <row r="716" spans="1:31" ht="12.7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</row>
    <row r="717" spans="1:31" ht="12.7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</row>
    <row r="718" spans="1:31" ht="12.7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</row>
    <row r="719" spans="1:31" ht="12.7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</row>
    <row r="720" spans="1:31" ht="12.7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</row>
    <row r="721" spans="1:31" ht="12.7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</row>
    <row r="722" spans="1:31" ht="12.7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</row>
    <row r="723" spans="1:31" ht="12.7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</row>
    <row r="724" spans="1:31" ht="12.7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</row>
    <row r="725" spans="1:31" ht="12.7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</row>
    <row r="726" spans="1:31" ht="12.7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</row>
    <row r="727" spans="1:31" ht="12.7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</row>
    <row r="728" spans="1:31" ht="12.7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</row>
    <row r="729" spans="1:31" ht="12.7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</row>
    <row r="730" spans="1:31" ht="12.7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</row>
    <row r="731" spans="1:31" ht="12.7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</row>
    <row r="732" spans="1:31" ht="12.7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</row>
    <row r="733" spans="1:31" ht="12.7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</row>
    <row r="734" spans="1:31" ht="12.7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</row>
    <row r="735" spans="1:31" ht="12.7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</row>
    <row r="736" spans="1:31" ht="12.7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</row>
    <row r="737" spans="1:31" ht="12.7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</row>
    <row r="738" spans="1:31" ht="12.7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</row>
    <row r="739" spans="1:31" ht="12.7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</row>
    <row r="740" spans="1:31" ht="12.7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</row>
    <row r="741" spans="1:31" ht="12.7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</row>
    <row r="742" spans="1:31" ht="12.7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</row>
    <row r="743" spans="1:31" ht="12.7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</row>
    <row r="744" spans="1:31" ht="12.7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</row>
    <row r="745" spans="1:31" ht="12.7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</row>
    <row r="746" spans="1:31" ht="12.7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</row>
    <row r="747" spans="1:31" ht="12.7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</row>
    <row r="748" spans="1:31" ht="12.7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</row>
    <row r="749" spans="1:31" ht="12.7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</row>
    <row r="750" spans="1:31" ht="12.7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</row>
    <row r="751" spans="1:31" ht="12.7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</row>
    <row r="752" spans="1:31" ht="12.7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</row>
    <row r="753" spans="1:31" ht="12.7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</row>
    <row r="754" spans="1:31" ht="12.7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</row>
    <row r="755" spans="1:31" ht="12.7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</row>
    <row r="756" spans="1:31" ht="12.7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</row>
    <row r="757" spans="1:31" ht="12.7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</row>
    <row r="758" spans="1:31" ht="12.7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</row>
    <row r="759" spans="1:31" ht="12.7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</row>
    <row r="760" spans="1:31" ht="12.7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</row>
    <row r="761" spans="1:31" ht="12.7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</row>
    <row r="762" spans="1:31" ht="12.7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</row>
    <row r="763" spans="1:31" ht="12.7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</row>
    <row r="764" spans="1:31" ht="12.7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</row>
    <row r="765" spans="1:31" ht="12.7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</row>
    <row r="766" spans="1:31" ht="12.7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</row>
    <row r="767" spans="1:31" ht="12.7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</row>
    <row r="768" spans="1:31" ht="12.7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</row>
    <row r="769" spans="1:31" ht="12.7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</row>
    <row r="770" spans="1:31" ht="12.7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</row>
    <row r="771" spans="1:31" ht="12.7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</row>
    <row r="772" spans="1:31" ht="12.7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</row>
    <row r="773" spans="1:31" ht="12.7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</row>
    <row r="774" spans="1:31" ht="12.7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</row>
    <row r="775" spans="1:31" ht="12.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</row>
    <row r="776" spans="1:31" ht="12.7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</row>
    <row r="777" spans="1:31" ht="12.7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</row>
    <row r="778" spans="1:31" ht="12.7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</row>
    <row r="779" spans="1:31" ht="12.7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</row>
    <row r="780" spans="1:31" ht="12.7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</row>
    <row r="781" spans="1:31" ht="12.7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</row>
    <row r="782" spans="1:31" ht="12.7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</row>
    <row r="783" spans="1:31" ht="12.7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</row>
    <row r="784" spans="1:31" ht="12.7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</row>
    <row r="785" spans="1:31" ht="12.7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</row>
    <row r="786" spans="1:31" ht="12.7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</row>
    <row r="787" spans="1:31" ht="12.7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</row>
    <row r="788" spans="1:31" ht="12.7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</row>
    <row r="789" spans="1:31" ht="12.7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</row>
    <row r="790" spans="1:31" ht="12.7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</row>
    <row r="791" spans="1:31" ht="12.7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</row>
    <row r="792" spans="1:31" ht="12.7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</row>
    <row r="793" spans="1:31" ht="12.7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</row>
    <row r="794" spans="1:31" ht="12.7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</row>
    <row r="795" spans="1:31" ht="12.7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</row>
    <row r="796" spans="1:31" ht="12.7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</row>
    <row r="797" spans="1:31" ht="12.7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</row>
    <row r="798" spans="1:31" ht="12.7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</row>
    <row r="799" spans="1:31" ht="12.7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</row>
    <row r="800" spans="1:31" ht="12.7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</row>
    <row r="801" spans="1:31" ht="12.7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</row>
    <row r="802" spans="1:31" ht="12.7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</row>
    <row r="803" spans="1:31" ht="12.7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</row>
    <row r="804" spans="1:31" ht="12.7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</row>
    <row r="805" spans="1:31" ht="12.7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</row>
    <row r="806" spans="1:31" ht="12.7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</row>
    <row r="807" spans="1:31" ht="12.7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</row>
    <row r="808" spans="1:31" ht="12.7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</row>
    <row r="809" spans="1:31" ht="12.7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</row>
    <row r="810" spans="1:31" ht="12.7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</row>
    <row r="811" spans="1:31" ht="12.7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</row>
    <row r="812" spans="1:31" ht="12.7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</row>
    <row r="813" spans="1:31" ht="12.7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</row>
    <row r="814" spans="1:31" ht="12.7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</row>
    <row r="815" spans="1:31" ht="12.7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</row>
    <row r="816" spans="1:31" ht="12.7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</row>
    <row r="817" spans="1:31" ht="12.7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</row>
    <row r="818" spans="1:31" ht="12.7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</row>
    <row r="819" spans="1:31" ht="12.7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</row>
    <row r="820" spans="1:31" ht="12.7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</row>
    <row r="821" spans="1:31" ht="12.7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</row>
    <row r="822" spans="1:31" ht="12.7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</row>
    <row r="823" spans="1:31" ht="12.7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</row>
    <row r="824" spans="1:31" ht="12.7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</row>
    <row r="825" spans="1:31" ht="12.7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</row>
    <row r="826" spans="1:31" ht="12.7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</row>
    <row r="827" spans="1:31" ht="12.7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</row>
    <row r="828" spans="1:31" ht="12.7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</row>
    <row r="829" spans="1:31" ht="12.7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</row>
    <row r="830" spans="1:31" ht="12.7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</row>
    <row r="831" spans="1:31" ht="12.7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</row>
    <row r="832" spans="1:31" ht="12.7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</row>
    <row r="833" spans="1:31" ht="12.7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</row>
    <row r="834" spans="1:31" ht="12.7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</row>
    <row r="835" spans="1:31" ht="12.7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</row>
    <row r="836" spans="1:31" ht="12.7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</row>
    <row r="837" spans="1:31" ht="12.7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</row>
    <row r="838" spans="1:31" ht="12.7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</row>
    <row r="839" spans="1:31" ht="12.7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</row>
    <row r="840" spans="1:31" ht="12.7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</row>
    <row r="841" spans="1:31" ht="12.7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</row>
    <row r="842" spans="1:31" ht="12.7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</row>
    <row r="843" spans="1:31" ht="12.7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</row>
    <row r="844" spans="1:31" ht="12.7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</row>
    <row r="845" spans="1:31" ht="12.7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</row>
    <row r="846" spans="1:31" ht="12.7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</row>
    <row r="847" spans="1:31" ht="12.7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</row>
    <row r="848" spans="1:31" ht="12.7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</row>
    <row r="849" spans="1:31" ht="12.7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</row>
    <row r="850" spans="1:31" ht="12.7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</row>
    <row r="851" spans="1:31" ht="12.7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</row>
    <row r="852" spans="1:31" ht="12.7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</row>
    <row r="853" spans="1:31" ht="12.7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</row>
    <row r="854" spans="1:31" ht="12.7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</row>
    <row r="855" spans="1:31" ht="12.7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</row>
    <row r="856" spans="1:31" ht="12.7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</row>
    <row r="857" spans="1:31" ht="12.7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</row>
    <row r="858" spans="1:31" ht="12.7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</row>
    <row r="859" spans="1:31" ht="12.7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</row>
    <row r="860" spans="1:31" ht="12.7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</row>
    <row r="861" spans="1:31" ht="12.7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</row>
    <row r="862" spans="1:31" ht="12.7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</row>
    <row r="863" spans="1:31" ht="12.7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</row>
    <row r="864" spans="1:31" ht="12.7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</row>
    <row r="865" spans="1:31" ht="12.7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</row>
    <row r="866" spans="1:31" ht="12.7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</row>
    <row r="867" spans="1:31" ht="12.7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</row>
    <row r="868" spans="1:31" ht="12.7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</row>
    <row r="869" spans="1:31" ht="12.7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</row>
    <row r="870" spans="1:31" ht="12.7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</row>
    <row r="871" spans="1:31" ht="12.7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</row>
    <row r="872" spans="1:31" ht="12.7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</row>
    <row r="873" spans="1:31" ht="12.7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</row>
    <row r="874" spans="1:31" ht="12.7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</row>
    <row r="875" spans="1:31" ht="12.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</row>
    <row r="876" spans="1:31" ht="12.7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</row>
    <row r="877" spans="1:31" ht="12.7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</row>
    <row r="878" spans="1:31" ht="12.7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</row>
    <row r="879" spans="1:31" ht="12.7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</row>
    <row r="880" spans="1:31" ht="12.7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</row>
    <row r="881" spans="1:31" ht="12.7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</row>
    <row r="882" spans="1:31" ht="12.7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</row>
    <row r="883" spans="1:31" ht="12.7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</row>
    <row r="884" spans="1:31" ht="12.7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</row>
    <row r="885" spans="1:31" ht="12.7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</row>
    <row r="886" spans="1:31" ht="12.7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</row>
    <row r="887" spans="1:31" ht="12.7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</row>
    <row r="888" spans="1:31" ht="12.7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</row>
    <row r="889" spans="1:31" ht="12.7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</row>
    <row r="890" spans="1:31" ht="12.7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</row>
    <row r="891" spans="1:31" ht="12.7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</row>
    <row r="892" spans="1:31" ht="12.7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</row>
    <row r="893" spans="1:31" ht="12.7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</row>
    <row r="894" spans="1:31" ht="12.7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</row>
    <row r="895" spans="1:31" ht="12.7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</row>
    <row r="896" spans="1:31" ht="12.7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</row>
    <row r="897" spans="1:31" ht="12.7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</row>
    <row r="898" spans="1:31" ht="12.7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</row>
    <row r="899" spans="1:31" ht="12.7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</row>
    <row r="900" spans="1:31" ht="12.7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</row>
    <row r="901" spans="1:31" ht="12.7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</row>
    <row r="902" spans="1:31" ht="12.7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</row>
    <row r="903" spans="1:31" ht="12.7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</row>
    <row r="904" spans="1:31" ht="12.7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</row>
    <row r="905" spans="1:31" ht="12.7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</row>
    <row r="906" spans="1:31" ht="12.7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</row>
    <row r="907" spans="1:31" ht="12.7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</row>
    <row r="908" spans="1:31" ht="12.7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</row>
    <row r="909" spans="1:31" ht="12.7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</row>
    <row r="910" spans="1:31" ht="12.7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</row>
    <row r="911" spans="1:31" ht="12.7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</row>
    <row r="912" spans="1:31" ht="12.7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</row>
    <row r="913" spans="1:31" ht="12.7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</row>
    <row r="914" spans="1:31" ht="12.7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</row>
    <row r="915" spans="1:31" ht="12.7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</row>
    <row r="916" spans="1:31" ht="12.7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</row>
    <row r="917" spans="1:31" ht="12.7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</row>
    <row r="918" spans="1:31" ht="12.7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</row>
    <row r="919" spans="1:31" ht="12.7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</row>
    <row r="920" spans="1:31" ht="12.7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</row>
    <row r="921" spans="1:31" ht="12.7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</row>
    <row r="922" spans="1:31" ht="12.7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</row>
    <row r="923" spans="1:31" ht="12.7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</row>
    <row r="924" spans="1:31" ht="12.7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</row>
    <row r="925" spans="1:31" ht="12.7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</row>
    <row r="926" spans="1:31" ht="12.7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</row>
    <row r="927" spans="1:31" ht="12.7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</row>
    <row r="928" spans="1:31" ht="12.7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</row>
    <row r="929" spans="1:31" ht="12.7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</row>
    <row r="930" spans="1:31" ht="12.7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</row>
    <row r="931" spans="1:31" ht="12.7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</row>
    <row r="932" spans="1:31" ht="12.7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</row>
    <row r="933" spans="1:31" ht="12.7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</row>
    <row r="934" spans="1:31" ht="12.7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</row>
    <row r="935" spans="1:31" ht="12.7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</row>
    <row r="936" spans="1:31" ht="12.7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</row>
    <row r="937" spans="1:31" ht="12.7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</row>
    <row r="938" spans="1:31" ht="12.7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</row>
    <row r="939" spans="1:31" ht="12.7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</row>
    <row r="940" spans="1:31" ht="12.7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</row>
    <row r="941" spans="1:31" ht="12.7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</row>
    <row r="942" spans="1:31" ht="12.7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</row>
    <row r="943" spans="1:31" ht="12.7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</row>
    <row r="944" spans="1:31" ht="12.7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</row>
    <row r="945" spans="1:31" ht="12.7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</row>
    <row r="946" spans="1:31" ht="12.7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</row>
    <row r="947" spans="1:31" ht="12.7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</row>
    <row r="948" spans="1:31" ht="12.7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</row>
    <row r="949" spans="1:31" ht="12.7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</row>
    <row r="950" spans="1:31" ht="12.7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</row>
    <row r="951" spans="1:31" ht="12.7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</row>
    <row r="952" spans="1:31" ht="12.7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</row>
    <row r="953" spans="1:31" ht="12.7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</row>
    <row r="954" spans="1:31" ht="12.7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</row>
    <row r="955" spans="1:31" ht="12.7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</row>
    <row r="956" spans="1:31" ht="12.7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</row>
    <row r="957" spans="1:31" ht="12.7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</row>
    <row r="958" spans="1:31" ht="12.7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</row>
    <row r="959" spans="1:31" ht="12.7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</row>
    <row r="960" spans="1:31" ht="12.7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</row>
    <row r="961" spans="1:31" ht="12.7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</row>
    <row r="962" spans="1:31" ht="12.7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</row>
    <row r="963" spans="1:31" ht="12.7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</row>
    <row r="964" spans="1:31" ht="12.7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</row>
    <row r="965" spans="1:31" ht="12.7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</row>
    <row r="966" spans="1:31" ht="12.7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</row>
    <row r="967" spans="1:31" ht="12.7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</row>
    <row r="968" spans="1:31" ht="12.7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</row>
    <row r="969" spans="1:31" ht="12.7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</row>
    <row r="970" spans="1:31" ht="12.7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</row>
    <row r="971" spans="1:31" ht="12.7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</row>
    <row r="972" spans="1:31" ht="12.7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</row>
    <row r="973" spans="1:31" ht="12.7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</row>
    <row r="974" spans="1:31" ht="12.7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</row>
    <row r="975" spans="1:31" ht="12.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</row>
    <row r="976" spans="1:31" ht="12.7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</row>
    <row r="977" spans="1:31" ht="12.7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</row>
    <row r="978" spans="1:31" ht="12.7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</row>
    <row r="979" spans="1:31" ht="12.7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</row>
    <row r="980" spans="1:31" ht="12.7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</row>
    <row r="981" spans="1:31" ht="12.7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</row>
    <row r="982" spans="1:31" ht="12.7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</row>
    <row r="983" spans="1:31" ht="12.7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</row>
    <row r="984" spans="1:31" ht="12.7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</row>
    <row r="985" spans="1:31" ht="12.7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</row>
    <row r="986" spans="1:31" ht="12.7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</row>
    <row r="987" spans="1:31" ht="12.7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</row>
    <row r="988" spans="1:31" ht="12.7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</row>
    <row r="989" spans="1:31" ht="12.7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</row>
    <row r="990" spans="1:31" ht="12.7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</row>
    <row r="991" spans="1:31" ht="12.7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</row>
    <row r="992" spans="1:31" ht="12.7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</row>
    <row r="993" spans="1:31" ht="12.7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</row>
    <row r="994" spans="1:31" ht="12.7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</row>
    <row r="995" spans="1:31" ht="12.7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</row>
    <row r="996" spans="1:31" ht="12.7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</row>
    <row r="997" spans="1:31" ht="12.7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</row>
    <row r="998" spans="1:31" ht="12.75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</row>
    <row r="999" spans="1:31" ht="12.75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</row>
    <row r="1000" spans="1:31" ht="12.75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</row>
  </sheetData>
  <mergeCells count="32">
    <mergeCell ref="A1:AA1"/>
    <mergeCell ref="P49:R49"/>
    <mergeCell ref="I47:L49"/>
    <mergeCell ref="I35:K35"/>
    <mergeCell ref="I36:K36"/>
    <mergeCell ref="A2:A51"/>
    <mergeCell ref="A52:AA52"/>
    <mergeCell ref="N6:Z6"/>
    <mergeCell ref="A53:H53"/>
    <mergeCell ref="I53:M53"/>
    <mergeCell ref="N53:S53"/>
    <mergeCell ref="H7:I8"/>
    <mergeCell ref="N4:Y4"/>
    <mergeCell ref="N5:Y5"/>
    <mergeCell ref="J7:K8"/>
    <mergeCell ref="L7:M8"/>
    <mergeCell ref="B3:Z3"/>
    <mergeCell ref="B2:Z2"/>
    <mergeCell ref="B5:L5"/>
    <mergeCell ref="B6:M6"/>
    <mergeCell ref="B4:L4"/>
    <mergeCell ref="C44:F44"/>
    <mergeCell ref="C35:D35"/>
    <mergeCell ref="AA2:AA51"/>
    <mergeCell ref="P50:R50"/>
    <mergeCell ref="B7:C8"/>
    <mergeCell ref="D7:G8"/>
    <mergeCell ref="P48:R48"/>
    <mergeCell ref="I39:L39"/>
    <mergeCell ref="I46:L46"/>
    <mergeCell ref="I37:K37"/>
    <mergeCell ref="I38:K38"/>
  </mergeCells>
  <pageMargins left="0.511811024" right="0.511811024" top="0.78740157499999996" bottom="0.78740157499999996" header="0.31496062000000002" footer="0.31496062000000002"/>
  <pageSetup paperSize="9" scale="6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Identificação</vt:lpstr>
      <vt:lpstr>Funções</vt:lpstr>
      <vt:lpstr>Sumário - Medição Funcional</vt:lpstr>
      <vt:lpstr>Contagem</vt:lpstr>
      <vt:lpstr>Excel_BuiltIn_Print_Titles_1</vt:lpstr>
      <vt:lpstr>Excel_BuiltIn_Print_Titles_1_1</vt:lpstr>
      <vt:lpstr>ITERACOES</vt:lpstr>
      <vt:lpstr>Projeto</vt:lpstr>
      <vt:lpstr>UFPB</vt:lpstr>
      <vt:lpstr>VL_DFL_ADD</vt:lpstr>
      <vt:lpstr>VL_DFL_CHG</vt:lpstr>
      <vt:lpstr>VL_DFL_DEL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Rogério</cp:lastModifiedBy>
  <cp:lastPrinted>2016-07-11T13:31:15Z</cp:lastPrinted>
  <dcterms:modified xsi:type="dcterms:W3CDTF">2016-07-11T13:45:35Z</dcterms:modified>
</cp:coreProperties>
</file>