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dentificação" sheetId="1" r:id="rId3"/>
    <sheet state="visible" name="Funções" sheetId="2" r:id="rId4"/>
    <sheet state="visible" name="Sumário - Medição Funcional" sheetId="3" r:id="rId5"/>
  </sheets>
  <definedNames>
    <definedName name="Excel_BuiltIn_Print_Titles_1_1">'Funções'!$A$2:$IN$8</definedName>
    <definedName name="ITERACOES">'Funções'!$C$10:$C$284</definedName>
    <definedName name="Contagem">'Funções'!$A$8:$I$277</definedName>
    <definedName name="Projeto">'Identificação'!$J$5</definedName>
    <definedName name="VL_DFL_DEL">'Sumário - Medição Funcional'!$F$43</definedName>
    <definedName name="Excel_BuiltIn_Print_Titles_1">'Funções'!$A$2:$IN$8</definedName>
    <definedName name="UFPB">'Identificação'!$AC$13</definedName>
    <definedName name="VL_DFL_CHG">'Sumário - Medição Funcional'!$F$42</definedName>
    <definedName name="VL_DFL_ADD">'Sumário - Medição Funcional'!$F$36</definedName>
    <definedName hidden="1" localSheetId="1" name="_xlnm._FilterDatabase">'Funções'!$B$8:$AB$286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A7">
      <text>
        <t xml:space="preserve">Informar o nome do processo elementar ou grupo de dados. 
Obs: A função Ctrl + r preenche automáticamente os nomes das funçoes.
Verificação:
a) O processo é a menor unidade de atividade significativa para o usuário?
b) É auto-contido e deixa o negócio da aplicação em um estado consistente?</t>
      </text>
    </comment>
    <comment authorId="0" ref="AC7">
      <text>
        <t xml:space="preserve">Informar a Data Final e o Responsável da Garantia, estabelecido na Orden de Inicio de Servico do Contrato, que corresponda ao Processo Elementar ou 
Grupo de Dados
</t>
      </text>
    </comment>
    <comment authorId="0" ref="C8">
      <text>
        <t xml:space="preserve">Informar o identifador do pacote de casos de usos.</t>
      </text>
    </comment>
    <comment authorId="0" ref="D8">
      <text>
        <t xml:space="preserve">Informar o identificador do requisito funcional ou o identificador do caso de uso associado ao pacote.</t>
      </text>
    </comment>
    <comment authorId="0" ref="E8">
      <text>
        <t xml:space="preserve">Informar o nome da tela associada ao caso de uso. Caso contrario, informar que não se aplica.
</t>
      </text>
    </comment>
    <comment authorId="0" ref="F8">
      <text>
        <t xml:space="preserve">Informar Tipo de Funções:
ALI, AIE, EE, SE, CE </t>
      </text>
    </comment>
    <comment authorId="0" ref="G8">
      <text>
        <t xml:space="preserve">Informar o tipo de Manutenções:
I  : Inclução,
E : Exclução,
A : Alteração
T : Test</t>
      </text>
    </comment>
    <comment authorId="0" ref="H8">
      <text>
        <t xml:space="preserve">Quantidade de Tipos de Dados após o projeto de melhoria necessária na determinação da complexidade de uma função de dados ou de transação.</t>
      </text>
    </comment>
    <comment authorId="0" ref="I8">
      <text>
        <t xml:space="preserve">Quantidade de Arquivos Referenciados após o projeto de melhoria na  medição de uma função de transação ou Quantidade de Tipos de Registro após o projeto de melhoria na medição de uma função de dados.</t>
      </text>
    </comment>
    <comment authorId="0" ref="J8">
      <text>
        <t xml:space="preserve">Quantidade de Tipos de Dados que uma função de dados ou de transação possuía antes do projeto de melhoria. </t>
      </text>
    </comment>
    <comment authorId="0" ref="K8">
      <text>
        <t xml:space="preserve">Quantidade de TD Incluídos, Alterados ou Excluídos em um Projeto de Melhoria.
</t>
      </text>
    </comment>
    <comment authorId="0" ref="L8">
      <text>
        <t xml:space="preserve">Percentual de Mudança de TD</t>
      </text>
    </comment>
    <comment authorId="0" ref="M8">
      <text>
        <t xml:space="preserve">Quantidade de Arquivos Referenciados que uma função de transação possuía antes do projeto de melhoria.
(Observe que esse campo só deve ser preenchido para Funções de Transação).</t>
      </text>
    </comment>
    <comment authorId="0" ref="N8">
      <text>
        <t xml:space="preserve">Quantidade de AR Incluídos, Alterados ou Excluídos em um Projeto de Melhoria.</t>
      </text>
    </comment>
    <comment authorId="0" ref="O8">
      <text>
        <t xml:space="preserve">Quantidade de AR Incluídos, Alterados ou Excluídos em um Projeto de Melhoria.
</t>
      </text>
    </comment>
    <comment authorId="0" ref="P8">
      <text>
        <t xml:space="preserve">Fator de Impacto</t>
      </text>
    </comment>
    <comment authorId="0" ref="S8">
      <text>
        <t xml:space="preserve">Percentual de Mudança das Funções Alteradas</t>
      </text>
    </comment>
    <comment authorId="0" ref="Z8">
      <text>
        <t xml:space="preserve">Complexidade Funcional</t>
      </text>
    </comment>
    <comment authorId="0" ref="AA8">
      <text>
        <t xml:space="preserve">Cantidade de Pontos de Função.</t>
      </text>
    </comment>
    <comment authorId="0" ref="AB8">
      <text>
        <t xml:space="preserve">Ponto de Função de Melhoria. É calculado usando a seguinte fórmula: EFP = PF x FI.
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C10">
      <text>
        <t xml:space="preserve">Entrada Externa</t>
      </text>
    </comment>
    <comment authorId="0" ref="C15">
      <text>
        <t xml:space="preserve">Saída Externa</t>
      </text>
    </comment>
    <comment authorId="0" ref="C20">
      <text>
        <t xml:space="preserve">Consulta Externa</t>
      </text>
    </comment>
    <comment authorId="0" ref="C25">
      <text>
        <t xml:space="preserve">Arquivo Lógico Interno</t>
      </text>
    </comment>
    <comment authorId="0" ref="C30">
      <text>
        <t xml:space="preserve">Arquivo de Interface Externa</t>
      </text>
    </comment>
  </commentList>
</comments>
</file>

<file path=xl/sharedStrings.xml><?xml version="1.0" encoding="utf-8"?>
<sst xmlns="http://schemas.openxmlformats.org/spreadsheetml/2006/main" count="247" uniqueCount="152">
  <si>
    <t>PLANILHA DE MEDIÇÃO FUNCIONAL DE SOFTWARE</t>
  </si>
  <si>
    <t>Identificação do Projeto</t>
  </si>
  <si>
    <t>Aplicação</t>
  </si>
  <si>
    <t>GEOCAB</t>
  </si>
  <si>
    <t>Sigla</t>
  </si>
  <si>
    <t>Projeto</t>
  </si>
  <si>
    <t>Anteprojeto</t>
  </si>
  <si>
    <t>Fase</t>
  </si>
  <si>
    <t>Iteração</t>
  </si>
  <si>
    <t>Iniciação</t>
  </si>
  <si>
    <t>Identificação do Serviço</t>
  </si>
  <si>
    <t>Elaboração</t>
  </si>
  <si>
    <t>Contrato</t>
  </si>
  <si>
    <t>Data Execução</t>
  </si>
  <si>
    <t>Construção</t>
  </si>
  <si>
    <t>Contratada</t>
  </si>
  <si>
    <t>Eits</t>
  </si>
  <si>
    <t>N°OS</t>
  </si>
  <si>
    <t>Transição</t>
  </si>
  <si>
    <t>Tipo de Contagem</t>
  </si>
  <si>
    <t>Nível de Detalhe</t>
  </si>
  <si>
    <t>Projeto de Desenvolvimento</t>
  </si>
  <si>
    <t>Detalhada</t>
  </si>
  <si>
    <t>Projeto de Melhoria</t>
  </si>
  <si>
    <t>X</t>
  </si>
  <si>
    <t>Estimativa NESMA</t>
  </si>
  <si>
    <t>Aplicação ( Baseline )</t>
  </si>
  <si>
    <t>Indicativa NESMA</t>
  </si>
  <si>
    <t>Propósito da Contagem</t>
  </si>
  <si>
    <t>O propósito da análise de pontos de função é estimar o tamanho funcional das melhorias a serem implementadas no GEOCAB</t>
  </si>
  <si>
    <t>Escopo da Contagem</t>
  </si>
  <si>
    <t>Itens cadastrados no GITHUB</t>
  </si>
  <si>
    <t>Analista Responsável</t>
  </si>
  <si>
    <t>Lucas Boz</t>
  </si>
  <si>
    <t>Data e Visto</t>
  </si>
  <si>
    <t>Analista de Métricas</t>
  </si>
  <si>
    <t>Revisor</t>
  </si>
  <si>
    <t>Processo: Medição e Análise</t>
  </si>
  <si>
    <t>Responsável: SISP.GG</t>
  </si>
  <si>
    <t>Planilha de Medição Funcional_V2.1</t>
  </si>
  <si>
    <t>Dados de Identificação</t>
  </si>
  <si>
    <t>EFP:</t>
  </si>
  <si>
    <t>PF:</t>
  </si>
  <si>
    <t>Detalhe da Medição Funcional</t>
  </si>
  <si>
    <t>Processo Elementar ou 
Grupo de Dados</t>
  </si>
  <si>
    <t>Rastreabilidade de Requisitos</t>
  </si>
  <si>
    <t>Método IFPUG</t>
  </si>
  <si>
    <t>Método NESMA</t>
  </si>
  <si>
    <t>Cálculo da Complexidade</t>
  </si>
  <si>
    <t>Garantia</t>
  </si>
  <si>
    <t>Observações</t>
  </si>
  <si>
    <t>Prioridade</t>
  </si>
  <si>
    <t>Pacote</t>
  </si>
  <si>
    <t xml:space="preserve"> RF[N]</t>
  </si>
  <si>
    <t>Tela</t>
  </si>
  <si>
    <t>Tipo</t>
  </si>
  <si>
    <t>(I/A/E)</t>
  </si>
  <si>
    <t>TD Depois</t>
  </si>
  <si>
    <t>AR/TR Depois</t>
  </si>
  <si>
    <t>TD Antes</t>
  </si>
  <si>
    <t>TD (I/A/E)</t>
  </si>
  <si>
    <t>% TD</t>
  </si>
  <si>
    <t>AR Antes</t>
  </si>
  <si>
    <t>AR (I/A/E)</t>
  </si>
  <si>
    <t>% AR</t>
  </si>
  <si>
    <t>FI</t>
  </si>
  <si>
    <t>ctl</t>
  </si>
  <si>
    <t>c</t>
  </si>
  <si>
    <t>% Mudança Funções Dados</t>
  </si>
  <si>
    <t>% Mudança Funções Transação – Coluna 1</t>
  </si>
  <si>
    <t>% Mudança Funções Transação – Coluna 2</t>
  </si>
  <si>
    <t>% Mudança Funções Transação – Coluna 3</t>
  </si>
  <si>
    <t xml:space="preserve">% Mudança Funções Transação </t>
  </si>
  <si>
    <t>% Mudança Total</t>
  </si>
  <si>
    <t>Conc. Tipo e FI</t>
  </si>
  <si>
    <t>Complexidade</t>
  </si>
  <si>
    <t>PF</t>
  </si>
  <si>
    <t>EFP</t>
  </si>
  <si>
    <t>Data Final</t>
  </si>
  <si>
    <t>Responsável</t>
  </si>
  <si>
    <t>Gerais</t>
  </si>
  <si>
    <t>Consultar lista de camadas</t>
  </si>
  <si>
    <t>CE</t>
  </si>
  <si>
    <t>I</t>
  </si>
  <si>
    <t>Cadastrar postagem</t>
  </si>
  <si>
    <t>EE</t>
  </si>
  <si>
    <t>Alterar postagem</t>
  </si>
  <si>
    <t>Visualizar detalhes da postagem</t>
  </si>
  <si>
    <t>Combo de camadas</t>
  </si>
  <si>
    <t>Visualizar camadas e postagem no mapa</t>
  </si>
  <si>
    <t>SE</t>
  </si>
  <si>
    <t>Visualizar detalhes de camadas externas</t>
  </si>
  <si>
    <t>Aprovar postagem</t>
  </si>
  <si>
    <t>Recusar postagem</t>
  </si>
  <si>
    <t>Cancelar postagem</t>
  </si>
  <si>
    <t>Excluir postagem</t>
  </si>
  <si>
    <t>Efetuar login no sistema</t>
  </si>
  <si>
    <t xml:space="preserve"> </t>
  </si>
  <si>
    <t>Não mensuráveis</t>
  </si>
  <si>
    <t>Visualzar introdução do sistema</t>
  </si>
  <si>
    <t>NA</t>
  </si>
  <si>
    <t>Mensagem de falta de conexão</t>
  </si>
  <si>
    <t xml:space="preserve">Responsável: </t>
  </si>
  <si>
    <t>Sumário da Contagem</t>
  </si>
  <si>
    <t>Distribuição dos PF/PF Itaipu por Pacote</t>
  </si>
  <si>
    <t>Tipo de Função</t>
  </si>
  <si>
    <t>Complexidade Funcional</t>
  </si>
  <si>
    <t>PF/ Complexidade</t>
  </si>
  <si>
    <t>FPA</t>
  </si>
  <si>
    <t>Baixa</t>
  </si>
  <si>
    <t>x 3</t>
  </si>
  <si>
    <t>Quantidade de EE</t>
  </si>
  <si>
    <t>Média</t>
  </si>
  <si>
    <t>x 4</t>
  </si>
  <si>
    <t>Total PF</t>
  </si>
  <si>
    <t>Alta</t>
  </si>
  <si>
    <t>x 6</t>
  </si>
  <si>
    <t>% PF/Tipo</t>
  </si>
  <si>
    <t>Quantidade de SE</t>
  </si>
  <si>
    <t>x 5</t>
  </si>
  <si>
    <t>x 7</t>
  </si>
  <si>
    <t>%PF /Tipo</t>
  </si>
  <si>
    <t>Quantidade de CE</t>
  </si>
  <si>
    <t>%PF / Tipo</t>
  </si>
  <si>
    <t>ALI</t>
  </si>
  <si>
    <t>Quantidade de ALI</t>
  </si>
  <si>
    <t>x 10</t>
  </si>
  <si>
    <t>x 15</t>
  </si>
  <si>
    <t>AIE</t>
  </si>
  <si>
    <t>Quantidade de AIE</t>
  </si>
  <si>
    <t>Funções</t>
  </si>
  <si>
    <t>DFL</t>
  </si>
  <si>
    <t>Incluídas (ADD)</t>
  </si>
  <si>
    <t>Alteradas (CHG)</t>
  </si>
  <si>
    <t>Excluídas (DEL)</t>
  </si>
  <si>
    <t>Total</t>
  </si>
  <si>
    <t>FP TOTAL</t>
  </si>
  <si>
    <t>Autenticar Datos de Hidrología</t>
  </si>
  <si>
    <t>Actualización Datos Acumulados y Récords</t>
  </si>
  <si>
    <t>Favoritos de Informes-ALI</t>
  </si>
  <si>
    <t>Favoritos de Informes-Incluir</t>
  </si>
  <si>
    <t>Favoritos de Informes-Actualizar</t>
  </si>
  <si>
    <t>Favoritos de Informes-Detalle</t>
  </si>
  <si>
    <t>Favoritos de Informes-Consultar</t>
  </si>
  <si>
    <t>Importar Datos de Reprogramación</t>
  </si>
  <si>
    <t>Proceso Batch</t>
  </si>
  <si>
    <t>Reprogramación Energética-ALI</t>
  </si>
  <si>
    <t>Reprogramación Energética-Eliminar</t>
  </si>
  <si>
    <t>Reprogramación Energética-Consultar</t>
  </si>
  <si>
    <t>Reprogramação Energética-Informe</t>
  </si>
  <si>
    <t>Exportar Datos CDE (PCCP.TD)</t>
  </si>
  <si>
    <t>Exportar Datos SCDE (PCCP.TE)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</si>
</sst>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* #,##0.00_);_(* \(#,##0.00\);_(* \-??_);_(@_)"/>
    <numFmt numFmtId="165" formatCode="0;[Red]0"/>
    <numFmt numFmtId="166" formatCode="dd/mm/yy"/>
    <numFmt numFmtId="167" formatCode="0.00;[Red]0.00"/>
    <numFmt numFmtId="168" formatCode="###.##;\(###.##\);\-"/>
    <numFmt numFmtId="169" formatCode="0.0%"/>
  </numFmts>
  <fonts count="25">
    <font>
      <sz val="10.0"/>
      <color rgb="FF000000"/>
      <name val="Arial"/>
    </font>
    <font>
      <sz val="9.0"/>
      <name val="Arial"/>
    </font>
    <font>
      <b/>
      <sz val="9.0"/>
      <name val="Arial"/>
    </font>
    <font/>
    <font>
      <sz val="9.0"/>
      <color rgb="FF0000D4"/>
      <name val="Arial"/>
    </font>
    <font>
      <b/>
      <sz val="12.0"/>
      <color rgb="FF0000D4"/>
      <name val="Arial"/>
    </font>
    <font>
      <sz val="8.0"/>
      <name val="Arial"/>
    </font>
    <font>
      <sz val="7.0"/>
      <name val="Arial"/>
    </font>
    <font>
      <sz val="10.0"/>
      <name val="Souce Sans Pro"/>
    </font>
    <font>
      <b/>
      <sz val="10.0"/>
      <name val="Souce Sans Pro"/>
    </font>
    <font>
      <b/>
      <sz val="10.0"/>
      <name val="Arial"/>
    </font>
    <font>
      <sz val="10.0"/>
      <color rgb="FFFFFFFF"/>
      <name val="Souce Sans Pro"/>
    </font>
    <font>
      <sz val="12.0"/>
      <name val="Souce Sans Pro"/>
    </font>
    <font>
      <sz val="12.0"/>
      <name val="Arial"/>
    </font>
    <font>
      <sz val="12.0"/>
    </font>
    <font>
      <sz val="12.0"/>
      <color rgb="FFFF6600"/>
    </font>
    <font>
      <sz val="12.0"/>
      <color rgb="FF1F497D"/>
    </font>
    <font>
      <sz val="12.0"/>
      <color rgb="FF006411"/>
    </font>
    <font>
      <name val="Arial"/>
    </font>
    <font>
      <sz val="12.0"/>
      <color rgb="FF000000"/>
      <name val="Souce Sans Pro"/>
    </font>
    <font>
      <sz val="10.0"/>
      <color rgb="FF000000"/>
      <name val="Souce Sans Pro"/>
    </font>
    <font>
      <sz val="9.0"/>
      <color rgb="FFFFFFFF"/>
      <name val="Arial"/>
    </font>
    <font>
      <sz val="9.0"/>
      <name val="Souce Sans Pro"/>
    </font>
    <font>
      <sz val="10.0"/>
      <name val="Arial"/>
    </font>
    <font>
      <b/>
      <sz val="12.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999999"/>
        <bgColor rgb="FF999999"/>
      </patternFill>
    </fill>
    <fill>
      <patternFill patternType="solid">
        <fgColor rgb="FFFFFFCC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53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dotted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/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thin">
        <color rgb="FF000000"/>
      </bottom>
    </border>
    <border>
      <left/>
      <right/>
      <top style="dotted">
        <color rgb="FF000000"/>
      </top>
      <bottom style="thin">
        <color rgb="FF000000"/>
      </bottom>
    </border>
    <border>
      <left/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dotted">
        <color rgb="FF000000"/>
      </bottom>
    </border>
    <border>
      <left/>
      <right/>
      <top/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/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thin">
        <color rgb="FF000000"/>
      </right>
      <top/>
      <bottom style="dotted">
        <color rgb="FF000000"/>
      </bottom>
    </border>
    <border>
      <left/>
      <right style="thin">
        <color rgb="FF000000"/>
      </right>
      <top style="dotted">
        <color rgb="FF000000"/>
      </top>
      <bottom style="dotted">
        <color rgb="FF000000"/>
      </bottom>
    </border>
    <border>
      <left/>
      <right style="thin">
        <color rgb="FF000000"/>
      </right>
      <top/>
      <bottom style="dotted">
        <color rgb="FF000000"/>
      </bottom>
    </border>
    <border>
      <left/>
      <right style="dotted">
        <color rgb="FF000000"/>
      </right>
      <top/>
      <bottom style="dotted">
        <color rgb="FF000000"/>
      </bottom>
    </border>
    <border>
      <left style="medium">
        <color rgb="FF000000"/>
      </left>
      <right/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 style="medium">
        <color rgb="FF000000"/>
      </left>
      <right/>
      <top/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/>
    </border>
    <border>
      <left style="dotted">
        <color rgb="FF000000"/>
      </left>
      <right style="thin">
        <color rgb="FF000000"/>
      </right>
      <top style="dotted">
        <color rgb="FF000000"/>
      </top>
      <bottom/>
    </border>
    <border>
      <left/>
      <right style="thin">
        <color rgb="FF000000"/>
      </right>
      <top style="dotted">
        <color rgb="FF000000"/>
      </top>
      <bottom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/>
    </border>
    <border>
      <left style="dotted">
        <color rgb="FF000000"/>
      </left>
      <right/>
      <top style="dotted">
        <color rgb="FF000000"/>
      </top>
      <bottom/>
    </border>
    <border>
      <left/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02">
    <xf borderId="0" fillId="0" fontId="0" numFmtId="0" xfId="0" applyAlignment="1" applyFont="1">
      <alignment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2" numFmtId="0" xfId="0" applyAlignment="1" applyBorder="1" applyFont="1">
      <alignment horizontal="center" vertical="center"/>
    </xf>
    <xf borderId="2" fillId="0" fontId="3" numFmtId="0" xfId="0" applyBorder="1" applyFont="1"/>
    <xf borderId="6" fillId="0" fontId="3" numFmtId="0" xfId="0" applyBorder="1" applyFont="1"/>
    <xf borderId="7" fillId="0" fontId="1" numFmtId="0" xfId="0" applyBorder="1" applyFont="1"/>
    <xf borderId="5" fillId="2" fontId="2" numFmtId="0" xfId="0" applyAlignment="1" applyBorder="1" applyFill="1" applyFont="1">
      <alignment horizontal="center" vertical="center"/>
    </xf>
    <xf borderId="5" fillId="3" fontId="2" numFmtId="0" xfId="0" applyAlignment="1" applyBorder="1" applyFill="1" applyFont="1">
      <alignment horizontal="left" vertical="center"/>
    </xf>
    <xf borderId="5" fillId="0" fontId="1" numFmtId="164" xfId="0" applyAlignment="1" applyBorder="1" applyFont="1" applyNumberFormat="1">
      <alignment horizontal="left"/>
    </xf>
    <xf borderId="2" fillId="3" fontId="2" numFmtId="0" xfId="0" applyBorder="1" applyFont="1"/>
    <xf borderId="5" fillId="3" fontId="2" numFmtId="0" xfId="0" applyAlignment="1" applyBorder="1" applyFont="1">
      <alignment horizontal="left"/>
    </xf>
    <xf borderId="5" fillId="0" fontId="1" numFmtId="0" xfId="0" applyAlignment="1" applyBorder="1" applyFont="1">
      <alignment horizontal="left"/>
    </xf>
    <xf borderId="2" fillId="0" fontId="3" numFmtId="0" xfId="0" applyBorder="1" applyFont="1"/>
    <xf borderId="5" fillId="0" fontId="1" numFmtId="165" xfId="0" applyAlignment="1" applyBorder="1" applyFont="1" applyNumberFormat="1">
      <alignment horizontal="left"/>
    </xf>
    <xf borderId="2" fillId="0" fontId="1" numFmtId="166" xfId="0" applyAlignment="1" applyBorder="1" applyFont="1" applyNumberFormat="1">
      <alignment horizontal="left"/>
    </xf>
    <xf borderId="2" fillId="0" fontId="1" numFmtId="165" xfId="0" applyAlignment="1" applyBorder="1" applyFont="1" applyNumberFormat="1">
      <alignment horizontal="left"/>
    </xf>
    <xf borderId="4" fillId="3" fontId="2" numFmtId="0" xfId="0" applyBorder="1" applyFont="1"/>
    <xf borderId="7" fillId="3" fontId="2" numFmtId="0" xfId="0" applyBorder="1" applyFont="1"/>
    <xf borderId="5" fillId="3" fontId="2" numFmtId="0" xfId="0" applyBorder="1" applyFont="1"/>
    <xf borderId="6" fillId="3" fontId="2" numFmtId="0" xfId="0" applyBorder="1" applyFont="1"/>
    <xf borderId="5" fillId="3" fontId="2" numFmtId="0" xfId="0" applyAlignment="1" applyBorder="1" applyFont="1">
      <alignment vertical="center"/>
    </xf>
    <xf borderId="2" fillId="3" fontId="2" numFmtId="0" xfId="0" applyAlignment="1" applyBorder="1" applyFont="1">
      <alignment vertical="center"/>
    </xf>
    <xf borderId="6" fillId="3" fontId="2" numFmtId="0" xfId="0" applyAlignment="1" applyBorder="1" applyFont="1">
      <alignment vertical="center"/>
    </xf>
    <xf borderId="0" fillId="3" fontId="2" numFmtId="0" xfId="0" applyBorder="1" applyFont="1"/>
    <xf borderId="0" fillId="0" fontId="4" numFmtId="0" xfId="0" applyAlignment="1" applyFont="1">
      <alignment horizontal="center"/>
    </xf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Alignment="1" applyBorder="1" applyFont="1">
      <alignment horizontal="center"/>
    </xf>
    <xf borderId="8" fillId="0" fontId="1" numFmtId="0" xfId="0" applyAlignment="1" applyBorder="1" applyFont="1">
      <alignment vertical="center"/>
    </xf>
    <xf borderId="9" fillId="0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11" fillId="0" fontId="1" numFmtId="2" xfId="0" applyAlignment="1" applyBorder="1" applyFont="1" applyNumberFormat="1">
      <alignment horizontal="center"/>
    </xf>
    <xf borderId="0" fillId="0" fontId="5" numFmtId="0" xfId="0" applyAlignment="1" applyFont="1">
      <alignment vertical="center"/>
    </xf>
    <xf borderId="7" fillId="0" fontId="5" numFmtId="0" xfId="0" applyAlignment="1" applyBorder="1" applyFont="1">
      <alignment vertical="center"/>
    </xf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Alignment="1" applyBorder="1" applyFont="1">
      <alignment horizontal="center"/>
    </xf>
    <xf borderId="12" fillId="0" fontId="1" numFmtId="0" xfId="0" applyAlignment="1" applyBorder="1" applyFont="1">
      <alignment vertical="center"/>
    </xf>
    <xf borderId="13" fillId="0" fontId="1" numFmtId="0" xfId="0" applyAlignment="1" applyBorder="1" applyFont="1">
      <alignment vertical="center"/>
    </xf>
    <xf borderId="14" fillId="0" fontId="1" numFmtId="0" xfId="0" applyAlignment="1" applyBorder="1" applyFont="1">
      <alignment vertical="center"/>
    </xf>
    <xf borderId="15" fillId="0" fontId="1" numFmtId="2" xfId="0" applyAlignment="1" applyBorder="1" applyFont="1" applyNumberFormat="1">
      <alignment horizontal="center"/>
    </xf>
    <xf borderId="16" fillId="0" fontId="1" numFmtId="0" xfId="0" applyBorder="1" applyFont="1"/>
    <xf borderId="17" fillId="0" fontId="1" numFmtId="0" xfId="0" applyBorder="1" applyFont="1"/>
    <xf borderId="18" fillId="0" fontId="1" numFmtId="0" xfId="0" applyBorder="1" applyFont="1"/>
    <xf borderId="19" fillId="0" fontId="1" numFmtId="0" xfId="0" applyAlignment="1" applyBorder="1" applyFont="1">
      <alignment horizontal="center"/>
    </xf>
    <xf borderId="16" fillId="0" fontId="1" numFmtId="0" xfId="0" applyAlignment="1" applyBorder="1" applyFont="1">
      <alignment vertical="center"/>
    </xf>
    <xf borderId="17" fillId="0" fontId="1" numFmtId="0" xfId="0" applyAlignment="1" applyBorder="1" applyFont="1">
      <alignment vertical="center"/>
    </xf>
    <xf borderId="18" fillId="0" fontId="1" numFmtId="0" xfId="0" applyAlignment="1" applyBorder="1" applyFont="1">
      <alignment vertical="center"/>
    </xf>
    <xf borderId="19" fillId="0" fontId="4" numFmtId="2" xfId="0" applyAlignment="1" applyBorder="1" applyFont="1" applyNumberFormat="1">
      <alignment horizontal="center"/>
    </xf>
    <xf borderId="5" fillId="0" fontId="1" numFmtId="0" xfId="0" applyAlignment="1" applyBorder="1" applyFont="1">
      <alignment horizontal="left" vertical="top" wrapText="1"/>
    </xf>
    <xf borderId="20" fillId="0" fontId="1" numFmtId="0" xfId="0" applyAlignment="1" applyBorder="1" applyFont="1">
      <alignment horizontal="left" vertical="top" wrapText="1"/>
    </xf>
    <xf borderId="21" fillId="0" fontId="3" numFmtId="0" xfId="0" applyBorder="1" applyFont="1"/>
    <xf borderId="22" fillId="0" fontId="3" numFmtId="0" xfId="0" applyBorder="1" applyFont="1"/>
    <xf borderId="1" fillId="2" fontId="2" numFmtId="0" xfId="0" applyAlignment="1" applyBorder="1" applyFont="1">
      <alignment horizontal="center" vertical="center"/>
    </xf>
    <xf borderId="23" fillId="0" fontId="3" numFmtId="0" xfId="0" applyBorder="1" applyFont="1"/>
    <xf borderId="3" fillId="0" fontId="3" numFmtId="0" xfId="0" applyBorder="1" applyFont="1"/>
    <xf borderId="5" fillId="3" fontId="1" numFmtId="0" xfId="0" applyAlignment="1" applyBorder="1" applyFont="1">
      <alignment horizontal="left" vertical="center"/>
    </xf>
    <xf borderId="5" fillId="3" fontId="1" numFmtId="0" xfId="0" applyAlignment="1" applyBorder="1" applyFont="1">
      <alignment horizontal="left" vertical="center"/>
    </xf>
    <xf borderId="5" fillId="3" fontId="1" numFmtId="0" xfId="0" applyAlignment="1" applyBorder="1" applyFont="1">
      <alignment horizontal="center" vertical="center"/>
    </xf>
    <xf borderId="5" fillId="3" fontId="6" numFmtId="0" xfId="0" applyAlignment="1" applyBorder="1" applyFont="1">
      <alignment horizontal="left" vertical="center" wrapText="1"/>
    </xf>
    <xf borderId="5" fillId="3" fontId="1" numFmtId="0" xfId="0" applyAlignment="1" applyBorder="1" applyFont="1">
      <alignment horizontal="left" vertical="center" wrapText="1"/>
    </xf>
    <xf borderId="5" fillId="3" fontId="4" numFmtId="0" xfId="0" applyAlignment="1" applyBorder="1" applyFont="1">
      <alignment horizontal="left" vertical="center" wrapText="1"/>
    </xf>
    <xf borderId="20" fillId="0" fontId="1" numFmtId="0" xfId="0" applyBorder="1" applyFont="1"/>
    <xf borderId="21" fillId="0" fontId="1" numFmtId="0" xfId="0" applyBorder="1" applyFont="1"/>
    <xf borderId="22" fillId="0" fontId="1" numFmtId="0" xfId="0" applyBorder="1" applyFont="1"/>
    <xf borderId="23" fillId="0" fontId="7" numFmtId="0" xfId="0" applyAlignment="1" applyBorder="1" applyFont="1">
      <alignment horizontal="left"/>
    </xf>
    <xf borderId="23" fillId="0" fontId="3" numFmtId="0" xfId="0" applyBorder="1" applyFont="1"/>
    <xf borderId="23" fillId="0" fontId="7" numFmtId="0" xfId="0" applyAlignment="1" applyBorder="1" applyFont="1">
      <alignment horizontal="center"/>
    </xf>
    <xf borderId="23" fillId="0" fontId="7" numFmtId="0" xfId="0" applyAlignment="1" applyBorder="1" applyFont="1">
      <alignment horizontal="right"/>
    </xf>
    <xf borderId="0" fillId="0" fontId="7" numFmtId="0" xfId="0" applyFont="1"/>
    <xf borderId="2" fillId="0" fontId="8" numFmtId="0" xfId="0" applyAlignment="1" applyBorder="1" applyFont="1">
      <alignment horizontal="center"/>
    </xf>
    <xf borderId="3" fillId="0" fontId="8" numFmtId="0" xfId="0" applyAlignment="1" applyBorder="1" applyFont="1">
      <alignment horizontal="center"/>
    </xf>
    <xf borderId="0" fillId="0" fontId="8" numFmtId="0" xfId="0" applyFont="1"/>
    <xf borderId="5" fillId="0" fontId="9" numFmtId="0" xfId="0" applyAlignment="1" applyBorder="1" applyFont="1">
      <alignment horizontal="center" vertical="center"/>
    </xf>
    <xf borderId="7" fillId="0" fontId="3" numFmtId="0" xfId="0" applyBorder="1" applyFont="1"/>
    <xf borderId="5" fillId="2" fontId="10" numFmtId="0" xfId="0" applyAlignment="1" applyBorder="1" applyFont="1">
      <alignment horizontal="center" vertical="center"/>
    </xf>
    <xf borderId="5" fillId="3" fontId="8" numFmtId="0" xfId="0" applyAlignment="1" applyBorder="1" applyFont="1">
      <alignment horizontal="left" vertical="center"/>
    </xf>
    <xf borderId="5" fillId="3" fontId="8" numFmtId="0" xfId="0" applyAlignment="1" applyBorder="1" applyFont="1">
      <alignment horizontal="left" vertical="center"/>
    </xf>
    <xf borderId="2" fillId="3" fontId="8" numFmtId="2" xfId="0" applyAlignment="1" applyBorder="1" applyFont="1" applyNumberFormat="1">
      <alignment horizontal="left" vertical="center"/>
    </xf>
    <xf borderId="5" fillId="3" fontId="8" numFmtId="0" xfId="0" applyAlignment="1" applyBorder="1" applyFont="1">
      <alignment horizontal="center" vertical="center"/>
    </xf>
    <xf borderId="5" fillId="3" fontId="8" numFmtId="0" xfId="0" applyAlignment="1" applyBorder="1" applyFont="1">
      <alignment vertical="center"/>
    </xf>
    <xf borderId="2" fillId="3" fontId="8" numFmtId="167" xfId="0" applyAlignment="1" applyBorder="1" applyFont="1" applyNumberFormat="1">
      <alignment horizontal="left" vertical="center"/>
    </xf>
    <xf borderId="0" fillId="0" fontId="8" numFmtId="0" xfId="0" applyAlignment="1" applyFont="1">
      <alignment vertical="center"/>
    </xf>
    <xf borderId="24" fillId="4" fontId="11" numFmtId="0" xfId="0" applyAlignment="1" applyBorder="1" applyFill="1" applyFont="1">
      <alignment horizontal="center" vertical="center" wrapText="1"/>
    </xf>
    <xf borderId="25" fillId="4" fontId="11" numFmtId="0" xfId="0" applyAlignment="1" applyBorder="1" applyFont="1">
      <alignment horizontal="center" vertical="center" wrapText="1"/>
    </xf>
    <xf borderId="5" fillId="4" fontId="11" numFmtId="0" xfId="0" applyAlignment="1" applyBorder="1" applyFont="1">
      <alignment horizontal="center" vertical="center"/>
    </xf>
    <xf borderId="5" fillId="4" fontId="11" numFmtId="0" xfId="0" applyAlignment="1" applyBorder="1" applyFont="1">
      <alignment horizontal="center"/>
    </xf>
    <xf borderId="3" fillId="4" fontId="11" numFmtId="0" xfId="0" applyAlignment="1" applyBorder="1" applyFont="1">
      <alignment horizontal="center" vertical="center"/>
    </xf>
    <xf borderId="26" fillId="0" fontId="3" numFmtId="0" xfId="0" applyBorder="1" applyFont="1"/>
    <xf borderId="26" fillId="4" fontId="11" numFmtId="0" xfId="0" applyAlignment="1" applyBorder="1" applyFont="1">
      <alignment horizontal="center" vertical="center" wrapText="1"/>
    </xf>
    <xf borderId="22" fillId="4" fontId="11" numFmtId="0" xfId="0" applyAlignment="1" applyBorder="1" applyFont="1">
      <alignment horizontal="center" vertical="center" wrapText="1"/>
    </xf>
    <xf borderId="26" fillId="4" fontId="11" numFmtId="0" xfId="0" applyAlignment="1" applyBorder="1" applyFont="1">
      <alignment horizontal="center"/>
    </xf>
    <xf borderId="20" fillId="4" fontId="11" numFmtId="0" xfId="0" applyAlignment="1" applyBorder="1" applyFont="1">
      <alignment horizontal="center"/>
    </xf>
    <xf borderId="25" fillId="4" fontId="11" numFmtId="0" xfId="0" applyAlignment="1" applyBorder="1" applyFont="1">
      <alignment horizontal="center"/>
    </xf>
    <xf borderId="25" fillId="4" fontId="11" numFmtId="2" xfId="0" applyAlignment="1" applyBorder="1" applyFont="1" applyNumberFormat="1">
      <alignment horizontal="center"/>
    </xf>
    <xf borderId="25" fillId="4" fontId="11" numFmtId="4" xfId="0" applyAlignment="1" applyBorder="1" applyFont="1" applyNumberFormat="1">
      <alignment horizontal="center"/>
    </xf>
    <xf borderId="22" fillId="0" fontId="3" numFmtId="0" xfId="0" applyBorder="1" applyFont="1"/>
    <xf borderId="27" fillId="5" fontId="12" numFmtId="0" xfId="0" applyAlignment="1" applyBorder="1" applyFill="1" applyFont="1">
      <alignment horizontal="left"/>
    </xf>
    <xf borderId="22" fillId="5" fontId="13" numFmtId="0" xfId="0" applyAlignment="1" applyBorder="1" applyFont="1">
      <alignment horizontal="center"/>
    </xf>
    <xf borderId="21" fillId="5" fontId="13" numFmtId="0" xfId="0" applyAlignment="1" applyBorder="1" applyFont="1">
      <alignment/>
    </xf>
    <xf borderId="22" fillId="5" fontId="13" numFmtId="0" xfId="0" applyAlignment="1" applyBorder="1" applyFont="1">
      <alignment/>
    </xf>
    <xf borderId="28" fillId="5" fontId="13" numFmtId="0" xfId="0" applyAlignment="1" applyBorder="1" applyFont="1">
      <alignment/>
    </xf>
    <xf borderId="0" fillId="5" fontId="13" numFmtId="0" xfId="0" applyAlignment="1" applyBorder="1" applyFont="1">
      <alignment/>
    </xf>
    <xf borderId="28" fillId="5" fontId="13" numFmtId="0" xfId="0" applyAlignment="1" applyBorder="1" applyFont="1">
      <alignment horizontal="center"/>
    </xf>
    <xf borderId="28" fillId="5" fontId="13" numFmtId="0" xfId="0" applyAlignment="1" applyBorder="1" applyFont="1">
      <alignment horizontal="center"/>
    </xf>
    <xf borderId="2" fillId="5" fontId="13" numFmtId="0" xfId="0" applyAlignment="1" applyBorder="1" applyFont="1">
      <alignment/>
    </xf>
    <xf borderId="2" fillId="5" fontId="13" numFmtId="2" xfId="0" applyAlignment="1" applyBorder="1" applyFont="1" applyNumberFormat="1">
      <alignment/>
    </xf>
    <xf borderId="28" fillId="5" fontId="13" numFmtId="2" xfId="0" applyAlignment="1" applyBorder="1" applyFont="1" applyNumberFormat="1">
      <alignment/>
    </xf>
    <xf borderId="2" fillId="5" fontId="13" numFmtId="0" xfId="0" applyAlignment="1" applyBorder="1" applyFont="1">
      <alignment/>
    </xf>
    <xf borderId="6" fillId="5" fontId="13" numFmtId="2" xfId="0" applyAlignment="1" applyBorder="1" applyFont="1" applyNumberFormat="1">
      <alignment/>
    </xf>
    <xf borderId="0" fillId="5" fontId="13" numFmtId="4" xfId="0" applyAlignment="1" applyFont="1" applyNumberFormat="1">
      <alignment/>
    </xf>
    <xf borderId="7" fillId="5" fontId="13" numFmtId="4" xfId="0" applyAlignment="1" applyBorder="1" applyFont="1" applyNumberFormat="1">
      <alignment/>
    </xf>
    <xf borderId="7" fillId="0" fontId="13" numFmtId="0" xfId="0" applyAlignment="1" applyBorder="1" applyFont="1">
      <alignment horizontal="left"/>
    </xf>
    <xf borderId="29" fillId="0" fontId="13" numFmtId="0" xfId="0" applyAlignment="1" applyBorder="1" applyFont="1">
      <alignment horizontal="left" vertical="center"/>
    </xf>
    <xf borderId="30" fillId="0" fontId="12" numFmtId="0" xfId="0" applyAlignment="1" applyBorder="1" applyFont="1">
      <alignment horizontal="center" vertical="center"/>
    </xf>
    <xf borderId="30" fillId="0" fontId="12" numFmtId="0" xfId="0" applyAlignment="1" applyBorder="1" applyFont="1">
      <alignment horizontal="center" vertical="center"/>
    </xf>
    <xf borderId="14" fillId="0" fontId="12" numFmtId="0" xfId="0" applyAlignment="1" applyBorder="1" applyFont="1">
      <alignment horizontal="center" vertical="center"/>
    </xf>
    <xf borderId="15" fillId="0" fontId="12" numFmtId="0" xfId="0" applyAlignment="1" applyBorder="1" applyFont="1">
      <alignment horizontal="left" vertical="center"/>
    </xf>
    <xf borderId="31" fillId="0" fontId="13" numFmtId="0" xfId="0" applyAlignment="1" applyBorder="1" applyFont="1">
      <alignment horizontal="center"/>
    </xf>
    <xf borderId="31" fillId="0" fontId="12" numFmtId="0" xfId="0" applyAlignment="1" applyBorder="1" applyFont="1">
      <alignment horizontal="center"/>
    </xf>
    <xf borderId="31" fillId="6" fontId="12" numFmtId="0" xfId="0" applyAlignment="1" applyBorder="1" applyFill="1" applyFont="1">
      <alignment horizontal="center"/>
    </xf>
    <xf borderId="32" fillId="6" fontId="12" numFmtId="0" xfId="0" applyAlignment="1" applyBorder="1" applyFont="1">
      <alignment horizontal="center" wrapText="1"/>
    </xf>
    <xf borderId="30" fillId="7" fontId="12" numFmtId="0" xfId="0" applyAlignment="1" applyBorder="1" applyFill="1" applyFont="1">
      <alignment horizontal="center"/>
    </xf>
    <xf borderId="31" fillId="7" fontId="12" numFmtId="0" xfId="0" applyAlignment="1" applyBorder="1" applyFont="1">
      <alignment horizontal="center"/>
    </xf>
    <xf borderId="31" fillId="2" fontId="12" numFmtId="2" xfId="0" applyAlignment="1" applyBorder="1" applyFont="1" applyNumberFormat="1">
      <alignment horizontal="center"/>
    </xf>
    <xf borderId="31" fillId="7" fontId="12" numFmtId="0" xfId="0" applyAlignment="1" applyBorder="1" applyFont="1">
      <alignment horizontal="center" wrapText="1"/>
    </xf>
    <xf borderId="31" fillId="2" fontId="12" numFmtId="2" xfId="0" applyAlignment="1" applyBorder="1" applyFont="1" applyNumberFormat="1">
      <alignment horizontal="center" wrapText="1"/>
    </xf>
    <xf borderId="31" fillId="4" fontId="12" numFmtId="0" xfId="0" applyAlignment="1" applyBorder="1" applyFont="1">
      <alignment horizontal="center"/>
    </xf>
    <xf borderId="31" fillId="4" fontId="12" numFmtId="0" xfId="0" applyAlignment="1" applyBorder="1" applyFont="1">
      <alignment horizontal="center" wrapText="1"/>
    </xf>
    <xf borderId="31" fillId="4" fontId="12" numFmtId="0" xfId="0" applyAlignment="1" applyBorder="1" applyFont="1">
      <alignment horizontal="center" wrapText="1"/>
    </xf>
    <xf borderId="31" fillId="2" fontId="12" numFmtId="0" xfId="0" applyAlignment="1" applyBorder="1" applyFont="1">
      <alignment horizontal="center" wrapText="1"/>
    </xf>
    <xf borderId="15" fillId="2" fontId="12" numFmtId="2" xfId="0" applyAlignment="1" applyBorder="1" applyFont="1" applyNumberFormat="1">
      <alignment horizontal="center" wrapText="1"/>
    </xf>
    <xf borderId="33" fillId="0" fontId="12" numFmtId="4" xfId="0" applyAlignment="1" applyBorder="1" applyFont="1" applyNumberFormat="1">
      <alignment horizontal="center"/>
    </xf>
    <xf borderId="34" fillId="0" fontId="12" numFmtId="4" xfId="0" applyAlignment="1" applyBorder="1" applyFont="1" applyNumberFormat="1">
      <alignment horizontal="center"/>
    </xf>
    <xf borderId="35" fillId="0" fontId="12" numFmtId="0" xfId="0" applyAlignment="1" applyBorder="1" applyFont="1">
      <alignment horizontal="left" vertical="center"/>
    </xf>
    <xf borderId="29" fillId="3" fontId="13" numFmtId="0" xfId="0" applyAlignment="1" applyBorder="1" applyFont="1">
      <alignment horizontal="left"/>
    </xf>
    <xf borderId="35" fillId="0" fontId="14" numFmtId="0" xfId="0" applyAlignment="1" applyBorder="1" applyFont="1">
      <alignment horizontal="center"/>
    </xf>
    <xf borderId="14" fillId="0" fontId="14" numFmtId="0" xfId="0" applyAlignment="1" applyBorder="1" applyFont="1">
      <alignment/>
    </xf>
    <xf borderId="35" fillId="0" fontId="14" numFmtId="0" xfId="0" applyAlignment="1" applyBorder="1" applyFont="1">
      <alignment/>
    </xf>
    <xf borderId="13" fillId="0" fontId="14" numFmtId="0" xfId="0" applyAlignment="1" applyBorder="1" applyFont="1">
      <alignment horizontal="center"/>
    </xf>
    <xf borderId="0" fillId="8" fontId="15" numFmtId="0" xfId="0" applyAlignment="1" applyBorder="1" applyFill="1" applyFont="1">
      <alignment horizontal="center"/>
    </xf>
    <xf borderId="14" fillId="6" fontId="14" numFmtId="0" xfId="0" applyAlignment="1" applyBorder="1" applyFont="1">
      <alignment horizontal="center"/>
    </xf>
    <xf borderId="13" fillId="6" fontId="14" numFmtId="0" xfId="0" applyAlignment="1" applyBorder="1" applyFont="1">
      <alignment horizontal="center"/>
    </xf>
    <xf borderId="14" fillId="7" fontId="14" numFmtId="0" xfId="0" applyAlignment="1" applyBorder="1" applyFont="1">
      <alignment/>
    </xf>
    <xf borderId="14" fillId="2" fontId="14" numFmtId="2" xfId="0" applyAlignment="1" applyBorder="1" applyFont="1" applyNumberFormat="1">
      <alignment horizontal="center"/>
    </xf>
    <xf borderId="14" fillId="2" fontId="14" numFmtId="2" xfId="0" applyAlignment="1" applyBorder="1" applyFont="1" applyNumberFormat="1">
      <alignment horizontal="center" wrapText="1"/>
    </xf>
    <xf borderId="14" fillId="2" fontId="16" numFmtId="2" xfId="0" applyAlignment="1" applyBorder="1" applyFont="1" applyNumberFormat="1">
      <alignment horizontal="center"/>
    </xf>
    <xf borderId="14" fillId="4" fontId="14" numFmtId="0" xfId="0" applyAlignment="1" applyBorder="1" applyFont="1">
      <alignment horizontal="center"/>
    </xf>
    <xf borderId="14" fillId="4" fontId="14" numFmtId="0" xfId="0" applyAlignment="1" applyBorder="1" applyFont="1">
      <alignment horizontal="center" wrapText="1"/>
    </xf>
    <xf borderId="14" fillId="4" fontId="14" numFmtId="0" xfId="0" applyAlignment="1" applyBorder="1" applyFont="1">
      <alignment horizontal="center" wrapText="1"/>
    </xf>
    <xf borderId="14" fillId="2" fontId="14" numFmtId="0" xfId="0" applyAlignment="1" applyBorder="1" applyFont="1">
      <alignment horizontal="center" wrapText="1"/>
    </xf>
    <xf borderId="35" fillId="2" fontId="14" numFmtId="2" xfId="0" applyAlignment="1" applyBorder="1" applyFont="1" applyNumberFormat="1">
      <alignment horizontal="center" wrapText="1"/>
    </xf>
    <xf borderId="14" fillId="0" fontId="14" numFmtId="4" xfId="0" applyAlignment="1" applyBorder="1" applyFont="1" applyNumberFormat="1">
      <alignment/>
    </xf>
    <xf borderId="35" fillId="0" fontId="14" numFmtId="4" xfId="0" applyAlignment="1" applyBorder="1" applyFont="1" applyNumberFormat="1">
      <alignment/>
    </xf>
    <xf borderId="36" fillId="0" fontId="12" numFmtId="0" xfId="0" applyAlignment="1" applyBorder="1" applyFont="1">
      <alignment horizontal="left" vertical="center"/>
    </xf>
    <xf borderId="37" fillId="0" fontId="14" numFmtId="4" xfId="0" applyAlignment="1" applyBorder="1" applyFont="1" applyNumberFormat="1">
      <alignment/>
    </xf>
    <xf borderId="36" fillId="0" fontId="14" numFmtId="4" xfId="0" applyAlignment="1" applyBorder="1" applyFont="1" applyNumberFormat="1">
      <alignment/>
    </xf>
    <xf borderId="27" fillId="0" fontId="13" numFmtId="0" xfId="0" applyAlignment="1" applyBorder="1" applyFont="1">
      <alignment horizontal="left"/>
    </xf>
    <xf borderId="36" fillId="0" fontId="14" numFmtId="0" xfId="0" applyAlignment="1" applyBorder="1" applyFont="1">
      <alignment horizontal="center"/>
    </xf>
    <xf borderId="37" fillId="0" fontId="14" numFmtId="0" xfId="0" applyAlignment="1" applyBorder="1" applyFont="1">
      <alignment/>
    </xf>
    <xf borderId="36" fillId="0" fontId="14" numFmtId="0" xfId="0" applyAlignment="1" applyBorder="1" applyFont="1">
      <alignment/>
    </xf>
    <xf borderId="28" fillId="0" fontId="14" numFmtId="0" xfId="0" applyAlignment="1" applyBorder="1" applyFont="1">
      <alignment horizontal="center"/>
    </xf>
    <xf borderId="0" fillId="7" fontId="17" numFmtId="0" xfId="0" applyAlignment="1" applyBorder="1" applyFont="1">
      <alignment horizontal="center"/>
    </xf>
    <xf borderId="37" fillId="6" fontId="14" numFmtId="0" xfId="0" applyAlignment="1" applyBorder="1" applyFont="1">
      <alignment horizontal="center"/>
    </xf>
    <xf borderId="28" fillId="6" fontId="14" numFmtId="0" xfId="0" applyAlignment="1" applyBorder="1" applyFont="1">
      <alignment horizontal="center"/>
    </xf>
    <xf borderId="37" fillId="7" fontId="14" numFmtId="0" xfId="0" applyAlignment="1" applyBorder="1" applyFont="1">
      <alignment/>
    </xf>
    <xf borderId="37" fillId="2" fontId="14" numFmtId="2" xfId="0" applyAlignment="1" applyBorder="1" applyFont="1" applyNumberFormat="1">
      <alignment horizontal="center"/>
    </xf>
    <xf borderId="37" fillId="2" fontId="14" numFmtId="2" xfId="0" applyAlignment="1" applyBorder="1" applyFont="1" applyNumberFormat="1">
      <alignment horizontal="center" wrapText="1"/>
    </xf>
    <xf borderId="37" fillId="4" fontId="14" numFmtId="0" xfId="0" applyAlignment="1" applyBorder="1" applyFont="1">
      <alignment horizontal="center"/>
    </xf>
    <xf borderId="37" fillId="4" fontId="14" numFmtId="0" xfId="0" applyAlignment="1" applyBorder="1" applyFont="1">
      <alignment horizontal="center" wrapText="1"/>
    </xf>
    <xf borderId="37" fillId="4" fontId="14" numFmtId="0" xfId="0" applyAlignment="1" applyBorder="1" applyFont="1">
      <alignment horizontal="center" wrapText="1"/>
    </xf>
    <xf borderId="37" fillId="2" fontId="14" numFmtId="0" xfId="0" applyAlignment="1" applyBorder="1" applyFont="1">
      <alignment horizontal="center" wrapText="1"/>
    </xf>
    <xf borderId="36" fillId="2" fontId="14" numFmtId="2" xfId="0" applyAlignment="1" applyBorder="1" applyFont="1" applyNumberFormat="1">
      <alignment horizontal="center" wrapText="1"/>
    </xf>
    <xf borderId="36" fillId="0" fontId="14" numFmtId="0" xfId="0" applyAlignment="1" applyBorder="1" applyFont="1">
      <alignment horizontal="left"/>
    </xf>
    <xf borderId="29" fillId="0" fontId="13" numFmtId="0" xfId="0" applyAlignment="1" applyBorder="1" applyFont="1">
      <alignment horizontal="left"/>
    </xf>
    <xf borderId="0" fillId="7" fontId="17" numFmtId="0" xfId="0" applyAlignment="1" applyBorder="1" applyFont="1">
      <alignment horizontal="center"/>
    </xf>
    <xf borderId="35" fillId="0" fontId="14" numFmtId="0" xfId="0" applyAlignment="1" applyBorder="1" applyFont="1">
      <alignment horizontal="left"/>
    </xf>
    <xf borderId="0" fillId="8" fontId="15" numFmtId="0" xfId="0" applyAlignment="1" applyBorder="1" applyFont="1">
      <alignment horizontal="center"/>
    </xf>
    <xf borderId="37" fillId="2" fontId="16" numFmtId="2" xfId="0" applyAlignment="1" applyBorder="1" applyFont="1" applyNumberFormat="1">
      <alignment horizontal="center"/>
    </xf>
    <xf borderId="36" fillId="0" fontId="14" numFmtId="0" xfId="0" applyAlignment="1" applyBorder="1" applyFont="1">
      <alignment horizontal="left"/>
    </xf>
    <xf borderId="0" fillId="3" fontId="13" numFmtId="0" xfId="0" applyAlignment="1" applyFont="1">
      <alignment horizontal="left"/>
    </xf>
    <xf borderId="30" fillId="0" fontId="12" numFmtId="4" xfId="0" applyAlignment="1" applyBorder="1" applyFont="1" applyNumberFormat="1">
      <alignment horizontal="center"/>
    </xf>
    <xf borderId="15" fillId="0" fontId="12" numFmtId="4" xfId="0" applyAlignment="1" applyBorder="1" applyFont="1" applyNumberFormat="1">
      <alignment horizontal="center"/>
    </xf>
    <xf borderId="29" fillId="3" fontId="13" numFmtId="0" xfId="0" applyAlignment="1" applyBorder="1" applyFont="1">
      <alignment horizontal="left" vertical="center"/>
    </xf>
    <xf borderId="0" fillId="3" fontId="14" numFmtId="0" xfId="0" applyAlignment="1" applyFont="1">
      <alignment horizontal="left"/>
    </xf>
    <xf borderId="29" fillId="0" fontId="12" numFmtId="0" xfId="0" applyAlignment="1" applyBorder="1" applyFont="1">
      <alignment horizontal="left"/>
    </xf>
    <xf borderId="35" fillId="0" fontId="18" numFmtId="0" xfId="0" applyAlignment="1" applyBorder="1" applyFont="1">
      <alignment horizontal="center"/>
    </xf>
    <xf borderId="14" fillId="0" fontId="18" numFmtId="0" xfId="0" applyAlignment="1" applyBorder="1" applyFont="1">
      <alignment/>
    </xf>
    <xf borderId="35" fillId="0" fontId="18" numFmtId="0" xfId="0" applyAlignment="1" applyBorder="1" applyFont="1">
      <alignment/>
    </xf>
    <xf borderId="37" fillId="0" fontId="18" numFmtId="4" xfId="0" applyAlignment="1" applyBorder="1" applyFont="1" applyNumberFormat="1">
      <alignment/>
    </xf>
    <xf borderId="36" fillId="0" fontId="18" numFmtId="4" xfId="0" applyAlignment="1" applyBorder="1" applyFont="1" applyNumberFormat="1">
      <alignment/>
    </xf>
    <xf borderId="35" fillId="0" fontId="12" numFmtId="0" xfId="0" applyAlignment="1" applyBorder="1" applyFont="1">
      <alignment horizontal="left"/>
    </xf>
    <xf borderId="27" fillId="0" fontId="12" numFmtId="0" xfId="0" applyAlignment="1" applyBorder="1" applyFont="1">
      <alignment horizontal="left"/>
    </xf>
    <xf borderId="36" fillId="0" fontId="18" numFmtId="0" xfId="0" applyAlignment="1" applyBorder="1" applyFont="1">
      <alignment horizontal="center"/>
    </xf>
    <xf borderId="37" fillId="0" fontId="18" numFmtId="0" xfId="0" applyAlignment="1" applyBorder="1" applyFont="1">
      <alignment/>
    </xf>
    <xf borderId="36" fillId="0" fontId="18" numFmtId="0" xfId="0" applyAlignment="1" applyBorder="1" applyFont="1">
      <alignment/>
    </xf>
    <xf borderId="36" fillId="0" fontId="12" numFmtId="0" xfId="0" applyAlignment="1" applyBorder="1" applyFont="1">
      <alignment horizontal="left"/>
    </xf>
    <xf borderId="29" fillId="9" fontId="13" numFmtId="0" xfId="0" applyAlignment="1" applyBorder="1" applyFill="1" applyFont="1">
      <alignment horizontal="left" vertical="center"/>
    </xf>
    <xf borderId="30" fillId="9" fontId="12" numFmtId="0" xfId="0" applyAlignment="1" applyBorder="1" applyFont="1">
      <alignment horizontal="center" vertical="center"/>
    </xf>
    <xf borderId="14" fillId="9" fontId="12" numFmtId="0" xfId="0" applyAlignment="1" applyBorder="1" applyFont="1">
      <alignment horizontal="center" vertical="center"/>
    </xf>
    <xf borderId="30" fillId="9" fontId="12" numFmtId="0" xfId="0" applyAlignment="1" applyBorder="1" applyFont="1">
      <alignment horizontal="left" vertical="center"/>
    </xf>
    <xf borderId="15" fillId="9" fontId="12" numFmtId="0" xfId="0" applyAlignment="1" applyBorder="1" applyFont="1">
      <alignment horizontal="left" vertical="center"/>
    </xf>
    <xf borderId="35" fillId="9" fontId="12" numFmtId="0" xfId="0" applyAlignment="1" applyBorder="1" applyFont="1">
      <alignment horizontal="left" vertical="center"/>
    </xf>
    <xf borderId="29" fillId="3" fontId="19" numFmtId="0" xfId="0" applyAlignment="1" applyBorder="1" applyFont="1">
      <alignment horizontal="left"/>
    </xf>
    <xf borderId="30" fillId="0" fontId="8" numFmtId="4" xfId="0" applyAlignment="1" applyBorder="1" applyFont="1" applyNumberFormat="1">
      <alignment horizontal="center"/>
    </xf>
    <xf borderId="15" fillId="0" fontId="8" numFmtId="4" xfId="0" applyAlignment="1" applyBorder="1" applyFont="1" applyNumberFormat="1">
      <alignment horizontal="center"/>
    </xf>
    <xf borderId="35" fillId="0" fontId="8" numFmtId="0" xfId="0" applyAlignment="1" applyBorder="1" applyFont="1">
      <alignment horizontal="left" vertical="center"/>
    </xf>
    <xf borderId="35" fillId="0" fontId="8" numFmtId="0" xfId="0" applyAlignment="1" applyBorder="1" applyFont="1">
      <alignment horizontal="left" vertical="center"/>
    </xf>
    <xf borderId="27" fillId="0" fontId="8" numFmtId="0" xfId="0" applyAlignment="1" applyBorder="1" applyFont="1">
      <alignment horizontal="left" vertical="center"/>
    </xf>
    <xf borderId="30" fillId="0" fontId="8" numFmtId="0" xfId="0" applyAlignment="1" applyBorder="1" applyFont="1">
      <alignment horizontal="center" vertical="center"/>
    </xf>
    <xf borderId="14" fillId="0" fontId="8" numFmtId="0" xfId="0" applyAlignment="1" applyBorder="1" applyFont="1">
      <alignment horizontal="center" vertical="center"/>
    </xf>
    <xf borderId="15" fillId="0" fontId="8" numFmtId="0" xfId="0" applyAlignment="1" applyBorder="1" applyFont="1">
      <alignment horizontal="left" vertical="center"/>
    </xf>
    <xf borderId="31" fillId="2" fontId="8" numFmtId="0" xfId="0" applyAlignment="1" applyBorder="1" applyFont="1">
      <alignment horizontal="center" wrapText="1"/>
    </xf>
    <xf borderId="29" fillId="0" fontId="8" numFmtId="0" xfId="0" applyAlignment="1" applyBorder="1" applyFont="1">
      <alignment horizontal="left" vertical="center"/>
    </xf>
    <xf borderId="31" fillId="0" fontId="8" numFmtId="0" xfId="0" applyAlignment="1" applyBorder="1" applyFont="1">
      <alignment horizontal="center"/>
    </xf>
    <xf borderId="31" fillId="6" fontId="8" numFmtId="0" xfId="0" applyAlignment="1" applyBorder="1" applyFont="1">
      <alignment horizontal="center"/>
    </xf>
    <xf borderId="32" fillId="6" fontId="8" numFmtId="0" xfId="0" applyAlignment="1" applyBorder="1" applyFont="1">
      <alignment horizontal="center" wrapText="1"/>
    </xf>
    <xf borderId="30" fillId="7" fontId="8" numFmtId="0" xfId="0" applyAlignment="1" applyBorder="1" applyFont="1">
      <alignment horizontal="center"/>
    </xf>
    <xf borderId="31" fillId="7" fontId="8" numFmtId="0" xfId="0" applyAlignment="1" applyBorder="1" applyFont="1">
      <alignment horizontal="center"/>
    </xf>
    <xf borderId="31" fillId="2" fontId="8" numFmtId="2" xfId="0" applyAlignment="1" applyBorder="1" applyFont="1" applyNumberFormat="1">
      <alignment horizontal="center"/>
    </xf>
    <xf borderId="31" fillId="7" fontId="8" numFmtId="0" xfId="0" applyAlignment="1" applyBorder="1" applyFont="1">
      <alignment horizontal="center" wrapText="1"/>
    </xf>
    <xf borderId="31" fillId="2" fontId="8" numFmtId="2" xfId="0" applyAlignment="1" applyBorder="1" applyFont="1" applyNumberFormat="1">
      <alignment horizontal="center" wrapText="1"/>
    </xf>
    <xf borderId="31" fillId="4" fontId="8" numFmtId="0" xfId="0" applyAlignment="1" applyBorder="1" applyFont="1">
      <alignment horizontal="center"/>
    </xf>
    <xf borderId="31" fillId="4" fontId="8" numFmtId="0" xfId="0" applyAlignment="1" applyBorder="1" applyFont="1">
      <alignment horizontal="center" wrapText="1"/>
    </xf>
    <xf borderId="31" fillId="4" fontId="8" numFmtId="0" xfId="0" applyAlignment="1" applyBorder="1" applyFont="1">
      <alignment horizontal="center" wrapText="1"/>
    </xf>
    <xf borderId="15" fillId="2" fontId="8" numFmtId="2" xfId="0" applyAlignment="1" applyBorder="1" applyFont="1" applyNumberFormat="1">
      <alignment horizontal="center" wrapText="1"/>
    </xf>
    <xf borderId="29" fillId="9" fontId="8" numFmtId="0" xfId="0" applyAlignment="1" applyBorder="1" applyFont="1">
      <alignment horizontal="left" vertical="center"/>
    </xf>
    <xf borderId="30" fillId="9" fontId="8" numFmtId="0" xfId="0" applyAlignment="1" applyBorder="1" applyFont="1">
      <alignment horizontal="center" vertical="center"/>
    </xf>
    <xf borderId="14" fillId="9" fontId="8" numFmtId="0" xfId="0" applyAlignment="1" applyBorder="1" applyFont="1">
      <alignment horizontal="center" vertical="center"/>
    </xf>
    <xf borderId="15" fillId="9" fontId="8" numFmtId="0" xfId="0" applyAlignment="1" applyBorder="1" applyFont="1">
      <alignment horizontal="left" vertical="center"/>
    </xf>
    <xf borderId="31" fillId="9" fontId="8" numFmtId="0" xfId="0" applyAlignment="1" applyBorder="1" applyFont="1">
      <alignment horizontal="center"/>
    </xf>
    <xf borderId="32" fillId="9" fontId="8" numFmtId="0" xfId="0" applyAlignment="1" applyBorder="1" applyFont="1">
      <alignment horizontal="center" wrapText="1"/>
    </xf>
    <xf borderId="30" fillId="9" fontId="8" numFmtId="0" xfId="0" applyAlignment="1" applyBorder="1" applyFont="1">
      <alignment horizontal="center"/>
    </xf>
    <xf borderId="31" fillId="9" fontId="8" numFmtId="2" xfId="0" applyAlignment="1" applyBorder="1" applyFont="1" applyNumberFormat="1">
      <alignment horizontal="center"/>
    </xf>
    <xf borderId="31" fillId="9" fontId="8" numFmtId="0" xfId="0" applyAlignment="1" applyBorder="1" applyFont="1">
      <alignment horizontal="center" wrapText="1"/>
    </xf>
    <xf borderId="31" fillId="9" fontId="8" numFmtId="2" xfId="0" applyAlignment="1" applyBorder="1" applyFont="1" applyNumberFormat="1">
      <alignment horizontal="center" wrapText="1"/>
    </xf>
    <xf borderId="31" fillId="9" fontId="8" numFmtId="0" xfId="0" applyAlignment="1" applyBorder="1" applyFont="1">
      <alignment horizontal="center" wrapText="1"/>
    </xf>
    <xf borderId="31" fillId="10" fontId="8" numFmtId="0" xfId="0" applyAlignment="1" applyBorder="1" applyFill="1" applyFont="1">
      <alignment horizontal="center" wrapText="1"/>
    </xf>
    <xf borderId="15" fillId="10" fontId="8" numFmtId="2" xfId="0" applyAlignment="1" applyBorder="1" applyFont="1" applyNumberFormat="1">
      <alignment horizontal="center" wrapText="1"/>
    </xf>
    <xf borderId="30" fillId="9" fontId="8" numFmtId="4" xfId="0" applyAlignment="1" applyBorder="1" applyFont="1" applyNumberFormat="1">
      <alignment horizontal="center"/>
    </xf>
    <xf borderId="15" fillId="9" fontId="8" numFmtId="4" xfId="0" applyAlignment="1" applyBorder="1" applyFont="1" applyNumberFormat="1">
      <alignment horizontal="center"/>
    </xf>
    <xf borderId="35" fillId="9" fontId="8" numFmtId="0" xfId="0" applyAlignment="1" applyBorder="1" applyFont="1">
      <alignment horizontal="left" vertical="center"/>
    </xf>
    <xf borderId="38" fillId="3" fontId="8" numFmtId="0" xfId="0" applyAlignment="1" applyBorder="1" applyFont="1">
      <alignment horizontal="left" vertical="center"/>
    </xf>
    <xf borderId="31" fillId="0" fontId="20" numFmtId="0" xfId="0" applyAlignment="1" applyBorder="1" applyFont="1">
      <alignment horizontal="center"/>
    </xf>
    <xf borderId="32" fillId="6" fontId="8" numFmtId="0" xfId="0" applyAlignment="1" applyBorder="1" applyFont="1">
      <alignment horizontal="center"/>
    </xf>
    <xf borderId="38" fillId="0" fontId="20" numFmtId="0" xfId="0" applyAlignment="1" applyBorder="1" applyFont="1">
      <alignment horizontal="left" vertical="center"/>
    </xf>
    <xf borderId="30" fillId="7" fontId="8" numFmtId="4" xfId="0" applyAlignment="1" applyBorder="1" applyFont="1" applyNumberFormat="1">
      <alignment horizontal="center"/>
    </xf>
    <xf borderId="31" fillId="7" fontId="8" numFmtId="4" xfId="0" applyAlignment="1" applyBorder="1" applyFont="1" applyNumberFormat="1">
      <alignment horizontal="center"/>
    </xf>
    <xf borderId="38" fillId="0" fontId="8" numFmtId="0" xfId="0" applyAlignment="1" applyBorder="1" applyFont="1">
      <alignment horizontal="left" vertical="center"/>
    </xf>
    <xf borderId="35" fillId="0" fontId="8" numFmtId="0" xfId="0" applyBorder="1" applyFont="1"/>
    <xf borderId="0" fillId="9" fontId="8" numFmtId="0" xfId="0" applyBorder="1" applyFont="1"/>
    <xf borderId="36" fillId="0" fontId="8" numFmtId="0" xfId="0" applyBorder="1" applyFont="1"/>
    <xf borderId="38" fillId="9" fontId="20" numFmtId="0" xfId="0" applyAlignment="1" applyBorder="1" applyFont="1">
      <alignment horizontal="left" vertical="center"/>
    </xf>
    <xf borderId="39" fillId="0" fontId="20" numFmtId="0" xfId="0" applyAlignment="1" applyBorder="1" applyFont="1">
      <alignment horizontal="center"/>
    </xf>
    <xf borderId="39" fillId="3" fontId="20" numFmtId="0" xfId="0" applyAlignment="1" applyBorder="1" applyFont="1">
      <alignment horizontal="center"/>
    </xf>
    <xf borderId="40" fillId="0" fontId="8" numFmtId="0" xfId="0" applyAlignment="1" applyBorder="1" applyFont="1">
      <alignment horizontal="left" vertical="center"/>
    </xf>
    <xf borderId="35" fillId="0" fontId="8" numFmtId="0" xfId="0" applyAlignment="1" applyBorder="1" applyFont="1">
      <alignment horizontal="left" vertical="center" wrapText="1"/>
    </xf>
    <xf borderId="35" fillId="9" fontId="8" numFmtId="0" xfId="0" applyAlignment="1" applyBorder="1" applyFont="1">
      <alignment horizontal="left" vertical="center" wrapText="1"/>
    </xf>
    <xf borderId="41" fillId="0" fontId="8" numFmtId="4" xfId="0" applyAlignment="1" applyBorder="1" applyFont="1" applyNumberFormat="1">
      <alignment horizontal="center"/>
    </xf>
    <xf borderId="42" fillId="0" fontId="8" numFmtId="4" xfId="0" applyAlignment="1" applyBorder="1" applyFont="1" applyNumberFormat="1">
      <alignment horizontal="center"/>
    </xf>
    <xf borderId="43" fillId="0" fontId="8" numFmtId="0" xfId="0" applyAlignment="1" applyBorder="1" applyFont="1">
      <alignment horizontal="left" vertical="center"/>
    </xf>
    <xf borderId="44" fillId="0" fontId="8" numFmtId="0" xfId="0" applyAlignment="1" applyBorder="1" applyFont="1">
      <alignment horizontal="center" vertical="center"/>
    </xf>
    <xf borderId="45" fillId="0" fontId="8" numFmtId="0" xfId="0" applyAlignment="1" applyBorder="1" applyFont="1">
      <alignment horizontal="center" vertical="center"/>
    </xf>
    <xf borderId="45" fillId="0" fontId="8" numFmtId="0" xfId="0" applyAlignment="1" applyBorder="1" applyFont="1">
      <alignment horizontal="left" vertical="center"/>
    </xf>
    <xf borderId="46" fillId="6" fontId="8" numFmtId="0" xfId="0" applyAlignment="1" applyBorder="1" applyFont="1">
      <alignment horizontal="center"/>
    </xf>
    <xf borderId="47" fillId="6" fontId="8" numFmtId="0" xfId="0" applyAlignment="1" applyBorder="1" applyFont="1">
      <alignment horizontal="center"/>
    </xf>
    <xf borderId="44" fillId="0" fontId="8" numFmtId="0" xfId="0" applyBorder="1" applyFont="1"/>
    <xf borderId="19" fillId="0" fontId="8" numFmtId="0" xfId="0" applyBorder="1" applyFont="1"/>
    <xf borderId="48" fillId="0" fontId="8" numFmtId="0" xfId="0" applyBorder="1" applyFont="1"/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0" fillId="6" fontId="8" numFmtId="0" xfId="0" applyAlignment="1" applyBorder="1" applyFont="1">
      <alignment horizontal="center"/>
    </xf>
    <xf borderId="0" fillId="7" fontId="8" numFmtId="4" xfId="0" applyAlignment="1" applyBorder="1" applyFont="1" applyNumberFormat="1">
      <alignment horizontal="center"/>
    </xf>
    <xf borderId="0" fillId="2" fontId="8" numFmtId="2" xfId="0" applyAlignment="1" applyBorder="1" applyFont="1" applyNumberFormat="1">
      <alignment horizontal="center"/>
    </xf>
    <xf borderId="0" fillId="2" fontId="8" numFmtId="2" xfId="0" applyAlignment="1" applyBorder="1" applyFont="1" applyNumberFormat="1">
      <alignment horizontal="center" wrapText="1"/>
    </xf>
    <xf borderId="0" fillId="4" fontId="8" numFmtId="0" xfId="0" applyAlignment="1" applyBorder="1" applyFont="1">
      <alignment horizontal="center"/>
    </xf>
    <xf borderId="0" fillId="4" fontId="8" numFmtId="0" xfId="0" applyAlignment="1" applyBorder="1" applyFont="1">
      <alignment horizontal="center" wrapText="1"/>
    </xf>
    <xf borderId="0" fillId="2" fontId="8" numFmtId="0" xfId="0" applyAlignment="1" applyBorder="1" applyFont="1">
      <alignment horizontal="center" wrapText="1"/>
    </xf>
    <xf borderId="23" fillId="0" fontId="8" numFmtId="0" xfId="0" applyAlignment="1" applyBorder="1" applyFont="1">
      <alignment horizontal="left"/>
    </xf>
    <xf borderId="23" fillId="0" fontId="8" numFmtId="0" xfId="0" applyAlignment="1" applyBorder="1" applyFont="1">
      <alignment horizontal="center"/>
    </xf>
    <xf borderId="23" fillId="0" fontId="8" numFmtId="0" xfId="0" applyAlignment="1" applyBorder="1" applyFont="1">
      <alignment horizontal="right"/>
    </xf>
    <xf borderId="0" fillId="0" fontId="8" numFmtId="0" xfId="0" applyAlignment="1" applyFont="1">
      <alignment horizontal="right"/>
    </xf>
    <xf borderId="0" fillId="0" fontId="8" numFmtId="2" xfId="0" applyFont="1" applyNumberFormat="1"/>
    <xf borderId="1" fillId="0" fontId="1" numFmtId="0" xfId="0" applyAlignment="1" applyBorder="1" applyFont="1">
      <alignment horizontal="center"/>
    </xf>
    <xf borderId="3" fillId="0" fontId="3" numFmtId="0" xfId="0" applyBorder="1" applyFont="1"/>
    <xf borderId="49" fillId="0" fontId="1" numFmtId="0" xfId="0" applyAlignment="1" applyBorder="1" applyFont="1">
      <alignment horizontal="center"/>
    </xf>
    <xf borderId="49" fillId="0" fontId="3" numFmtId="0" xfId="0" applyBorder="1" applyFont="1"/>
    <xf borderId="1" fillId="3" fontId="1" numFmtId="0" xfId="0" applyAlignment="1" applyBorder="1" applyFont="1">
      <alignment horizontal="left" vertical="center"/>
    </xf>
    <xf borderId="23" fillId="0" fontId="3" numFmtId="0" xfId="0" applyBorder="1" applyFont="1"/>
    <xf borderId="23" fillId="3" fontId="1" numFmtId="0" xfId="0" applyAlignment="1" applyBorder="1" applyFont="1">
      <alignment horizontal="left" vertical="center"/>
    </xf>
    <xf borderId="23" fillId="3" fontId="1" numFmtId="0" xfId="0" applyAlignment="1" applyBorder="1" applyFont="1">
      <alignment horizontal="left" vertical="center"/>
    </xf>
    <xf borderId="3" fillId="3" fontId="1" numFmtId="0" xfId="0" applyAlignment="1" applyBorder="1" applyFont="1">
      <alignment horizontal="left" vertical="center"/>
    </xf>
    <xf borderId="20" fillId="3" fontId="1" numFmtId="0" xfId="0" applyAlignment="1" applyBorder="1" applyFont="1">
      <alignment horizontal="left" vertical="center"/>
    </xf>
    <xf borderId="21" fillId="0" fontId="3" numFmtId="0" xfId="0" applyBorder="1" applyFont="1"/>
    <xf borderId="21" fillId="0" fontId="3" numFmtId="0" xfId="0" applyBorder="1" applyFont="1"/>
    <xf borderId="21" fillId="3" fontId="1" numFmtId="0" xfId="0" applyAlignment="1" applyBorder="1" applyFont="1">
      <alignment horizontal="left" vertical="center"/>
    </xf>
    <xf borderId="21" fillId="3" fontId="1" numFmtId="0" xfId="0" applyAlignment="1" applyBorder="1" applyFont="1">
      <alignment horizontal="left" vertical="center"/>
    </xf>
    <xf borderId="22" fillId="3" fontId="1" numFmtId="0" xfId="0" applyAlignment="1" applyBorder="1" applyFont="1">
      <alignment horizontal="left" vertical="center"/>
    </xf>
    <xf borderId="20" fillId="2" fontId="2" numFmtId="0" xfId="0" applyAlignment="1" applyBorder="1" applyFont="1">
      <alignment horizontal="center" vertical="center"/>
    </xf>
    <xf borderId="22" fillId="0" fontId="3" numFmtId="0" xfId="0" applyBorder="1" applyFont="1"/>
    <xf borderId="4" fillId="3" fontId="1" numFmtId="0" xfId="0" applyAlignment="1" applyBorder="1" applyFont="1">
      <alignment horizontal="center" vertical="center" wrapText="1"/>
    </xf>
    <xf borderId="0" fillId="0" fontId="3" numFmtId="0" xfId="0" applyBorder="1" applyFont="1"/>
    <xf borderId="0" fillId="3" fontId="1" numFmtId="0" xfId="0" applyAlignment="1" applyBorder="1" applyFont="1">
      <alignment horizontal="center" vertical="center"/>
    </xf>
    <xf borderId="0" fillId="0" fontId="3" numFmtId="0" xfId="0" applyBorder="1" applyFont="1"/>
    <xf borderId="0" fillId="3" fontId="1" numFmtId="0" xfId="0" applyAlignment="1" applyBorder="1" applyFont="1">
      <alignment horizontal="center" vertical="center" wrapText="1"/>
    </xf>
    <xf borderId="7" fillId="0" fontId="3" numFmtId="0" xfId="0" applyBorder="1" applyFont="1"/>
    <xf borderId="4" fillId="0" fontId="21" numFmtId="0" xfId="0" applyAlignment="1" applyBorder="1" applyFont="1">
      <alignment horizontal="center" vertical="center" wrapText="1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/>
    </xf>
    <xf borderId="7" fillId="0" fontId="1" numFmtId="0" xfId="0" applyAlignment="1" applyBorder="1" applyFont="1">
      <alignment vertical="center" wrapText="1"/>
    </xf>
    <xf borderId="20" fillId="0" fontId="3" numFmtId="0" xfId="0" applyBorder="1" applyFont="1"/>
    <xf borderId="21" fillId="0" fontId="3" numFmtId="0" xfId="0" applyBorder="1" applyFont="1"/>
    <xf borderId="21" fillId="0" fontId="3" numFmtId="0" xfId="0" applyBorder="1" applyFont="1"/>
    <xf borderId="5" fillId="0" fontId="1" numFmtId="0" xfId="0" applyAlignment="1" applyBorder="1" applyFont="1">
      <alignment horizontal="center" vertical="center" wrapText="1"/>
    </xf>
    <xf borderId="2" fillId="0" fontId="1" numFmtId="0" xfId="0" applyAlignment="1" applyBorder="1" applyFont="1">
      <alignment horizontal="center" vertical="center" wrapText="1"/>
    </xf>
    <xf borderId="6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 wrapText="1"/>
    </xf>
    <xf borderId="6" fillId="0" fontId="1" numFmtId="0" xfId="0" applyAlignment="1" applyBorder="1" applyFont="1">
      <alignment horizontal="center" vertical="center" wrapText="1"/>
    </xf>
    <xf borderId="7" fillId="0" fontId="1" numFmtId="0" xfId="0" applyAlignment="1" applyBorder="1" applyFont="1">
      <alignment horizontal="center" vertical="center" wrapText="1"/>
    </xf>
    <xf borderId="23" fillId="0" fontId="1" numFmtId="0" xfId="0" applyBorder="1" applyFont="1"/>
    <xf borderId="50" fillId="0" fontId="2" numFmtId="0" xfId="0" applyAlignment="1" applyBorder="1" applyFont="1">
      <alignment horizontal="center"/>
    </xf>
    <xf borderId="51" fillId="0" fontId="1" numFmtId="168" xfId="0" applyAlignment="1" applyBorder="1" applyFont="1" applyNumberFormat="1">
      <alignment horizontal="center"/>
    </xf>
    <xf borderId="11" fillId="0" fontId="1" numFmtId="168" xfId="0" applyAlignment="1" applyBorder="1" applyFont="1" applyNumberFormat="1">
      <alignment horizontal="center"/>
    </xf>
    <xf borderId="21" fillId="0" fontId="22" numFmtId="0" xfId="0" applyBorder="1" applyFont="1"/>
    <xf borderId="21" fillId="0" fontId="1" numFmtId="0" xfId="0" applyBorder="1" applyFont="1"/>
    <xf borderId="0" fillId="0" fontId="2" numFmtId="0" xfId="0" applyFont="1"/>
    <xf borderId="0" fillId="0" fontId="1" numFmtId="0" xfId="0" applyFont="1"/>
    <xf borderId="30" fillId="0" fontId="2" numFmtId="0" xfId="0" applyAlignment="1" applyBorder="1" applyFont="1">
      <alignment horizontal="center"/>
    </xf>
    <xf borderId="31" fillId="0" fontId="1" numFmtId="168" xfId="0" applyAlignment="1" applyBorder="1" applyFont="1" applyNumberFormat="1">
      <alignment horizontal="center"/>
    </xf>
    <xf borderId="15" fillId="0" fontId="1" numFmtId="168" xfId="0" applyAlignment="1" applyBorder="1" applyFont="1" applyNumberFormat="1">
      <alignment horizontal="center"/>
    </xf>
    <xf borderId="0" fillId="0" fontId="1" numFmtId="169" xfId="0" applyFont="1" applyNumberFormat="1"/>
    <xf borderId="7" fillId="0" fontId="1" numFmtId="10" xfId="0" applyBorder="1" applyFont="1" applyNumberFormat="1"/>
    <xf borderId="4" fillId="0" fontId="1" numFmtId="10" xfId="0" applyBorder="1" applyFont="1" applyNumberFormat="1"/>
    <xf borderId="0" fillId="0" fontId="23" numFmtId="0" xfId="0" applyFont="1"/>
    <xf borderId="33" fillId="0" fontId="2" numFmtId="0" xfId="0" applyAlignment="1" applyBorder="1" applyFont="1">
      <alignment horizontal="center"/>
    </xf>
    <xf borderId="44" fillId="0" fontId="2" numFmtId="0" xfId="0" applyAlignment="1" applyBorder="1" applyFont="1">
      <alignment horizontal="center"/>
    </xf>
    <xf borderId="45" fillId="0" fontId="1" numFmtId="168" xfId="0" applyAlignment="1" applyBorder="1" applyFont="1" applyNumberFormat="1">
      <alignment horizontal="center"/>
    </xf>
    <xf borderId="19" fillId="0" fontId="1" numFmtId="168" xfId="0" applyAlignment="1" applyBorder="1" applyFont="1" applyNumberFormat="1">
      <alignment horizontal="center"/>
    </xf>
    <xf borderId="52" fillId="0" fontId="2" numFmtId="0" xfId="0" applyAlignment="1" applyBorder="1" applyFont="1">
      <alignment horizontal="center"/>
    </xf>
    <xf borderId="2" fillId="3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center" vertical="center"/>
    </xf>
    <xf borderId="51" fillId="0" fontId="1" numFmtId="2" xfId="0" applyAlignment="1" applyBorder="1" applyFont="1" applyNumberFormat="1">
      <alignment horizontal="center" vertical="center"/>
    </xf>
    <xf borderId="51" fillId="6" fontId="10" numFmtId="9" xfId="0" applyAlignment="1" applyBorder="1" applyFont="1" applyNumberFormat="1">
      <alignment horizontal="right" vertical="center"/>
    </xf>
    <xf borderId="11" fillId="0" fontId="1" numFmtId="2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left" vertical="center"/>
    </xf>
    <xf borderId="14" fillId="0" fontId="1" numFmtId="0" xfId="0" applyAlignment="1" applyBorder="1" applyFont="1">
      <alignment horizontal="left" vertical="center"/>
    </xf>
    <xf borderId="31" fillId="0" fontId="1" numFmtId="2" xfId="0" applyAlignment="1" applyBorder="1" applyFont="1" applyNumberFormat="1">
      <alignment horizontal="center" vertical="center"/>
    </xf>
    <xf borderId="31" fillId="6" fontId="10" numFmtId="9" xfId="0" applyAlignment="1" applyBorder="1" applyFont="1" applyNumberFormat="1">
      <alignment horizontal="right" vertical="center"/>
    </xf>
    <xf borderId="15" fillId="0" fontId="1" numFmtId="2" xfId="0" applyAlignment="1" applyBorder="1" applyFont="1" applyNumberFormat="1">
      <alignment horizontal="center" vertical="center"/>
    </xf>
    <xf borderId="12" fillId="0" fontId="1" numFmtId="0" xfId="0" applyAlignment="1" applyBorder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15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6" fillId="0" fontId="1" numFmtId="2" xfId="0" applyAlignment="1" applyBorder="1" applyFont="1" applyNumberFormat="1">
      <alignment horizontal="center" vertical="center"/>
    </xf>
    <xf borderId="17" fillId="0" fontId="3" numFmtId="0" xfId="0" applyBorder="1" applyFont="1"/>
    <xf borderId="18" fillId="0" fontId="3" numFmtId="0" xfId="0" applyBorder="1" applyFont="1"/>
    <xf borderId="19" fillId="0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/>
    </xf>
    <xf borderId="0" fillId="0" fontId="23" numFmtId="0" xfId="0" applyFont="1"/>
    <xf borderId="16" fillId="0" fontId="1" numFmtId="0" xfId="0" applyAlignment="1" applyBorder="1" applyFont="1">
      <alignment horizontal="left" vertical="center"/>
    </xf>
    <xf borderId="18" fillId="0" fontId="1" numFmtId="0" xfId="0" applyAlignment="1" applyBorder="1" applyFont="1">
      <alignment horizontal="center" vertical="center"/>
    </xf>
    <xf borderId="45" fillId="0" fontId="1" numFmtId="2" xfId="0" applyAlignment="1" applyBorder="1" applyFont="1" applyNumberFormat="1">
      <alignment horizontal="center" vertical="center"/>
    </xf>
    <xf borderId="45" fillId="6" fontId="10" numFmtId="9" xfId="0" applyAlignment="1" applyBorder="1" applyFont="1" applyNumberFormat="1">
      <alignment horizontal="right" vertical="center"/>
    </xf>
    <xf borderId="19" fillId="0" fontId="1" numFmtId="2" xfId="0" applyAlignment="1" applyBorder="1" applyFont="1" applyNumberFormat="1">
      <alignment horizontal="center" vertical="center"/>
    </xf>
    <xf borderId="20" fillId="0" fontId="1" numFmtId="0" xfId="0" applyAlignment="1" applyBorder="1" applyFont="1">
      <alignment horizontal="right" vertical="center"/>
    </xf>
    <xf borderId="26" fillId="0" fontId="2" numFmtId="2" xfId="0" applyAlignment="1" applyBorder="1" applyFont="1" applyNumberFormat="1">
      <alignment horizontal="center" vertical="center"/>
    </xf>
    <xf borderId="5" fillId="3" fontId="1" numFmtId="0" xfId="0" applyBorder="1" applyFont="1"/>
    <xf borderId="2" fillId="3" fontId="1" numFmtId="0" xfId="0" applyBorder="1" applyFont="1"/>
    <xf borderId="6" fillId="3" fontId="1" numFmtId="0" xfId="0" applyBorder="1" applyFont="1"/>
    <xf borderId="5" fillId="2" fontId="2" numFmtId="2" xfId="0" applyAlignment="1" applyBorder="1" applyFont="1" applyNumberFormat="1">
      <alignment horizontal="center"/>
    </xf>
    <xf borderId="0" fillId="0" fontId="2" numFmtId="2" xfId="0" applyFont="1" applyNumberFormat="1"/>
    <xf borderId="4" fillId="0" fontId="24" numFmtId="2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/>
    </xf>
    <xf borderId="4" fillId="0" fontId="3" numFmtId="0" xfId="0" applyBorder="1" applyFont="1"/>
    <xf borderId="0" fillId="0" fontId="1" numFmtId="0" xfId="0" applyAlignment="1" applyFont="1">
      <alignment horizontal="left"/>
    </xf>
    <xf borderId="0" fillId="0" fontId="1" numFmtId="2" xfId="0" applyAlignment="1" applyFont="1" applyNumberFormat="1">
      <alignment horizontal="center"/>
    </xf>
    <xf borderId="0" fillId="0" fontId="1" numFmtId="2" xfId="0" applyFont="1" applyNumberFormat="1"/>
    <xf borderId="0" fillId="0" fontId="2" numFmtId="2" xfId="0" applyAlignment="1" applyFont="1" applyNumberFormat="1">
      <alignment horizontal="center"/>
    </xf>
    <xf borderId="21" fillId="0" fontId="2" numFmtId="0" xfId="0" applyAlignment="1" applyBorder="1" applyFont="1">
      <alignment horizontal="center"/>
    </xf>
    <xf borderId="21" fillId="0" fontId="1" numFmtId="0" xfId="0" applyAlignment="1" applyBorder="1" applyFont="1">
      <alignment horizontal="center"/>
    </xf>
    <xf borderId="21" fillId="0" fontId="1" numFmtId="2" xfId="0" applyAlignment="1" applyBorder="1" applyFont="1" applyNumberFormat="1">
      <alignment horizontal="center"/>
    </xf>
    <xf borderId="21" fillId="0" fontId="1" numFmtId="2" xfId="0" applyBorder="1" applyFont="1" applyNumberFormat="1"/>
    <xf borderId="21" fillId="0" fontId="2" numFmtId="2" xfId="0" applyBorder="1" applyFont="1" applyNumberFormat="1"/>
    <xf borderId="20" fillId="0" fontId="1" numFmtId="0" xfId="0" applyAlignment="1" applyBorder="1" applyFont="1">
      <alignment horizontal="center"/>
    </xf>
  </cellXfs>
  <cellStyles count="1">
    <cellStyle xfId="0" name="Normal" builtinId="0"/>
  </cellStyles>
  <dxfs count="4">
    <dxf>
      <font>
        <color rgb="FF006411"/>
      </font>
      <fill>
        <patternFill patternType="solid">
          <fgColor rgb="FFCCFFFF"/>
          <bgColor rgb="FFCCFFFF"/>
        </patternFill>
      </fill>
      <alignment/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alignment/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alignment/>
      <border>
        <left/>
        <right/>
        <top/>
        <bottom/>
      </border>
    </dxf>
    <dxf>
      <font>
        <color rgb="FF1F497D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123825</xdr:colOff>
      <xdr:row>1</xdr:row>
      <xdr:rowOff>38100</xdr:rowOff>
    </xdr:from>
    <xdr:to>
      <xdr:col>8</xdr:col>
      <xdr:colOff>38100</xdr:colOff>
      <xdr:row>1</xdr:row>
      <xdr:rowOff>285750</xdr:rowOff>
    </xdr:to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00125" cy="247650"/>
        </a:xfrm>
        <a:prstGeom prst="rect">
          <a:avLst/>
        </a:prstGeom>
        <a:noFill/>
      </xdr:spPr>
    </xdr:pic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495300</xdr:colOff>
      <xdr:row>1</xdr:row>
      <xdr:rowOff>38100</xdr:rowOff>
    </xdr:from>
    <xdr:to>
      <xdr:col>0</xdr:col>
      <xdr:colOff>1295400</xdr:colOff>
      <xdr:row>1</xdr:row>
      <xdr:rowOff>285750</xdr:rowOff>
    </xdr:to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800100" cy="247650"/>
        </a:xfrm>
        <a:prstGeom prst="rect">
          <a:avLst/>
        </a:prstGeom>
        <a:noFill/>
      </xdr:spPr>
    </xdr:pic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95250</xdr:colOff>
      <xdr:row>1</xdr:row>
      <xdr:rowOff>19050</xdr:rowOff>
    </xdr:from>
    <xdr:to>
      <xdr:col>3</xdr:col>
      <xdr:colOff>304800</xdr:colOff>
      <xdr:row>1</xdr:row>
      <xdr:rowOff>285750</xdr:rowOff>
    </xdr:to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857250" cy="26670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1.0"/>
    <col customWidth="1" min="2" max="2" width="0.86"/>
    <col customWidth="1" min="3" max="16" width="2.71"/>
    <col customWidth="1" min="17" max="17" width="3.71"/>
    <col customWidth="1" min="18" max="20" width="2.71"/>
    <col customWidth="1" min="21" max="21" width="3.43"/>
    <col customWidth="1" min="22" max="22" width="2.29"/>
    <col customWidth="1" min="23" max="25" width="2.43"/>
    <col customWidth="1" min="26" max="26" width="2.71"/>
    <col customWidth="1" min="27" max="27" width="3.0"/>
    <col customWidth="1" min="28" max="28" width="2.71"/>
    <col customWidth="1" min="29" max="29" width="3.71"/>
    <col customWidth="1" min="30" max="31" width="2.71"/>
    <col customWidth="1" min="32" max="32" width="3.14"/>
    <col customWidth="1" min="33" max="33" width="0.86"/>
    <col customWidth="1" hidden="1" min="34" max="34" width="2.71"/>
    <col customWidth="1" min="35" max="44" width="2.71"/>
  </cols>
  <sheetData>
    <row r="1" ht="4.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27.75" customHeight="1">
      <c r="A2" s="1"/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  <c r="AG2" s="9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ht="12.0" customHeight="1">
      <c r="A3" s="1"/>
      <c r="B3" s="5"/>
      <c r="C3" s="10" t="s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8"/>
      <c r="AG3" s="9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ht="12.75" customHeight="1">
      <c r="A4" s="1"/>
      <c r="B4" s="5"/>
      <c r="C4" s="11" t="s">
        <v>2</v>
      </c>
      <c r="D4" s="7"/>
      <c r="E4" s="7"/>
      <c r="F4" s="7"/>
      <c r="G4" s="7"/>
      <c r="H4" s="7"/>
      <c r="I4" s="8"/>
      <c r="J4" s="12" t="s">
        <v>3</v>
      </c>
      <c r="K4" s="7"/>
      <c r="L4" s="7"/>
      <c r="M4" s="7"/>
      <c r="N4" s="8"/>
      <c r="O4" s="3"/>
      <c r="P4" s="3"/>
      <c r="Q4" s="3"/>
      <c r="R4" s="3"/>
      <c r="S4" s="3"/>
      <c r="T4" s="3"/>
      <c r="U4" s="13"/>
      <c r="V4" s="13"/>
      <c r="W4" s="14" t="s">
        <v>4</v>
      </c>
      <c r="X4" s="7"/>
      <c r="Y4" s="7"/>
      <c r="Z4" s="7"/>
      <c r="AA4" s="8"/>
      <c r="AB4" s="12" t="s">
        <v>3</v>
      </c>
      <c r="AC4" s="7"/>
      <c r="AD4" s="7"/>
      <c r="AE4" s="7"/>
      <c r="AF4" s="8"/>
      <c r="AG4" s="9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ht="12.75" customHeight="1">
      <c r="A5" s="1"/>
      <c r="B5" s="5"/>
      <c r="C5" s="11" t="s">
        <v>5</v>
      </c>
      <c r="D5" s="7"/>
      <c r="E5" s="7"/>
      <c r="F5" s="7"/>
      <c r="G5" s="7"/>
      <c r="H5" s="7"/>
      <c r="I5" s="8"/>
      <c r="J5" s="12" t="s">
        <v>3</v>
      </c>
      <c r="K5" s="7"/>
      <c r="L5" s="7"/>
      <c r="M5" s="7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9"/>
      <c r="AG5" s="9"/>
      <c r="AH5" s="1" t="s">
        <v>6</v>
      </c>
      <c r="AI5" s="1"/>
      <c r="AJ5" s="1"/>
      <c r="AK5" s="1"/>
      <c r="AL5" s="1"/>
      <c r="AM5" s="1"/>
      <c r="AN5" s="1"/>
      <c r="AO5" s="1"/>
      <c r="AP5" s="1"/>
      <c r="AQ5" s="1"/>
      <c r="AR5" s="1"/>
    </row>
    <row r="6" ht="12.75" customHeight="1">
      <c r="A6" s="1"/>
      <c r="B6" s="5"/>
      <c r="C6" s="11" t="s">
        <v>7</v>
      </c>
      <c r="D6" s="7"/>
      <c r="E6" s="7"/>
      <c r="F6" s="7"/>
      <c r="G6" s="7"/>
      <c r="H6" s="7"/>
      <c r="I6" s="8"/>
      <c r="J6" s="15" t="s">
        <v>6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8"/>
      <c r="W6" s="14" t="s">
        <v>8</v>
      </c>
      <c r="X6" s="7"/>
      <c r="Y6" s="7"/>
      <c r="Z6" s="7"/>
      <c r="AA6" s="8"/>
      <c r="AB6" s="15"/>
      <c r="AC6" s="7"/>
      <c r="AD6" s="7"/>
      <c r="AE6" s="7"/>
      <c r="AF6" s="8"/>
      <c r="AG6" s="9"/>
      <c r="AH6" s="1" t="s">
        <v>9</v>
      </c>
      <c r="AI6" s="1"/>
      <c r="AJ6" s="1"/>
      <c r="AK6" s="1"/>
      <c r="AL6" s="1"/>
      <c r="AM6" s="1"/>
      <c r="AN6" s="1"/>
      <c r="AO6" s="1"/>
      <c r="AP6" s="1"/>
      <c r="AQ6" s="1"/>
      <c r="AR6" s="1"/>
    </row>
    <row r="7" ht="12.0" customHeight="1">
      <c r="A7" s="1"/>
      <c r="B7" s="5"/>
      <c r="C7" s="10" t="s">
        <v>10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8"/>
      <c r="AG7" s="9"/>
      <c r="AH7" s="1" t="s">
        <v>11</v>
      </c>
      <c r="AI7" s="1"/>
      <c r="AJ7" s="1"/>
      <c r="AK7" s="1"/>
      <c r="AL7" s="1"/>
      <c r="AM7" s="1"/>
      <c r="AN7" s="1"/>
      <c r="AO7" s="1"/>
      <c r="AP7" s="1"/>
      <c r="AQ7" s="1"/>
      <c r="AR7" s="1"/>
    </row>
    <row r="8" ht="12.75" customHeight="1">
      <c r="A8" s="1"/>
      <c r="B8" s="5"/>
      <c r="C8" s="11" t="s">
        <v>12</v>
      </c>
      <c r="D8" s="7"/>
      <c r="E8" s="7"/>
      <c r="F8" s="7"/>
      <c r="G8" s="7"/>
      <c r="H8" s="7"/>
      <c r="I8" s="16"/>
      <c r="J8" s="17">
        <v>4.500033162E9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8"/>
      <c r="W8" s="14" t="s">
        <v>13</v>
      </c>
      <c r="X8" s="7"/>
      <c r="Y8" s="7"/>
      <c r="Z8" s="7"/>
      <c r="AA8" s="8"/>
      <c r="AB8" s="18"/>
      <c r="AC8" s="7"/>
      <c r="AD8" s="7"/>
      <c r="AE8" s="7"/>
      <c r="AF8" s="8"/>
      <c r="AG8" s="9"/>
      <c r="AH8" s="1" t="s">
        <v>14</v>
      </c>
      <c r="AI8" s="1"/>
      <c r="AJ8" s="1"/>
      <c r="AK8" s="1"/>
      <c r="AL8" s="1"/>
      <c r="AM8" s="1"/>
      <c r="AN8" s="1"/>
      <c r="AO8" s="1"/>
      <c r="AP8" s="1"/>
      <c r="AQ8" s="1"/>
      <c r="AR8" s="1"/>
    </row>
    <row r="9" ht="12.75" customHeight="1">
      <c r="A9" s="1"/>
      <c r="B9" s="5"/>
      <c r="C9" s="11" t="s">
        <v>15</v>
      </c>
      <c r="D9" s="7"/>
      <c r="E9" s="7"/>
      <c r="F9" s="7"/>
      <c r="G9" s="7"/>
      <c r="H9" s="7"/>
      <c r="I9" s="16"/>
      <c r="J9" s="15" t="s">
        <v>16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8"/>
      <c r="W9" s="14" t="s">
        <v>17</v>
      </c>
      <c r="X9" s="7"/>
      <c r="Y9" s="7"/>
      <c r="Z9" s="7"/>
      <c r="AA9" s="8"/>
      <c r="AB9" s="19"/>
      <c r="AC9" s="7"/>
      <c r="AD9" s="7"/>
      <c r="AE9" s="7"/>
      <c r="AF9" s="8"/>
      <c r="AG9" s="9"/>
      <c r="AH9" s="1" t="s">
        <v>18</v>
      </c>
      <c r="AI9" s="1"/>
      <c r="AJ9" s="1"/>
      <c r="AK9" s="1"/>
      <c r="AL9" s="1"/>
      <c r="AM9" s="1"/>
      <c r="AN9" s="1"/>
      <c r="AO9" s="1"/>
      <c r="AP9" s="1"/>
      <c r="AQ9" s="1"/>
      <c r="AR9" s="1"/>
    </row>
    <row r="10" ht="7.5" customHeight="1">
      <c r="A10" s="1"/>
      <c r="B10" s="5"/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9"/>
      <c r="AG10" s="9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ht="12.75" customHeight="1">
      <c r="A11" s="1"/>
      <c r="B11" s="5"/>
      <c r="C11" s="20"/>
      <c r="D11" s="21"/>
      <c r="E11" s="22" t="s">
        <v>19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23"/>
      <c r="S11" s="1"/>
      <c r="T11" s="24" t="s">
        <v>20</v>
      </c>
      <c r="U11" s="25"/>
      <c r="V11" s="25"/>
      <c r="W11" s="25"/>
      <c r="X11" s="25"/>
      <c r="Y11" s="25"/>
      <c r="Z11" s="25"/>
      <c r="AA11" s="25"/>
      <c r="AB11" s="25"/>
      <c r="AC11" s="25"/>
      <c r="AD11" s="26"/>
      <c r="AE11" s="27"/>
      <c r="AF11" s="21"/>
      <c r="AG11" s="9"/>
      <c r="AH11" s="28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ht="12.75" customHeight="1">
      <c r="A12" s="1"/>
      <c r="B12" s="5"/>
      <c r="C12" s="5"/>
      <c r="D12" s="9"/>
      <c r="E12" s="29" t="s">
        <v>21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1"/>
      <c r="R12" s="32"/>
      <c r="S12" s="1"/>
      <c r="T12" s="33" t="s">
        <v>22</v>
      </c>
      <c r="U12" s="34"/>
      <c r="V12" s="34"/>
      <c r="W12" s="34"/>
      <c r="X12" s="34"/>
      <c r="Y12" s="34"/>
      <c r="Z12" s="34"/>
      <c r="AA12" s="34"/>
      <c r="AB12" s="34"/>
      <c r="AC12" s="35"/>
      <c r="AD12" s="36"/>
      <c r="AE12" s="37"/>
      <c r="AF12" s="38"/>
      <c r="AG12" s="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ht="12.75" customHeight="1">
      <c r="A13" s="1"/>
      <c r="B13" s="5"/>
      <c r="C13" s="5"/>
      <c r="D13" s="9"/>
      <c r="E13" s="39" t="s">
        <v>23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1"/>
      <c r="R13" s="42" t="s">
        <v>24</v>
      </c>
      <c r="S13" s="1"/>
      <c r="T13" s="43" t="s">
        <v>25</v>
      </c>
      <c r="U13" s="44"/>
      <c r="V13" s="44"/>
      <c r="W13" s="44"/>
      <c r="X13" s="44"/>
      <c r="Y13" s="44"/>
      <c r="Z13" s="44"/>
      <c r="AA13" s="44"/>
      <c r="AB13" s="44"/>
      <c r="AC13" s="45"/>
      <c r="AD13" s="46"/>
      <c r="AE13" s="37"/>
      <c r="AF13" s="38"/>
      <c r="AG13" s="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ht="12.75" customHeight="1">
      <c r="A14" s="1"/>
      <c r="B14" s="5"/>
      <c r="C14" s="5"/>
      <c r="D14" s="9"/>
      <c r="E14" s="47" t="s">
        <v>26</v>
      </c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9"/>
      <c r="R14" s="50"/>
      <c r="S14" s="1"/>
      <c r="T14" s="51" t="s">
        <v>27</v>
      </c>
      <c r="U14" s="52"/>
      <c r="V14" s="52"/>
      <c r="W14" s="52"/>
      <c r="X14" s="52"/>
      <c r="Y14" s="52"/>
      <c r="Z14" s="52"/>
      <c r="AA14" s="52"/>
      <c r="AB14" s="52"/>
      <c r="AC14" s="53"/>
      <c r="AD14" s="54"/>
      <c r="AE14" s="37"/>
      <c r="AF14" s="38"/>
      <c r="AG14" s="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ht="7.5" customHeight="1">
      <c r="A15" s="1"/>
      <c r="B15" s="5"/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9"/>
      <c r="AG15" s="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ht="12.75" customHeight="1">
      <c r="A16" s="1"/>
      <c r="B16" s="5"/>
      <c r="C16" s="10" t="s">
        <v>28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8"/>
      <c r="AG16" s="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ht="51.75" customHeight="1">
      <c r="A17" s="1"/>
      <c r="B17" s="5"/>
      <c r="C17" s="55" t="s">
        <v>29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8"/>
      <c r="AG17" s="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ht="12.75" customHeight="1">
      <c r="A18" s="1"/>
      <c r="B18" s="5"/>
      <c r="C18" s="10" t="s">
        <v>30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8"/>
      <c r="AG18" s="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ht="156.0" customHeight="1">
      <c r="A19" s="1"/>
      <c r="B19" s="5"/>
      <c r="C19" s="56" t="s">
        <v>31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8"/>
      <c r="AG19" s="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ht="12.75" customHeight="1">
      <c r="A20" s="1"/>
      <c r="B20" s="5"/>
      <c r="C20" s="59" t="s">
        <v>30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1"/>
      <c r="AG20" s="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ht="33.75" customHeight="1">
      <c r="A21" s="1"/>
      <c r="B21" s="5"/>
      <c r="C21" s="62" t="s">
        <v>32</v>
      </c>
      <c r="D21" s="7"/>
      <c r="E21" s="7"/>
      <c r="F21" s="7"/>
      <c r="G21" s="7"/>
      <c r="H21" s="7"/>
      <c r="I21" s="8"/>
      <c r="J21" s="63" t="s">
        <v>33</v>
      </c>
      <c r="K21" s="7"/>
      <c r="L21" s="7"/>
      <c r="M21" s="7"/>
      <c r="N21" s="7"/>
      <c r="O21" s="7"/>
      <c r="P21" s="7"/>
      <c r="Q21" s="7"/>
      <c r="R21" s="8"/>
      <c r="S21" s="64" t="s">
        <v>34</v>
      </c>
      <c r="T21" s="7"/>
      <c r="U21" s="7"/>
      <c r="V21" s="8"/>
      <c r="W21" s="11"/>
      <c r="X21" s="7"/>
      <c r="Y21" s="7"/>
      <c r="Z21" s="7"/>
      <c r="AA21" s="7"/>
      <c r="AB21" s="7"/>
      <c r="AC21" s="7"/>
      <c r="AD21" s="7"/>
      <c r="AE21" s="7"/>
      <c r="AF21" s="8"/>
      <c r="AG21" s="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ht="36.75" customHeight="1">
      <c r="A22" s="1"/>
      <c r="B22" s="5"/>
      <c r="C22" s="62" t="s">
        <v>35</v>
      </c>
      <c r="D22" s="7"/>
      <c r="E22" s="7"/>
      <c r="F22" s="7"/>
      <c r="G22" s="7"/>
      <c r="H22" s="7"/>
      <c r="I22" s="8"/>
      <c r="J22" s="65"/>
      <c r="K22" s="7"/>
      <c r="L22" s="7"/>
      <c r="M22" s="7"/>
      <c r="N22" s="7"/>
      <c r="O22" s="7"/>
      <c r="P22" s="7"/>
      <c r="Q22" s="7"/>
      <c r="R22" s="8"/>
      <c r="S22" s="64" t="s">
        <v>34</v>
      </c>
      <c r="T22" s="7"/>
      <c r="U22" s="7"/>
      <c r="V22" s="8"/>
      <c r="W22" s="11"/>
      <c r="X22" s="7"/>
      <c r="Y22" s="7"/>
      <c r="Z22" s="7"/>
      <c r="AA22" s="7"/>
      <c r="AB22" s="7"/>
      <c r="AC22" s="7"/>
      <c r="AD22" s="7"/>
      <c r="AE22" s="7"/>
      <c r="AF22" s="8"/>
      <c r="AG22" s="9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ht="33.75" customHeight="1">
      <c r="A23" s="1"/>
      <c r="B23" s="5"/>
      <c r="C23" s="66" t="s">
        <v>36</v>
      </c>
      <c r="D23" s="7"/>
      <c r="E23" s="7"/>
      <c r="F23" s="7"/>
      <c r="G23" s="7"/>
      <c r="H23" s="7"/>
      <c r="I23" s="8"/>
      <c r="J23" s="66"/>
      <c r="K23" s="7"/>
      <c r="L23" s="7"/>
      <c r="M23" s="7"/>
      <c r="N23" s="7"/>
      <c r="O23" s="7"/>
      <c r="P23" s="7"/>
      <c r="Q23" s="7"/>
      <c r="R23" s="8"/>
      <c r="S23" s="64" t="s">
        <v>34</v>
      </c>
      <c r="T23" s="7"/>
      <c r="U23" s="7"/>
      <c r="V23" s="8"/>
      <c r="W23" s="67"/>
      <c r="X23" s="7"/>
      <c r="Y23" s="7"/>
      <c r="Z23" s="7"/>
      <c r="AA23" s="7"/>
      <c r="AB23" s="7"/>
      <c r="AC23" s="7"/>
      <c r="AD23" s="7"/>
      <c r="AE23" s="7"/>
      <c r="AF23" s="8"/>
      <c r="AG23" s="9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ht="3.75" customHeight="1">
      <c r="A24" s="1"/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70"/>
      <c r="AH24" s="5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ht="12.75" customHeight="1">
      <c r="A25" s="1"/>
      <c r="B25" s="71" t="s">
        <v>37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3" t="s">
        <v>38</v>
      </c>
      <c r="O25" s="72"/>
      <c r="P25" s="72"/>
      <c r="Q25" s="72"/>
      <c r="R25" s="72"/>
      <c r="S25" s="72"/>
      <c r="T25" s="72"/>
      <c r="U25" s="72"/>
      <c r="V25" s="72"/>
      <c r="W25" s="74" t="s">
        <v>39</v>
      </c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5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</row>
  </sheetData>
  <mergeCells count="41">
    <mergeCell ref="J6:V6"/>
    <mergeCell ref="W6:AA6"/>
    <mergeCell ref="AB9:AF9"/>
    <mergeCell ref="J9:V9"/>
    <mergeCell ref="J8:V8"/>
    <mergeCell ref="C6:I6"/>
    <mergeCell ref="C5:I5"/>
    <mergeCell ref="C7:AF7"/>
    <mergeCell ref="J5:N5"/>
    <mergeCell ref="C20:AF20"/>
    <mergeCell ref="C19:AF19"/>
    <mergeCell ref="C22:I22"/>
    <mergeCell ref="C23:I23"/>
    <mergeCell ref="J23:R23"/>
    <mergeCell ref="S23:V23"/>
    <mergeCell ref="B25:M25"/>
    <mergeCell ref="N25:V25"/>
    <mergeCell ref="W25:AG25"/>
    <mergeCell ref="W23:AF23"/>
    <mergeCell ref="C4:I4"/>
    <mergeCell ref="C2:AF2"/>
    <mergeCell ref="C3:AF3"/>
    <mergeCell ref="J4:N4"/>
    <mergeCell ref="W4:AA4"/>
    <mergeCell ref="AB4:AF4"/>
    <mergeCell ref="W8:AA8"/>
    <mergeCell ref="W9:AA9"/>
    <mergeCell ref="C9:I9"/>
    <mergeCell ref="C8:I8"/>
    <mergeCell ref="AB8:AF8"/>
    <mergeCell ref="AB6:AF6"/>
    <mergeCell ref="W22:AF22"/>
    <mergeCell ref="W21:AF21"/>
    <mergeCell ref="C17:AF17"/>
    <mergeCell ref="C18:AF18"/>
    <mergeCell ref="S22:V22"/>
    <mergeCell ref="J22:R22"/>
    <mergeCell ref="C16:AF16"/>
    <mergeCell ref="J21:R21"/>
    <mergeCell ref="C21:I21"/>
    <mergeCell ref="S21:V21"/>
  </mergeCells>
  <dataValidations>
    <dataValidation type="list" allowBlank="1" showInputMessage="1" showErrorMessage="1" prompt=" - " sqref="J6">
      <formula1>$AH$4:$AH$9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48.29"/>
    <col customWidth="1" min="2" max="2" width="11.71"/>
    <col customWidth="1" min="3" max="3" width="9.29"/>
    <col customWidth="1" min="4" max="4" width="13.0"/>
    <col customWidth="1" hidden="1" min="5" max="5" width="7.0"/>
    <col customWidth="1" min="6" max="6" width="9.29"/>
    <col customWidth="1" min="7" max="7" width="10.71"/>
    <col customWidth="1" min="8" max="8" width="16.57"/>
    <col customWidth="1" min="9" max="9" width="16.71"/>
    <col customWidth="1" hidden="1" min="10" max="14" width="9.14"/>
    <col customWidth="1" hidden="1" min="15" max="15" width="5.57"/>
    <col customWidth="1" hidden="1" min="16" max="16" width="6.14"/>
    <col customWidth="1" hidden="1" min="17" max="24" width="9.14"/>
    <col customWidth="1" hidden="1" min="25" max="25" width="14.57"/>
    <col customWidth="1" min="26" max="26" width="16.43"/>
    <col customWidth="1" min="27" max="27" width="10.57"/>
    <col customWidth="1" min="28" max="28" width="6.29"/>
    <col customWidth="1" min="29" max="29" width="10.57"/>
    <col customWidth="1" min="30" max="30" width="11.86"/>
    <col customWidth="1" min="31" max="31" width="128.86"/>
    <col customWidth="1" min="32" max="32" width="0.14"/>
    <col customWidth="1" min="33" max="41" width="11.43"/>
  </cols>
  <sheetData>
    <row r="1" ht="3.0" customHeight="1">
      <c r="A1" s="7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7"/>
      <c r="AG1" s="78"/>
      <c r="AH1" s="78"/>
      <c r="AI1" s="78"/>
      <c r="AJ1" s="78"/>
      <c r="AK1" s="78"/>
      <c r="AL1" s="78"/>
      <c r="AM1" s="78"/>
      <c r="AN1" s="78"/>
      <c r="AO1" s="78"/>
    </row>
    <row r="2" ht="28.5" customHeight="1">
      <c r="A2" s="79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0"/>
      <c r="AG2" s="78"/>
      <c r="AH2" s="78"/>
      <c r="AI2" s="78"/>
      <c r="AJ2" s="78"/>
      <c r="AK2" s="78"/>
      <c r="AL2" s="78"/>
      <c r="AM2" s="78"/>
      <c r="AN2" s="78"/>
      <c r="AO2" s="78"/>
    </row>
    <row r="3" ht="12.0" customHeight="1">
      <c r="A3" s="81" t="s">
        <v>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8"/>
      <c r="AF3" s="80"/>
      <c r="AG3" s="78"/>
      <c r="AH3" s="78"/>
      <c r="AI3" s="78"/>
      <c r="AJ3" s="78"/>
      <c r="AK3" s="78"/>
      <c r="AL3" s="78"/>
      <c r="AM3" s="78"/>
      <c r="AN3" s="78"/>
      <c r="AO3" s="78"/>
    </row>
    <row r="4" ht="12.0" customHeight="1">
      <c r="A4" s="82" t="str">
        <f>'Identificação'!C4&amp;" : "&amp;'Identificação'!J4</f>
        <v>Aplicação : GEOCAB</v>
      </c>
      <c r="B4" s="7"/>
      <c r="C4" s="7"/>
      <c r="D4" s="7"/>
      <c r="E4" s="8"/>
      <c r="F4" s="82" t="str">
        <f>'Identificação'!C5&amp;" : "&amp;'Identificação'!J5</f>
        <v>Projeto : GEOCAB</v>
      </c>
      <c r="G4" s="7"/>
      <c r="H4" s="7"/>
      <c r="I4" s="7"/>
      <c r="J4" s="7"/>
      <c r="K4" s="7"/>
      <c r="L4" s="8"/>
      <c r="M4" s="83" t="s">
        <v>41</v>
      </c>
      <c r="N4" s="84" t="str">
        <f>SUM(AB10:AB284)</f>
        <v>52.00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85"/>
      <c r="AD4" s="7"/>
      <c r="AE4" s="8"/>
      <c r="AF4" s="80"/>
      <c r="AG4" s="78"/>
      <c r="AH4" s="78"/>
      <c r="AI4" s="78"/>
      <c r="AJ4" s="78"/>
      <c r="AK4" s="78"/>
      <c r="AL4" s="78"/>
      <c r="AM4" s="78"/>
      <c r="AN4" s="78"/>
      <c r="AO4" s="78"/>
    </row>
    <row r="5" ht="12.0" customHeight="1">
      <c r="A5" s="86" t="str">
        <f>'Identificação'!C21&amp;" : "&amp;'Identificação'!J21</f>
        <v>Analista Responsável : Lucas Boz</v>
      </c>
      <c r="B5" s="7"/>
      <c r="C5" s="7"/>
      <c r="D5" s="7"/>
      <c r="E5" s="8"/>
      <c r="F5" s="82" t="str">
        <f>'Identificação'!C23&amp;" : "&amp;'Identificação'!J23</f>
        <v>Revisor : </v>
      </c>
      <c r="G5" s="7"/>
      <c r="H5" s="7"/>
      <c r="I5" s="7"/>
      <c r="J5" s="7"/>
      <c r="K5" s="7"/>
      <c r="L5" s="8"/>
      <c r="M5" s="83" t="s">
        <v>42</v>
      </c>
      <c r="N5" s="87" t="str">
        <f>SUM(AA10:AA284)</f>
        <v>50.00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  <c r="AC5" s="85"/>
      <c r="AD5" s="7"/>
      <c r="AE5" s="8"/>
      <c r="AF5" s="80"/>
      <c r="AG5" s="88"/>
      <c r="AH5" s="88"/>
      <c r="AI5" s="88"/>
      <c r="AJ5" s="88"/>
      <c r="AK5" s="88"/>
      <c r="AL5" s="88"/>
      <c r="AM5" s="88"/>
      <c r="AN5" s="88"/>
      <c r="AO5" s="88"/>
    </row>
    <row r="6" ht="12.0" customHeight="1">
      <c r="A6" s="81" t="s">
        <v>43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  <c r="AF6" s="80"/>
      <c r="AG6" s="88"/>
      <c r="AH6" s="88"/>
      <c r="AI6" s="88"/>
      <c r="AJ6" s="88"/>
      <c r="AK6" s="88"/>
      <c r="AL6" s="88"/>
      <c r="AM6" s="88"/>
      <c r="AN6" s="88"/>
      <c r="AO6" s="88"/>
    </row>
    <row r="7" ht="12.0" customHeight="1">
      <c r="A7" s="89" t="s">
        <v>44</v>
      </c>
      <c r="B7" s="90"/>
      <c r="C7" s="91" t="s">
        <v>45</v>
      </c>
      <c r="D7" s="7"/>
      <c r="E7" s="8"/>
      <c r="F7" s="91" t="s">
        <v>46</v>
      </c>
      <c r="G7" s="7"/>
      <c r="H7" s="7"/>
      <c r="I7" s="8"/>
      <c r="J7" s="91" t="s">
        <v>47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91" t="s">
        <v>48</v>
      </c>
      <c r="AA7" s="7"/>
      <c r="AB7" s="8"/>
      <c r="AC7" s="92" t="s">
        <v>49</v>
      </c>
      <c r="AD7" s="8"/>
      <c r="AE7" s="93" t="s">
        <v>50</v>
      </c>
      <c r="AF7" s="80"/>
      <c r="AG7" s="88"/>
      <c r="AH7" s="88"/>
      <c r="AI7" s="88"/>
      <c r="AJ7" s="88"/>
      <c r="AK7" s="88"/>
      <c r="AL7" s="88"/>
      <c r="AM7" s="88"/>
      <c r="AN7" s="88"/>
      <c r="AO7" s="88"/>
    </row>
    <row r="8" ht="12.0" customHeight="1">
      <c r="A8" s="94"/>
      <c r="B8" s="95" t="s">
        <v>51</v>
      </c>
      <c r="C8" s="95" t="s">
        <v>52</v>
      </c>
      <c r="D8" s="95" t="s">
        <v>53</v>
      </c>
      <c r="E8" s="96" t="s">
        <v>54</v>
      </c>
      <c r="F8" s="96" t="s">
        <v>55</v>
      </c>
      <c r="G8" s="96" t="s">
        <v>56</v>
      </c>
      <c r="H8" s="97" t="s">
        <v>57</v>
      </c>
      <c r="I8" s="98" t="s">
        <v>58</v>
      </c>
      <c r="J8" s="99" t="s">
        <v>59</v>
      </c>
      <c r="K8" s="99" t="s">
        <v>60</v>
      </c>
      <c r="L8" s="100" t="s">
        <v>61</v>
      </c>
      <c r="M8" s="99" t="s">
        <v>62</v>
      </c>
      <c r="N8" s="99" t="s">
        <v>63</v>
      </c>
      <c r="O8" s="99" t="s">
        <v>64</v>
      </c>
      <c r="P8" s="100" t="s">
        <v>65</v>
      </c>
      <c r="Q8" s="99" t="s">
        <v>66</v>
      </c>
      <c r="R8" s="99" t="s">
        <v>67</v>
      </c>
      <c r="S8" s="99" t="s">
        <v>68</v>
      </c>
      <c r="T8" s="99" t="s">
        <v>69</v>
      </c>
      <c r="U8" s="99" t="s">
        <v>70</v>
      </c>
      <c r="V8" s="99" t="s">
        <v>71</v>
      </c>
      <c r="W8" s="99" t="s">
        <v>72</v>
      </c>
      <c r="X8" s="99" t="s">
        <v>73</v>
      </c>
      <c r="Y8" s="99" t="s">
        <v>74</v>
      </c>
      <c r="Z8" s="99" t="s">
        <v>75</v>
      </c>
      <c r="AA8" s="99" t="s">
        <v>76</v>
      </c>
      <c r="AB8" s="99" t="s">
        <v>77</v>
      </c>
      <c r="AC8" s="99" t="s">
        <v>78</v>
      </c>
      <c r="AD8" s="101" t="s">
        <v>79</v>
      </c>
      <c r="AE8" s="102"/>
      <c r="AF8" s="80"/>
      <c r="AG8" s="88"/>
      <c r="AH8" s="88"/>
      <c r="AI8" s="88"/>
      <c r="AJ8" s="88"/>
      <c r="AK8" s="88"/>
      <c r="AL8" s="88"/>
      <c r="AM8" s="88"/>
      <c r="AN8" s="88"/>
      <c r="AO8" s="88"/>
    </row>
    <row r="9" ht="13.5" customHeight="1">
      <c r="A9" s="103" t="s">
        <v>80</v>
      </c>
      <c r="B9" s="104"/>
      <c r="C9" s="105"/>
      <c r="D9" s="105"/>
      <c r="E9" s="106"/>
      <c r="F9" s="107"/>
      <c r="G9" s="108"/>
      <c r="H9" s="109"/>
      <c r="I9" s="110"/>
      <c r="J9" s="111"/>
      <c r="K9" s="111"/>
      <c r="L9" s="112"/>
      <c r="M9" s="111"/>
      <c r="N9" s="111"/>
      <c r="O9" s="112"/>
      <c r="P9" s="113"/>
      <c r="Q9" s="111"/>
      <c r="R9" s="111"/>
      <c r="S9" s="111"/>
      <c r="T9" s="111"/>
      <c r="U9" s="111"/>
      <c r="V9" s="111"/>
      <c r="W9" s="114"/>
      <c r="X9" s="114"/>
      <c r="Y9" s="111"/>
      <c r="Z9" s="111"/>
      <c r="AA9" s="111"/>
      <c r="AB9" s="115"/>
      <c r="AC9" s="116"/>
      <c r="AD9" s="117"/>
      <c r="AE9" s="118"/>
      <c r="AF9" s="80"/>
      <c r="AG9" s="78"/>
      <c r="AH9" s="78"/>
      <c r="AI9" s="78"/>
      <c r="AJ9" s="78"/>
      <c r="AK9" s="78"/>
      <c r="AL9" s="78"/>
      <c r="AM9" s="78"/>
      <c r="AN9" s="78"/>
      <c r="AO9" s="78"/>
    </row>
    <row r="10" ht="12.0" customHeight="1">
      <c r="A10" s="119" t="s">
        <v>81</v>
      </c>
      <c r="B10" s="120"/>
      <c r="C10" s="121"/>
      <c r="D10" s="122"/>
      <c r="E10" s="123"/>
      <c r="F10" s="124" t="s">
        <v>82</v>
      </c>
      <c r="G10" s="125" t="s">
        <v>83</v>
      </c>
      <c r="H10" s="126">
        <v>8.0</v>
      </c>
      <c r="I10" s="127">
        <v>2.0</v>
      </c>
      <c r="J10" s="128"/>
      <c r="K10" s="129"/>
      <c r="L10" s="130" t="str">
        <f>IF((J10=0),0,(K10*100/J10))</f>
        <v>0.00</v>
      </c>
      <c r="M10" s="129"/>
      <c r="N10" s="131"/>
      <c r="O10" s="132" t="str">
        <f>IF((M10=0),0,(N10*100/M10))</f>
        <v>0.00</v>
      </c>
      <c r="P10" s="132" t="str">
        <f>IF(G10=0,0,IF(G10="I",1,IF(G10="A",IF(J10="",0.6,X10),0.4)))</f>
        <v>1.00</v>
      </c>
      <c r="Q10" s="133" t="str">
        <f t="shared" ref="Q10:Q21" si="1">CONCATENATE(F10,R10)</f>
        <v>CEA</v>
      </c>
      <c r="R10" s="134" t="str">
        <f>IF(OR(ISBLANK(H10),ISBLANK(I10)),IF(OR(F10="ALI",F10="AIE"),"L",IF(ISBLANK(F10),"","A")),IF(F10="EE",IF(I10&gt;=3,IF(H10&gt;=5,"H","A"),IF(I10&gt;=2,IF(H10&gt;=16,"H",IF(H10&lt;=4,"L","A")),IF(H10&lt;=15,"L","A"))),IF(OR(F10="SE",F10="CE"),IF(I10&gt;=4,IF(H10&gt;=6,"H","A"),IF(I10&gt;=2,IF(H10&gt;=20,"H",IF(H10&lt;=5,"L","A")),IF(H10&lt;=19,"L","A"))),IF(OR(F10="ALI",F10="AIE"),IF(I10&gt;=6,IF(H10&gt;=20,"H","A"),IF(I10&gt;=2,IF(H10&gt;=51,"H",IF(H10&lt;=19,"L","A")),IF(H10&lt;=50,"L","A")))))))</f>
        <v>A</v>
      </c>
      <c r="S10" s="134" t="str">
        <f>IF(L10&lt;=1/3*100,0.25,IF(L10&lt;=2/3*100,0.5,IF(L10&lt;=100,0.75,1)))</f>
        <v>0.25</v>
      </c>
      <c r="T10" s="134" t="str">
        <f>IF(AND(L10&lt;=2/3*100,O10&lt;=1/3*100),0.25,IF(AND(L10&lt;=2/3*100,O10&lt;=2/3*100),0.5,IF(AND(L10&lt;=2/3*100,O10&lt;=100),0.75,IF(AND(L10&lt;=2/3*100,O10&gt;100),1))))</f>
        <v>0.25</v>
      </c>
      <c r="U10" s="134" t="str">
        <f>IF(AND(L10&lt;=100,O10&lt;=1/3*100),0.5,IF(AND(L10&lt;=100,O10&lt;=2/3*100),0.75,IF(AND(L10&lt;=100,O10&lt;=100),1,1.25)))</f>
        <v>0.5</v>
      </c>
      <c r="V10" s="134" t="str">
        <f>IF(AND(L10&gt;100,O10&lt;=1/3*100),0.75,IF(AND(L10&gt;100,O10&lt;=2/3*100),1,IF(AND(L10&gt;100,O10&lt;=100),1.25,1.5)))</f>
        <v>1.5</v>
      </c>
      <c r="W10" s="134" t="str">
        <f>IF(L10&lt;=2/3*100,T10,IF(AND(L10&gt;2/3*100,L10&lt;=100),U10,V10))</f>
        <v>0.25</v>
      </c>
      <c r="X10" s="135" t="str">
        <f t="shared" ref="X10:X21" si="2">IF(OR(F10="AIE",F10="ALI"),S10,IF(OR(F10="EE",F10="SE",F10="CE"),W10))</f>
        <v>0.25</v>
      </c>
      <c r="Y10" s="136" t="str">
        <f t="shared" ref="Y10:Y21" si="3">CONCATENATE(G10,P10)</f>
        <v>I1</v>
      </c>
      <c r="Z10" s="136" t="str">
        <f t="shared" ref="Z10:Z21" si="4">IF(R10="L","Baixa",IF(R10="A","Média",IF(R10="","","Alta")))</f>
        <v>Média</v>
      </c>
      <c r="AA10" s="136" t="str">
        <f>IF(ISBLANK(F10),"",IF(F10="ALI",IF(R10="L",7,IF(R10="A",10,15)),IF(F10="AIE",IF(R10="L",5,IF(R10="A",7,10)),IF(F10="SE",IF(R10="L",4,IF(R10="A",5,7)),IF(OR(F10="EE",F10="CE"),IF(R10="L",3,IF(R10="A",4,6)))))))</f>
        <v>4</v>
      </c>
      <c r="AB10" s="137" t="str">
        <f t="shared" ref="AB10:AB21" si="5">IF(AA10="","",PRODUCT(AA10,P10))</f>
        <v>4.00</v>
      </c>
      <c r="AC10" s="138"/>
      <c r="AD10" s="139"/>
      <c r="AE10" s="140"/>
      <c r="AF10" s="80"/>
      <c r="AG10" s="78"/>
      <c r="AH10" s="78"/>
      <c r="AI10" s="78"/>
      <c r="AJ10" s="78"/>
      <c r="AK10" s="78"/>
      <c r="AL10" s="78"/>
      <c r="AM10" s="78"/>
      <c r="AN10" s="78"/>
      <c r="AO10" s="78"/>
    </row>
    <row r="11" ht="12.0" customHeight="1">
      <c r="A11" s="141" t="s">
        <v>84</v>
      </c>
      <c r="B11" s="142"/>
      <c r="C11" s="143"/>
      <c r="D11" s="143"/>
      <c r="E11" s="144"/>
      <c r="F11" s="145" t="s">
        <v>85</v>
      </c>
      <c r="G11" s="146" t="s">
        <v>83</v>
      </c>
      <c r="H11" s="147">
        <v>9.0</v>
      </c>
      <c r="I11" s="148">
        <v>1.0</v>
      </c>
      <c r="J11" s="149"/>
      <c r="K11" s="149"/>
      <c r="L11" s="150" t="str">
        <f>IF((J11=0),0,(K11*100/J11))</f>
        <v>0.00</v>
      </c>
      <c r="M11" s="149"/>
      <c r="N11" s="149"/>
      <c r="O11" s="151" t="str">
        <f>IF((M11=0),0,(N11*100/M11))</f>
        <v>0.00</v>
      </c>
      <c r="P11" s="152" t="str">
        <f>IF(G11=0,0,IF(G11="I",1,IF(G11="A",IF(J11="",0.6,X11),0.4)))</f>
        <v>1.00</v>
      </c>
      <c r="Q11" s="153" t="str">
        <f t="shared" si="1"/>
        <v>EEL</v>
      </c>
      <c r="R11" s="154" t="str">
        <f>IF(OR(ISBLANK(H11),ISBLANK(I11)),IF(OR(F11="ALI",F11="AIE"),"L",IF(ISBLANK(F11),"","A")),IF(F11="EE",IF(I11&gt;=3,IF(H11&gt;=5,"H","A"),IF(I11&gt;=2,IF(H11&gt;=16,"H",IF(H11&lt;=4,"L","A")),IF(H11&lt;=15,"L","A"))),IF(OR(F11="SE",F11="CE"),IF(I11&gt;=4,IF(H11&gt;=6,"H","A"),IF(I11&gt;=2,IF(H11&gt;=20,"H",IF(H11&lt;=5,"L","A")),IF(H11&lt;=19,"L","A"))),IF(OR(F11="ALI",F11="AIE"),IF(I11&gt;=6,IF(H11&gt;=20,"H","A"),IF(I11&gt;=2,IF(H11&gt;=51,"H",IF(H11&lt;=19,"L","A")),IF(H11&lt;=50,"L","A")))))))</f>
        <v>L</v>
      </c>
      <c r="S11" s="154" t="str">
        <f>IF(L11&lt;=1/3*100,0.25,IF(L11&lt;=2/3*100,0.5,IF(L11&lt;=100,0.75,1)))</f>
        <v>0.25</v>
      </c>
      <c r="T11" s="154" t="str">
        <f>IF(AND(L11&lt;=2/3*100,O11&lt;=1/3*100),0.25,IF(AND(L11&lt;=2/3*100,O11&lt;=2/3*100),0.5,IF(AND(L11&lt;=2/3*100,O11&lt;=100),0.75,IF(AND(L11&lt;=2/3*100,O11&gt;100),1))))</f>
        <v>0.25</v>
      </c>
      <c r="U11" s="154" t="str">
        <f>IF(AND(L11&lt;=100,O11&lt;=1/3*100),0.5,IF(AND(L11&lt;=100,O11&lt;=2/3*100),0.75,IF(AND(L11&lt;=100,O11&lt;=100),1,1.25)))</f>
        <v>0.5</v>
      </c>
      <c r="V11" s="154" t="str">
        <f>IF(AND(L11&gt;100,O11&lt;=1/3*100),0.75,IF(AND(L11&gt;100,O11&lt;=2/3*100),1,IF(AND(L11&gt;100,O11&lt;=100),1.25,1.5)))</f>
        <v>1.5</v>
      </c>
      <c r="W11" s="155" t="str">
        <f>IF(L11&lt;=2/3*100,T11,IF(AND(L11&gt;2/3*100,L11&lt;=100),U11,V11))</f>
        <v>0.25</v>
      </c>
      <c r="X11" s="155" t="str">
        <f t="shared" si="2"/>
        <v>0.25</v>
      </c>
      <c r="Y11" s="156" t="str">
        <f t="shared" si="3"/>
        <v>I1</v>
      </c>
      <c r="Z11" s="156" t="str">
        <f t="shared" si="4"/>
        <v>Baixa</v>
      </c>
      <c r="AA11" s="156" t="str">
        <f>IF(ISBLANK(F11),"",IF(F11="ALI",IF(R11="L",7,IF(R11="A",10,15)),IF(F11="AIE",IF(R11="L",5,IF(R11="A",7,10)),IF(F11="SE",IF(R11="L",4,IF(R11="A",5,7)),IF(OR(F11="EE",F11="CE"),IF(R11="L",3,IF(R11="A",4,6)))))))</f>
        <v>3</v>
      </c>
      <c r="AB11" s="157" t="str">
        <f t="shared" si="5"/>
        <v>3.00</v>
      </c>
      <c r="AC11" s="158"/>
      <c r="AD11" s="159"/>
      <c r="AE11" s="160"/>
      <c r="AF11" s="80"/>
      <c r="AG11" s="78"/>
      <c r="AH11" s="78"/>
      <c r="AI11" s="78"/>
      <c r="AJ11" s="78"/>
      <c r="AK11" s="78"/>
      <c r="AL11" s="78"/>
      <c r="AM11" s="78"/>
      <c r="AN11" s="78"/>
      <c r="AO11" s="78"/>
    </row>
    <row r="12" ht="12.0" customHeight="1">
      <c r="A12" s="119" t="s">
        <v>86</v>
      </c>
      <c r="B12" s="120"/>
      <c r="C12" s="121"/>
      <c r="D12" s="122"/>
      <c r="E12" s="123"/>
      <c r="F12" s="124" t="s">
        <v>85</v>
      </c>
      <c r="G12" s="125" t="s">
        <v>83</v>
      </c>
      <c r="H12" s="126">
        <v>7.0</v>
      </c>
      <c r="I12" s="127">
        <v>1.0</v>
      </c>
      <c r="J12" s="128"/>
      <c r="K12" s="129"/>
      <c r="L12" s="130" t="str">
        <f>IF((J12=0),0,(K12*100/J12))</f>
        <v>0.00</v>
      </c>
      <c r="M12" s="129"/>
      <c r="N12" s="131"/>
      <c r="O12" s="132" t="str">
        <f>IF((M12=0),0,(N12*100/M12))</f>
        <v>0.00</v>
      </c>
      <c r="P12" s="132" t="str">
        <f>IF(G12=0,0,IF(G12="I",1,IF(G12="A",IF(J12="",0.6,X12),0.4)))</f>
        <v>1.00</v>
      </c>
      <c r="Q12" s="133" t="str">
        <f t="shared" si="1"/>
        <v>EEL</v>
      </c>
      <c r="R12" s="134" t="str">
        <f>IF(OR(ISBLANK(H12),ISBLANK(I12)),IF(OR(F12="ALI",F12="AIE"),"L",IF(ISBLANK(F12),"","A")),IF(F12="EE",IF(I12&gt;=3,IF(H12&gt;=5,"H","A"),IF(I12&gt;=2,IF(H12&gt;=16,"H",IF(H12&lt;=4,"L","A")),IF(H12&lt;=15,"L","A"))),IF(OR(F12="SE",F12="CE"),IF(I12&gt;=4,IF(H12&gt;=6,"H","A"),IF(I12&gt;=2,IF(H12&gt;=20,"H",IF(H12&lt;=5,"L","A")),IF(H12&lt;=19,"L","A"))),IF(OR(F12="ALI",F12="AIE"),IF(I12&gt;=6,IF(H12&gt;=20,"H","A"),IF(I12&gt;=2,IF(H12&gt;=51,"H",IF(H12&lt;=19,"L","A")),IF(H12&lt;=50,"L","A")))))))</f>
        <v>L</v>
      </c>
      <c r="S12" s="134" t="str">
        <f>IF(L12&lt;=1/3*100,0.25,IF(L12&lt;=2/3*100,0.5,IF(L12&lt;=100,0.75,1)))</f>
        <v>0.25</v>
      </c>
      <c r="T12" s="134" t="str">
        <f>IF(AND(L12&lt;=2/3*100,O12&lt;=1/3*100),0.25,IF(AND(L12&lt;=2/3*100,O12&lt;=2/3*100),0.5,IF(AND(L12&lt;=2/3*100,O12&lt;=100),0.75,IF(AND(L12&lt;=2/3*100,O12&gt;100),1))))</f>
        <v>0.25</v>
      </c>
      <c r="U12" s="134" t="str">
        <f>IF(AND(L12&lt;=100,O12&lt;=1/3*100),0.5,IF(AND(L12&lt;=100,O12&lt;=2/3*100),0.75,IF(AND(L12&lt;=100,O12&lt;=100),1,1.25)))</f>
        <v>0.5</v>
      </c>
      <c r="V12" s="134" t="str">
        <f>IF(AND(L12&gt;100,O12&lt;=1/3*100),0.75,IF(AND(L12&gt;100,O12&lt;=2/3*100),1,IF(AND(L12&gt;100,O12&lt;=100),1.25,1.5)))</f>
        <v>1.5</v>
      </c>
      <c r="W12" s="134" t="str">
        <f>IF(L12&lt;=2/3*100,T12,IF(AND(L12&gt;2/3*100,L12&lt;=100),U12,V12))</f>
        <v>0.25</v>
      </c>
      <c r="X12" s="135" t="str">
        <f t="shared" si="2"/>
        <v>0.25</v>
      </c>
      <c r="Y12" s="136" t="str">
        <f t="shared" si="3"/>
        <v>I1</v>
      </c>
      <c r="Z12" s="136" t="str">
        <f t="shared" si="4"/>
        <v>Baixa</v>
      </c>
      <c r="AA12" s="136" t="str">
        <f>IF(ISBLANK(F12),"",IF(F12="ALI",IF(R12="L",7,IF(R12="A",10,15)),IF(F12="AIE",IF(R12="L",5,IF(R12="A",7,10)),IF(F12="SE",IF(R12="L",4,IF(R12="A",5,7)),IF(OR(F12="EE",F12="CE"),IF(R12="L",3,IF(R12="A",4,6)))))))</f>
        <v>3</v>
      </c>
      <c r="AB12" s="137" t="str">
        <f t="shared" si="5"/>
        <v>3.00</v>
      </c>
      <c r="AC12" s="138"/>
      <c r="AD12" s="139"/>
      <c r="AE12" s="160"/>
      <c r="AF12" s="80"/>
      <c r="AG12" s="78"/>
      <c r="AH12" s="78"/>
      <c r="AI12" s="78"/>
      <c r="AJ12" s="78"/>
      <c r="AK12" s="78"/>
      <c r="AL12" s="78"/>
      <c r="AM12" s="78"/>
      <c r="AN12" s="78"/>
      <c r="AO12" s="78"/>
    </row>
    <row r="13" ht="12.0" customHeight="1">
      <c r="A13" s="141" t="s">
        <v>87</v>
      </c>
      <c r="B13" s="142"/>
      <c r="C13" s="143"/>
      <c r="D13" s="143"/>
      <c r="E13" s="144"/>
      <c r="F13" s="145" t="s">
        <v>82</v>
      </c>
      <c r="G13" s="146" t="s">
        <v>83</v>
      </c>
      <c r="H13" s="147">
        <v>9.0</v>
      </c>
      <c r="I13" s="148">
        <v>3.0</v>
      </c>
      <c r="J13" s="149"/>
      <c r="K13" s="149"/>
      <c r="L13" s="150" t="str">
        <f t="shared" ref="L13:L14" si="6">IF((J13=0),0,(K13*100/J13))</f>
        <v>0.00</v>
      </c>
      <c r="M13" s="149"/>
      <c r="N13" s="149"/>
      <c r="O13" s="151" t="str">
        <f t="shared" ref="O13:O14" si="7">IF((M13=0),0,(N13*100/M13))</f>
        <v>0.00</v>
      </c>
      <c r="P13" s="152" t="str">
        <f t="shared" ref="P13:P14" si="8">IF(G13=0,0,IF(G13="I",1,IF(G13="A",IF(J13="",0.6,X13),0.4)))</f>
        <v>1.00</v>
      </c>
      <c r="Q13" s="153" t="str">
        <f t="shared" si="1"/>
        <v>CEA</v>
      </c>
      <c r="R13" s="154" t="str">
        <f t="shared" ref="R13:R14" si="9">IF(OR(ISBLANK(H13),ISBLANK(I13)),IF(OR(F13="ALI",F13="AIE"),"L",IF(ISBLANK(F13),"","A")),IF(F13="EE",IF(I13&gt;=3,IF(H13&gt;=5,"H","A"),IF(I13&gt;=2,IF(H13&gt;=16,"H",IF(H13&lt;=4,"L","A")),IF(H13&lt;=15,"L","A"))),IF(OR(F13="SE",F13="CE"),IF(I13&gt;=4,IF(H13&gt;=6,"H","A"),IF(I13&gt;=2,IF(H13&gt;=20,"H",IF(H13&lt;=5,"L","A")),IF(H13&lt;=19,"L","A"))),IF(OR(F13="ALI",F13="AIE"),IF(I13&gt;=6,IF(H13&gt;=20,"H","A"),IF(I13&gt;=2,IF(H13&gt;=51,"H",IF(H13&lt;=19,"L","A")),IF(H13&lt;=50,"L","A")))))))</f>
        <v>A</v>
      </c>
      <c r="S13" s="154" t="str">
        <f t="shared" ref="S13:S14" si="10">IF(L13&lt;=1/3*100,0.25,IF(L13&lt;=2/3*100,0.5,IF(L13&lt;=100,0.75,1)))</f>
        <v>0.25</v>
      </c>
      <c r="T13" s="154" t="str">
        <f t="shared" ref="T13:T14" si="11">IF(AND(L13&lt;=2/3*100,O13&lt;=1/3*100),0.25,IF(AND(L13&lt;=2/3*100,O13&lt;=2/3*100),0.5,IF(AND(L13&lt;=2/3*100,O13&lt;=100),0.75,IF(AND(L13&lt;=2/3*100,O13&gt;100),1))))</f>
        <v>0.25</v>
      </c>
      <c r="U13" s="154" t="str">
        <f t="shared" ref="U13:U14" si="12">IF(AND(L13&lt;=100,O13&lt;=1/3*100),0.5,IF(AND(L13&lt;=100,O13&lt;=2/3*100),0.75,IF(AND(L13&lt;=100,O13&lt;=100),1,1.25)))</f>
        <v>0.5</v>
      </c>
      <c r="V13" s="154" t="str">
        <f t="shared" ref="V13:V14" si="13">IF(AND(L13&gt;100,O13&lt;=1/3*100),0.75,IF(AND(L13&gt;100,O13&lt;=2/3*100),1,IF(AND(L13&gt;100,O13&lt;=100),1.25,1.5)))</f>
        <v>1.5</v>
      </c>
      <c r="W13" s="155" t="str">
        <f t="shared" ref="W13:W14" si="14">IF(L13&lt;=2/3*100,T13,IF(AND(L13&gt;2/3*100,L13&lt;=100),U13,V13))</f>
        <v>0.25</v>
      </c>
      <c r="X13" s="155" t="str">
        <f t="shared" si="2"/>
        <v>0.25</v>
      </c>
      <c r="Y13" s="156" t="str">
        <f t="shared" si="3"/>
        <v>I1</v>
      </c>
      <c r="Z13" s="156" t="str">
        <f t="shared" si="4"/>
        <v>Média</v>
      </c>
      <c r="AA13" s="156" t="str">
        <f t="shared" ref="AA13:AA14" si="15">IF(ISBLANK(F13),"",IF(F13="ALI",IF(R13="L",7,IF(R13="A",10,15)),IF(F13="AIE",IF(R13="L",5,IF(R13="A",7,10)),IF(F13="SE",IF(R13="L",4,IF(R13="A",5,7)),IF(OR(F13="EE",F13="CE"),IF(R13="L",3,IF(R13="A",4,6)))))))</f>
        <v>4</v>
      </c>
      <c r="AB13" s="157" t="str">
        <f t="shared" si="5"/>
        <v>4.00</v>
      </c>
      <c r="AC13" s="158"/>
      <c r="AD13" s="159"/>
      <c r="AE13" s="160"/>
      <c r="AF13" s="80"/>
      <c r="AG13" s="78"/>
      <c r="AH13" s="78"/>
      <c r="AI13" s="78"/>
      <c r="AJ13" s="78"/>
      <c r="AK13" s="78"/>
      <c r="AL13" s="78"/>
      <c r="AM13" s="78"/>
      <c r="AN13" s="78"/>
      <c r="AO13" s="78"/>
    </row>
    <row r="14" ht="12.0" customHeight="1">
      <c r="A14" s="141" t="s">
        <v>88</v>
      </c>
      <c r="B14" s="142"/>
      <c r="C14" s="143"/>
      <c r="D14" s="143"/>
      <c r="E14" s="144"/>
      <c r="F14" s="145" t="s">
        <v>82</v>
      </c>
      <c r="G14" s="146" t="s">
        <v>83</v>
      </c>
      <c r="H14" s="147">
        <v>3.0</v>
      </c>
      <c r="I14" s="148">
        <v>2.0</v>
      </c>
      <c r="J14" s="149"/>
      <c r="K14" s="149"/>
      <c r="L14" s="150" t="str">
        <f t="shared" si="6"/>
        <v>0.00</v>
      </c>
      <c r="M14" s="149"/>
      <c r="N14" s="149"/>
      <c r="O14" s="151" t="str">
        <f t="shared" si="7"/>
        <v>0.00</v>
      </c>
      <c r="P14" s="152" t="str">
        <f t="shared" si="8"/>
        <v>1.00</v>
      </c>
      <c r="Q14" s="153" t="str">
        <f t="shared" si="1"/>
        <v>CEL</v>
      </c>
      <c r="R14" s="154" t="str">
        <f t="shared" si="9"/>
        <v>L</v>
      </c>
      <c r="S14" s="154" t="str">
        <f t="shared" si="10"/>
        <v>0.25</v>
      </c>
      <c r="T14" s="154" t="str">
        <f t="shared" si="11"/>
        <v>0.25</v>
      </c>
      <c r="U14" s="154" t="str">
        <f t="shared" si="12"/>
        <v>0.5</v>
      </c>
      <c r="V14" s="154" t="str">
        <f t="shared" si="13"/>
        <v>1.5</v>
      </c>
      <c r="W14" s="155" t="str">
        <f t="shared" si="14"/>
        <v>0.25</v>
      </c>
      <c r="X14" s="155" t="str">
        <f t="shared" si="2"/>
        <v>0.25</v>
      </c>
      <c r="Y14" s="156" t="str">
        <f t="shared" si="3"/>
        <v>I1</v>
      </c>
      <c r="Z14" s="156" t="str">
        <f t="shared" si="4"/>
        <v>Baixa</v>
      </c>
      <c r="AA14" s="156" t="str">
        <f t="shared" si="15"/>
        <v>3</v>
      </c>
      <c r="AB14" s="157" t="str">
        <f t="shared" si="5"/>
        <v>3.00</v>
      </c>
      <c r="AC14" s="161"/>
      <c r="AD14" s="162"/>
      <c r="AE14" s="160"/>
      <c r="AF14" s="80"/>
      <c r="AG14" s="78"/>
      <c r="AH14" s="78"/>
      <c r="AI14" s="78"/>
      <c r="AJ14" s="78"/>
      <c r="AK14" s="78"/>
      <c r="AL14" s="78"/>
      <c r="AM14" s="78"/>
      <c r="AN14" s="78"/>
      <c r="AO14" s="78"/>
    </row>
    <row r="15" ht="12.0" customHeight="1">
      <c r="A15" s="119" t="s">
        <v>89</v>
      </c>
      <c r="B15" s="120"/>
      <c r="C15" s="121"/>
      <c r="D15" s="122"/>
      <c r="E15" s="123"/>
      <c r="F15" s="124" t="s">
        <v>90</v>
      </c>
      <c r="G15" s="125" t="s">
        <v>83</v>
      </c>
      <c r="H15" s="126">
        <v>6.0</v>
      </c>
      <c r="I15" s="127">
        <v>3.0</v>
      </c>
      <c r="J15" s="128"/>
      <c r="K15" s="129"/>
      <c r="L15" s="130" t="str">
        <f>IF((J15=0),0,(K15*100/J15))</f>
        <v>0.00</v>
      </c>
      <c r="M15" s="129"/>
      <c r="N15" s="131"/>
      <c r="O15" s="132" t="str">
        <f>IF((M15=0),0,(N15*100/M15))</f>
        <v>0.00</v>
      </c>
      <c r="P15" s="132" t="str">
        <f>IF(G15=0,0,IF(G15="I",1,IF(G15="A",IF(J15="",0.6,X15),0.4)))</f>
        <v>1.00</v>
      </c>
      <c r="Q15" s="133" t="str">
        <f t="shared" si="1"/>
        <v>SEA</v>
      </c>
      <c r="R15" s="134" t="str">
        <f>IF(OR(ISBLANK(H15),ISBLANK(I15)),IF(OR(F15="ALI",F15="AIE"),"L",IF(ISBLANK(F15),"","A")),IF(F15="EE",IF(I15&gt;=3,IF(H15&gt;=5,"H","A"),IF(I15&gt;=2,IF(H15&gt;=16,"H",IF(H15&lt;=4,"L","A")),IF(H15&lt;=15,"L","A"))),IF(OR(F15="SE",F15="CE"),IF(I15&gt;=4,IF(H15&gt;=6,"H","A"),IF(I15&gt;=2,IF(H15&gt;=20,"H",IF(H15&lt;=5,"L","A")),IF(H15&lt;=19,"L","A"))),IF(OR(F15="ALI",F15="AIE"),IF(I15&gt;=6,IF(H15&gt;=20,"H","A"),IF(I15&gt;=2,IF(H15&gt;=51,"H",IF(H15&lt;=19,"L","A")),IF(H15&lt;=50,"L","A")))))))</f>
        <v>A</v>
      </c>
      <c r="S15" s="134" t="str">
        <f>IF(L15&lt;=1/3*100,0.25,IF(L15&lt;=2/3*100,0.5,IF(L15&lt;=100,0.75,1)))</f>
        <v>0.25</v>
      </c>
      <c r="T15" s="134" t="str">
        <f>IF(AND(L15&lt;=2/3*100,O15&lt;=1/3*100),0.25,IF(AND(L15&lt;=2/3*100,O15&lt;=2/3*100),0.5,IF(AND(L15&lt;=2/3*100,O15&lt;=100),0.75,IF(AND(L15&lt;=2/3*100,O15&gt;100),1))))</f>
        <v>0.25</v>
      </c>
      <c r="U15" s="134" t="str">
        <f>IF(AND(L15&lt;=100,O15&lt;=1/3*100),0.5,IF(AND(L15&lt;=100,O15&lt;=2/3*100),0.75,IF(AND(L15&lt;=100,O15&lt;=100),1,1.25)))</f>
        <v>0.5</v>
      </c>
      <c r="V15" s="134" t="str">
        <f>IF(AND(L15&gt;100,O15&lt;=1/3*100),0.75,IF(AND(L15&gt;100,O15&lt;=2/3*100),1,IF(AND(L15&gt;100,O15&lt;=100),1.25,1.5)))</f>
        <v>1.5</v>
      </c>
      <c r="W15" s="135" t="str">
        <f>IF(L15&lt;=2/3*100,T15,IF(AND(L15&gt;2/3*100,L15&lt;=100),U15,V15))</f>
        <v>0.25</v>
      </c>
      <c r="X15" s="135" t="str">
        <f t="shared" si="2"/>
        <v>0.25</v>
      </c>
      <c r="Y15" s="136" t="str">
        <f t="shared" si="3"/>
        <v>I1</v>
      </c>
      <c r="Z15" s="136" t="str">
        <f t="shared" si="4"/>
        <v>Média</v>
      </c>
      <c r="AA15" s="136" t="str">
        <f>IF(ISBLANK(F15),"",IF(F15="ALI",IF(R15="L",7,IF(R15="A",10,15)),IF(F15="AIE",IF(R15="L",5,IF(R15="A",7,10)),IF(F15="SE",IF(R15="L",4,IF(R15="A",5,7)),IF(OR(F15="EE",F15="CE"),IF(R15="L",3,IF(R15="A",4,6)))))))</f>
        <v>5</v>
      </c>
      <c r="AB15" s="137" t="str">
        <f t="shared" si="5"/>
        <v>5.00</v>
      </c>
      <c r="AC15" s="138"/>
      <c r="AD15" s="139"/>
      <c r="AE15" s="160"/>
      <c r="AF15" s="80"/>
      <c r="AG15" s="78"/>
      <c r="AH15" s="78"/>
      <c r="AI15" s="78"/>
      <c r="AJ15" s="78"/>
      <c r="AK15" s="78"/>
      <c r="AL15" s="78"/>
      <c r="AM15" s="78"/>
      <c r="AN15" s="78"/>
      <c r="AO15" s="78"/>
    </row>
    <row r="16" ht="12.0" customHeight="1">
      <c r="A16" s="141" t="s">
        <v>91</v>
      </c>
      <c r="B16" s="142"/>
      <c r="C16" s="143"/>
      <c r="D16" s="143"/>
      <c r="E16" s="144"/>
      <c r="F16" s="145" t="s">
        <v>82</v>
      </c>
      <c r="G16" s="146" t="s">
        <v>83</v>
      </c>
      <c r="H16" s="147">
        <v>4.0</v>
      </c>
      <c r="I16" s="148">
        <v>1.0</v>
      </c>
      <c r="J16" s="149"/>
      <c r="K16" s="149"/>
      <c r="L16" s="150" t="str">
        <f t="shared" ref="L16:L20" si="16">IF((J16=0),0,(K16*100/J16))</f>
        <v>0.00</v>
      </c>
      <c r="M16" s="149"/>
      <c r="N16" s="149"/>
      <c r="O16" s="151" t="str">
        <f t="shared" ref="O16:O20" si="17">IF((M16=0),0,(N16*100/M16))</f>
        <v>0.00</v>
      </c>
      <c r="P16" s="152" t="str">
        <f t="shared" ref="P16:P20" si="18">IF(G16=0,0,IF(G16="I",1,IF(G16="A",IF(J16="",0.6,X16),0.4)))</f>
        <v>1.00</v>
      </c>
      <c r="Q16" s="153" t="str">
        <f t="shared" si="1"/>
        <v>CEL</v>
      </c>
      <c r="R16" s="154" t="str">
        <f t="shared" ref="R16:R20" si="19">IF(OR(ISBLANK(H16),ISBLANK(I16)),IF(OR(F16="ALI",F16="AIE"),"L",IF(ISBLANK(F16),"","A")),IF(F16="EE",IF(I16&gt;=3,IF(H16&gt;=5,"H","A"),IF(I16&gt;=2,IF(H16&gt;=16,"H",IF(H16&lt;=4,"L","A")),IF(H16&lt;=15,"L","A"))),IF(OR(F16="SE",F16="CE"),IF(I16&gt;=4,IF(H16&gt;=6,"H","A"),IF(I16&gt;=2,IF(H16&gt;=20,"H",IF(H16&lt;=5,"L","A")),IF(H16&lt;=19,"L","A"))),IF(OR(F16="ALI",F16="AIE"),IF(I16&gt;=6,IF(H16&gt;=20,"H","A"),IF(I16&gt;=2,IF(H16&gt;=51,"H",IF(H16&lt;=19,"L","A")),IF(H16&lt;=50,"L","A")))))))</f>
        <v>L</v>
      </c>
      <c r="S16" s="154" t="str">
        <f t="shared" ref="S16:S20" si="20">IF(L16&lt;=1/3*100,0.25,IF(L16&lt;=2/3*100,0.5,IF(L16&lt;=100,0.75,1)))</f>
        <v>0.25</v>
      </c>
      <c r="T16" s="154" t="str">
        <f t="shared" ref="T16:T20" si="21">IF(AND(L16&lt;=2/3*100,O16&lt;=1/3*100),0.25,IF(AND(L16&lt;=2/3*100,O16&lt;=2/3*100),0.5,IF(AND(L16&lt;=2/3*100,O16&lt;=100),0.75,IF(AND(L16&lt;=2/3*100,O16&gt;100),1))))</f>
        <v>0.25</v>
      </c>
      <c r="U16" s="154" t="str">
        <f t="shared" ref="U16:U20" si="22">IF(AND(L16&lt;=100,O16&lt;=1/3*100),0.5,IF(AND(L16&lt;=100,O16&lt;=2/3*100),0.75,IF(AND(L16&lt;=100,O16&lt;=100),1,1.25)))</f>
        <v>0.5</v>
      </c>
      <c r="V16" s="154" t="str">
        <f t="shared" ref="V16:V20" si="23">IF(AND(L16&gt;100,O16&lt;=1/3*100),0.75,IF(AND(L16&gt;100,O16&lt;=2/3*100),1,IF(AND(L16&gt;100,O16&lt;=100),1.25,1.5)))</f>
        <v>1.5</v>
      </c>
      <c r="W16" s="155" t="str">
        <f t="shared" ref="W16:W20" si="24">IF(L16&lt;=2/3*100,T16,IF(AND(L16&gt;2/3*100,L16&lt;=100),U16,V16))</f>
        <v>0.25</v>
      </c>
      <c r="X16" s="155" t="str">
        <f t="shared" si="2"/>
        <v>0.25</v>
      </c>
      <c r="Y16" s="156" t="str">
        <f t="shared" si="3"/>
        <v>I1</v>
      </c>
      <c r="Z16" s="156" t="str">
        <f t="shared" si="4"/>
        <v>Baixa</v>
      </c>
      <c r="AA16" s="156" t="str">
        <f t="shared" ref="AA16:AA20" si="25">IF(ISBLANK(F16),"",IF(F16="ALI",IF(R16="L",7,IF(R16="A",10,15)),IF(F16="AIE",IF(R16="L",5,IF(R16="A",7,10)),IF(F16="SE",IF(R16="L",4,IF(R16="A",5,7)),IF(OR(F16="EE",F16="CE"),IF(R16="L",3,IF(R16="A",4,6)))))))</f>
        <v>3</v>
      </c>
      <c r="AB16" s="157" t="str">
        <f t="shared" si="5"/>
        <v>3.00</v>
      </c>
      <c r="AC16" s="158"/>
      <c r="AD16" s="159"/>
      <c r="AE16" s="160"/>
      <c r="AF16" s="80"/>
      <c r="AG16" s="78"/>
      <c r="AH16" s="78"/>
      <c r="AI16" s="78"/>
      <c r="AJ16" s="78"/>
      <c r="AK16" s="78"/>
      <c r="AL16" s="78"/>
      <c r="AM16" s="78"/>
      <c r="AN16" s="78"/>
      <c r="AO16" s="78"/>
    </row>
    <row r="17" ht="12.0" customHeight="1">
      <c r="A17" s="163" t="s">
        <v>92</v>
      </c>
      <c r="B17" s="164"/>
      <c r="C17" s="165"/>
      <c r="D17" s="165"/>
      <c r="E17" s="166"/>
      <c r="F17" s="167" t="s">
        <v>85</v>
      </c>
      <c r="G17" s="168" t="s">
        <v>83</v>
      </c>
      <c r="H17" s="169">
        <v>5.0</v>
      </c>
      <c r="I17" s="170">
        <v>3.0</v>
      </c>
      <c r="J17" s="171"/>
      <c r="K17" s="171"/>
      <c r="L17" s="172" t="str">
        <f t="shared" si="16"/>
        <v>0.00</v>
      </c>
      <c r="M17" s="171"/>
      <c r="N17" s="171"/>
      <c r="O17" s="173" t="str">
        <f t="shared" si="17"/>
        <v>0.00</v>
      </c>
      <c r="P17" s="173" t="str">
        <f t="shared" si="18"/>
        <v>1.00</v>
      </c>
      <c r="Q17" s="174" t="str">
        <f t="shared" si="1"/>
        <v>EEH</v>
      </c>
      <c r="R17" s="175" t="str">
        <f t="shared" si="19"/>
        <v>H</v>
      </c>
      <c r="S17" s="175" t="str">
        <f t="shared" si="20"/>
        <v>0.25</v>
      </c>
      <c r="T17" s="175" t="str">
        <f t="shared" si="21"/>
        <v>0.25</v>
      </c>
      <c r="U17" s="175" t="str">
        <f t="shared" si="22"/>
        <v>0.5</v>
      </c>
      <c r="V17" s="175" t="str">
        <f t="shared" si="23"/>
        <v>1.5</v>
      </c>
      <c r="W17" s="176" t="str">
        <f t="shared" si="24"/>
        <v>0.25</v>
      </c>
      <c r="X17" s="176" t="str">
        <f t="shared" si="2"/>
        <v>0.25</v>
      </c>
      <c r="Y17" s="177" t="str">
        <f t="shared" si="3"/>
        <v>I1</v>
      </c>
      <c r="Z17" s="177" t="str">
        <f t="shared" si="4"/>
        <v>Alta</v>
      </c>
      <c r="AA17" s="177" t="str">
        <f t="shared" si="25"/>
        <v>6</v>
      </c>
      <c r="AB17" s="178" t="str">
        <f t="shared" si="5"/>
        <v>6.00</v>
      </c>
      <c r="AC17" s="161"/>
      <c r="AD17" s="162"/>
      <c r="AE17" s="179"/>
      <c r="AF17" s="80"/>
      <c r="AG17" s="78"/>
      <c r="AH17" s="78"/>
      <c r="AI17" s="78"/>
      <c r="AJ17" s="78"/>
      <c r="AK17" s="78"/>
      <c r="AL17" s="78"/>
      <c r="AM17" s="78"/>
      <c r="AN17" s="78"/>
      <c r="AO17" s="78"/>
    </row>
    <row r="18" ht="12.0" customHeight="1">
      <c r="A18" s="163" t="s">
        <v>93</v>
      </c>
      <c r="B18" s="164"/>
      <c r="C18" s="165"/>
      <c r="D18" s="165"/>
      <c r="E18" s="166"/>
      <c r="F18" s="167" t="s">
        <v>85</v>
      </c>
      <c r="G18" s="168" t="s">
        <v>83</v>
      </c>
      <c r="H18" s="169">
        <v>7.0</v>
      </c>
      <c r="I18" s="170">
        <v>3.0</v>
      </c>
      <c r="J18" s="171"/>
      <c r="K18" s="171"/>
      <c r="L18" s="172" t="str">
        <f t="shared" si="16"/>
        <v>0.00</v>
      </c>
      <c r="M18" s="171"/>
      <c r="N18" s="171"/>
      <c r="O18" s="173" t="str">
        <f t="shared" si="17"/>
        <v>0.00</v>
      </c>
      <c r="P18" s="173" t="str">
        <f t="shared" si="18"/>
        <v>1.00</v>
      </c>
      <c r="Q18" s="174" t="str">
        <f t="shared" si="1"/>
        <v>EEH</v>
      </c>
      <c r="R18" s="175" t="str">
        <f t="shared" si="19"/>
        <v>H</v>
      </c>
      <c r="S18" s="175" t="str">
        <f t="shared" si="20"/>
        <v>0.25</v>
      </c>
      <c r="T18" s="175" t="str">
        <f t="shared" si="21"/>
        <v>0.25</v>
      </c>
      <c r="U18" s="175" t="str">
        <f t="shared" si="22"/>
        <v>0.5</v>
      </c>
      <c r="V18" s="175" t="str">
        <f t="shared" si="23"/>
        <v>1.5</v>
      </c>
      <c r="W18" s="176" t="str">
        <f t="shared" si="24"/>
        <v>0.25</v>
      </c>
      <c r="X18" s="176" t="str">
        <f t="shared" si="2"/>
        <v>0.25</v>
      </c>
      <c r="Y18" s="177" t="str">
        <f t="shared" si="3"/>
        <v>I1</v>
      </c>
      <c r="Z18" s="177" t="str">
        <f t="shared" si="4"/>
        <v>Alta</v>
      </c>
      <c r="AA18" s="177" t="str">
        <f t="shared" si="25"/>
        <v>6</v>
      </c>
      <c r="AB18" s="178" t="str">
        <f t="shared" si="5"/>
        <v>6.00</v>
      </c>
      <c r="AC18" s="161"/>
      <c r="AD18" s="162"/>
      <c r="AE18" s="179"/>
      <c r="AF18" s="80"/>
      <c r="AG18" s="78"/>
      <c r="AH18" s="78"/>
      <c r="AI18" s="78"/>
      <c r="AJ18" s="78"/>
      <c r="AK18" s="78"/>
      <c r="AL18" s="78"/>
      <c r="AM18" s="78"/>
      <c r="AN18" s="78"/>
      <c r="AO18" s="78"/>
    </row>
    <row r="19" ht="12.0" customHeight="1">
      <c r="A19" s="180" t="s">
        <v>94</v>
      </c>
      <c r="B19" s="142"/>
      <c r="C19" s="143"/>
      <c r="D19" s="143"/>
      <c r="E19" s="144"/>
      <c r="F19" s="145" t="s">
        <v>85</v>
      </c>
      <c r="G19" s="181" t="s">
        <v>83</v>
      </c>
      <c r="H19" s="147">
        <v>5.0</v>
      </c>
      <c r="I19" s="148">
        <v>3.0</v>
      </c>
      <c r="J19" s="149"/>
      <c r="K19" s="149"/>
      <c r="L19" s="150" t="str">
        <f t="shared" si="16"/>
        <v>0.00</v>
      </c>
      <c r="M19" s="149"/>
      <c r="N19" s="149"/>
      <c r="O19" s="151" t="str">
        <f t="shared" si="17"/>
        <v>0.00</v>
      </c>
      <c r="P19" s="151" t="str">
        <f t="shared" si="18"/>
        <v>1.00</v>
      </c>
      <c r="Q19" s="153" t="str">
        <f t="shared" si="1"/>
        <v>EEH</v>
      </c>
      <c r="R19" s="154" t="str">
        <f t="shared" si="19"/>
        <v>H</v>
      </c>
      <c r="S19" s="154" t="str">
        <f t="shared" si="20"/>
        <v>0.25</v>
      </c>
      <c r="T19" s="154" t="str">
        <f t="shared" si="21"/>
        <v>0.25</v>
      </c>
      <c r="U19" s="154" t="str">
        <f t="shared" si="22"/>
        <v>0.5</v>
      </c>
      <c r="V19" s="154" t="str">
        <f t="shared" si="23"/>
        <v>1.5</v>
      </c>
      <c r="W19" s="155" t="str">
        <f t="shared" si="24"/>
        <v>0.25</v>
      </c>
      <c r="X19" s="155" t="str">
        <f t="shared" si="2"/>
        <v>0.25</v>
      </c>
      <c r="Y19" s="156" t="str">
        <f t="shared" si="3"/>
        <v>I1</v>
      </c>
      <c r="Z19" s="156" t="str">
        <f t="shared" si="4"/>
        <v>Alta</v>
      </c>
      <c r="AA19" s="156" t="str">
        <f t="shared" si="25"/>
        <v>6</v>
      </c>
      <c r="AB19" s="157" t="str">
        <f t="shared" si="5"/>
        <v>6.00</v>
      </c>
      <c r="AC19" s="158"/>
      <c r="AD19" s="159"/>
      <c r="AE19" s="182"/>
      <c r="AF19" s="80"/>
      <c r="AG19" s="78"/>
      <c r="AH19" s="78"/>
      <c r="AI19" s="78"/>
      <c r="AJ19" s="78"/>
      <c r="AK19" s="78"/>
      <c r="AL19" s="78"/>
      <c r="AM19" s="78"/>
      <c r="AN19" s="78"/>
      <c r="AO19" s="78"/>
    </row>
    <row r="20" ht="12.0" customHeight="1">
      <c r="A20" s="163" t="s">
        <v>95</v>
      </c>
      <c r="B20" s="164"/>
      <c r="C20" s="165"/>
      <c r="D20" s="165"/>
      <c r="E20" s="166"/>
      <c r="F20" s="167" t="s">
        <v>85</v>
      </c>
      <c r="G20" s="183" t="s">
        <v>83</v>
      </c>
      <c r="H20" s="169">
        <v>3.0</v>
      </c>
      <c r="I20" s="170">
        <v>1.0</v>
      </c>
      <c r="J20" s="171"/>
      <c r="K20" s="171"/>
      <c r="L20" s="172" t="str">
        <f t="shared" si="16"/>
        <v>0.00</v>
      </c>
      <c r="M20" s="171"/>
      <c r="N20" s="171"/>
      <c r="O20" s="173" t="str">
        <f t="shared" si="17"/>
        <v>0.00</v>
      </c>
      <c r="P20" s="184" t="str">
        <f t="shared" si="18"/>
        <v>1.00</v>
      </c>
      <c r="Q20" s="174" t="str">
        <f t="shared" si="1"/>
        <v>EEL</v>
      </c>
      <c r="R20" s="175" t="str">
        <f t="shared" si="19"/>
        <v>L</v>
      </c>
      <c r="S20" s="175" t="str">
        <f t="shared" si="20"/>
        <v>0.25</v>
      </c>
      <c r="T20" s="175" t="str">
        <f t="shared" si="21"/>
        <v>0.25</v>
      </c>
      <c r="U20" s="175" t="str">
        <f t="shared" si="22"/>
        <v>0.5</v>
      </c>
      <c r="V20" s="175" t="str">
        <f t="shared" si="23"/>
        <v>1.5</v>
      </c>
      <c r="W20" s="175" t="str">
        <f t="shared" si="24"/>
        <v>0.25</v>
      </c>
      <c r="X20" s="176" t="str">
        <f t="shared" si="2"/>
        <v>0.25</v>
      </c>
      <c r="Y20" s="177" t="str">
        <f t="shared" si="3"/>
        <v>I1</v>
      </c>
      <c r="Z20" s="177" t="str">
        <f t="shared" si="4"/>
        <v>Baixa</v>
      </c>
      <c r="AA20" s="177" t="str">
        <f t="shared" si="25"/>
        <v>3</v>
      </c>
      <c r="AB20" s="178" t="str">
        <f t="shared" si="5"/>
        <v>3.00</v>
      </c>
      <c r="AC20" s="161"/>
      <c r="AD20" s="162"/>
      <c r="AE20" s="185"/>
      <c r="AF20" s="80"/>
      <c r="AG20" s="78"/>
      <c r="AH20" s="78"/>
      <c r="AI20" s="78"/>
      <c r="AJ20" s="78"/>
      <c r="AK20" s="78"/>
      <c r="AL20" s="78"/>
      <c r="AM20" s="78"/>
      <c r="AN20" s="78"/>
      <c r="AO20" s="78"/>
    </row>
    <row r="21" ht="12.0" customHeight="1">
      <c r="A21" s="119" t="s">
        <v>96</v>
      </c>
      <c r="B21" s="120"/>
      <c r="C21" s="121"/>
      <c r="D21" s="122"/>
      <c r="E21" s="123"/>
      <c r="F21" s="125" t="s">
        <v>90</v>
      </c>
      <c r="G21" s="125" t="s">
        <v>83</v>
      </c>
      <c r="H21" s="126">
        <v>4.0</v>
      </c>
      <c r="I21" s="127">
        <v>1.0</v>
      </c>
      <c r="J21" s="128"/>
      <c r="K21" s="129"/>
      <c r="L21" s="130" t="str">
        <f>IF((J21=0),0,(K21*100/J21))</f>
        <v>0.00</v>
      </c>
      <c r="M21" s="129"/>
      <c r="N21" s="131"/>
      <c r="O21" s="132" t="str">
        <f>IF((M21=0),0,(N21*100/M21))</f>
        <v>0.00</v>
      </c>
      <c r="P21" s="132" t="str">
        <f>IF(G21=0,0,IF(G21="I",1,IF(G21="A",IF(J21="",0.6,X21),0.4)))</f>
        <v>1.00</v>
      </c>
      <c r="Q21" s="133" t="str">
        <f t="shared" si="1"/>
        <v>SEL</v>
      </c>
      <c r="R21" s="134" t="str">
        <f>IF(OR(ISBLANK(H21),ISBLANK(I21)),IF(OR(F21="ALI",F21="AIE"),"L",IF(ISBLANK(F21),"","A")),IF(F21="EE",IF(I21&gt;=3,IF(H21&gt;=5,"H","A"),IF(I21&gt;=2,IF(H21&gt;=16,"H",IF(H21&lt;=4,"L","A")),IF(H21&lt;=15,"L","A"))),IF(OR(F21="SE",F21="CE"),IF(I21&gt;=4,IF(H21&gt;=6,"H","A"),IF(I21&gt;=2,IF(H21&gt;=20,"H",IF(H21&lt;=5,"L","A")),IF(H21&lt;=19,"L","A"))),IF(OR(F21="ALI",F21="AIE"),IF(I21&gt;=6,IF(H21&gt;=20,"H","A"),IF(I21&gt;=2,IF(H21&gt;=51,"H",IF(H21&lt;=19,"L","A")),IF(H21&lt;=50,"L","A")))))))</f>
        <v>L</v>
      </c>
      <c r="S21" s="134" t="str">
        <f>IF(L21&lt;=1/3*100,0.25,IF(L21&lt;=2/3*100,0.5,IF(L21&lt;=100,0.75,1)))</f>
        <v>0.25</v>
      </c>
      <c r="T21" s="134" t="str">
        <f>IF(AND(L21&lt;=2/3*100,O21&lt;=1/3*100),0.25,IF(AND(L21&lt;=2/3*100,O21&lt;=2/3*100),0.5,IF(AND(L21&lt;=2/3*100,O21&lt;=100),0.75,IF(AND(L21&lt;=2/3*100,O21&gt;100),1))))</f>
        <v>0.25</v>
      </c>
      <c r="U21" s="134" t="str">
        <f>IF(AND(L21&lt;=100,O21&lt;=1/3*100),0.5,IF(AND(L21&lt;=100,O21&lt;=2/3*100),0.75,IF(AND(L21&lt;=100,O21&lt;=100),1,1.25)))</f>
        <v>0.5</v>
      </c>
      <c r="V21" s="134" t="str">
        <f>IF(AND(L21&gt;100,O21&lt;=1/3*100),0.75,IF(AND(L21&gt;100,O21&lt;=2/3*100),1,IF(AND(L21&gt;100,O21&lt;=100),1.25,1.5)))</f>
        <v>1.5</v>
      </c>
      <c r="W21" s="135" t="str">
        <f>IF(L21&lt;=2/3*100,T21,IF(AND(L21&gt;2/3*100,L21&lt;=100),U21,V21))</f>
        <v>0.25</v>
      </c>
      <c r="X21" s="135" t="str">
        <f t="shared" si="2"/>
        <v>0.25</v>
      </c>
      <c r="Y21" s="136" t="str">
        <f t="shared" si="3"/>
        <v>I1</v>
      </c>
      <c r="Z21" s="136" t="str">
        <f t="shared" si="4"/>
        <v>Baixa</v>
      </c>
      <c r="AA21" s="136" t="str">
        <f>IF(ISBLANK(F21),"",IF(F21="ALI",IF(R21="L",7,IF(R21="A",10,15)),IF(F21="AIE",IF(R21="L",5,IF(R21="A",7,10)),IF(F21="SE",IF(R21="L",4,IF(R21="A",5,7)),IF(OR(F21="EE",F21="CE"),IF(R21="L",3,IF(R21="A",4,6)))))))</f>
        <v>4</v>
      </c>
      <c r="AB21" s="137" t="str">
        <f t="shared" si="5"/>
        <v>4.00</v>
      </c>
      <c r="AC21" s="138"/>
      <c r="AD21" s="139"/>
      <c r="AE21" s="140"/>
      <c r="AF21" s="80"/>
      <c r="AG21" s="78"/>
      <c r="AH21" s="78"/>
      <c r="AI21" s="78"/>
      <c r="AJ21" s="78"/>
      <c r="AK21" s="78"/>
      <c r="AL21" s="78"/>
      <c r="AM21" s="78"/>
      <c r="AN21" s="78"/>
      <c r="AO21" s="78"/>
    </row>
    <row r="22" ht="12.0" customHeight="1">
      <c r="A22" s="186"/>
      <c r="B22" s="120"/>
      <c r="C22" s="121"/>
      <c r="D22" s="122"/>
      <c r="E22" s="123"/>
      <c r="F22" s="125"/>
      <c r="G22" s="125"/>
      <c r="H22" s="126"/>
      <c r="I22" s="127"/>
      <c r="J22" s="128"/>
      <c r="K22" s="129"/>
      <c r="L22" s="130"/>
      <c r="M22" s="129"/>
      <c r="N22" s="131"/>
      <c r="O22" s="132"/>
      <c r="P22" s="132"/>
      <c r="Q22" s="133"/>
      <c r="R22" s="134"/>
      <c r="S22" s="134"/>
      <c r="T22" s="134"/>
      <c r="U22" s="134"/>
      <c r="V22" s="134"/>
      <c r="W22" s="134"/>
      <c r="X22" s="134"/>
      <c r="Y22" s="136"/>
      <c r="Z22" s="136"/>
      <c r="AA22" s="136"/>
      <c r="AB22" s="137"/>
      <c r="AC22" s="187"/>
      <c r="AD22" s="188"/>
      <c r="AE22" s="140"/>
      <c r="AF22" s="80"/>
      <c r="AG22" s="78"/>
      <c r="AH22" s="78"/>
      <c r="AI22" s="78"/>
      <c r="AJ22" s="78"/>
      <c r="AK22" s="78"/>
      <c r="AL22" s="78"/>
      <c r="AM22" s="78"/>
      <c r="AN22" s="78"/>
      <c r="AO22" s="78"/>
    </row>
    <row r="23" ht="12.0" customHeight="1">
      <c r="A23" s="189"/>
      <c r="B23" s="120"/>
      <c r="C23" s="121"/>
      <c r="D23" s="122"/>
      <c r="E23" s="123"/>
      <c r="F23" s="125"/>
      <c r="G23" s="125"/>
      <c r="H23" s="126"/>
      <c r="I23" s="127"/>
      <c r="J23" s="128"/>
      <c r="K23" s="129"/>
      <c r="L23" s="130"/>
      <c r="M23" s="129"/>
      <c r="N23" s="131"/>
      <c r="O23" s="132"/>
      <c r="P23" s="132"/>
      <c r="Q23" s="133"/>
      <c r="R23" s="134"/>
      <c r="S23" s="134"/>
      <c r="T23" s="134"/>
      <c r="U23" s="134"/>
      <c r="V23" s="134"/>
      <c r="W23" s="134"/>
      <c r="X23" s="134"/>
      <c r="Y23" s="136"/>
      <c r="Z23" s="136"/>
      <c r="AA23" s="136"/>
      <c r="AB23" s="137"/>
      <c r="AC23" s="187"/>
      <c r="AD23" s="188"/>
      <c r="AE23" s="140"/>
      <c r="AF23" s="80"/>
      <c r="AG23" s="78"/>
      <c r="AH23" s="78"/>
      <c r="AI23" s="78"/>
      <c r="AJ23" s="78"/>
      <c r="AK23" s="78"/>
      <c r="AL23" s="78"/>
      <c r="AM23" s="78"/>
      <c r="AN23" s="78"/>
      <c r="AO23" s="78"/>
    </row>
    <row r="24" ht="12.0" customHeight="1">
      <c r="A24" s="119" t="s">
        <v>97</v>
      </c>
      <c r="B24" s="121"/>
      <c r="C24" s="121"/>
      <c r="D24" s="122"/>
      <c r="E24" s="123"/>
      <c r="F24" s="167"/>
      <c r="G24" s="168"/>
      <c r="H24" s="169"/>
      <c r="I24" s="170"/>
      <c r="J24" s="171"/>
      <c r="K24" s="171"/>
      <c r="L24" s="172" t="str">
        <f t="shared" ref="L24:L26" si="26">IF((J24=0),0,(K24*100/J24))</f>
        <v>0.00</v>
      </c>
      <c r="M24" s="171"/>
      <c r="N24" s="171"/>
      <c r="O24" s="173" t="str">
        <f t="shared" ref="O24:O26" si="27">IF((M24=0),0,(N24*100/M24))</f>
        <v>0.00</v>
      </c>
      <c r="P24" s="173" t="str">
        <f t="shared" ref="P24:P26" si="28">IF(G24=0,0,IF(G24="I",1,IF(G24="A",IF(J24="",0.6,X24),0.4)))</f>
        <v>0.00</v>
      </c>
      <c r="Q24" s="174" t="str">
        <f t="shared" ref="Q24:Q26" si="29">CONCATENATE(F24,R24)</f>
        <v/>
      </c>
      <c r="R24" s="175" t="str">
        <f t="shared" ref="R24:R26" si="30">IF(OR(ISBLANK(H24),ISBLANK(I24)),IF(OR(F24="ALI",F24="AIE"),"L",IF(ISBLANK(F24),"","A")),IF(F24="EE",IF(I24&gt;=3,IF(H24&gt;=5,"H","A"),IF(I24&gt;=2,IF(H24&gt;=16,"H",IF(H24&lt;=4,"L","A")),IF(H24&lt;=15,"L","A"))),IF(OR(F24="SE",F24="CE"),IF(I24&gt;=4,IF(H24&gt;=6,"H","A"),IF(I24&gt;=2,IF(H24&gt;=20,"H",IF(H24&lt;=5,"L","A")),IF(H24&lt;=19,"L","A"))),IF(OR(F24="ALI",F24="AIE"),IF(I24&gt;=6,IF(H24&gt;=20,"H","A"),IF(I24&gt;=2,IF(H24&gt;=51,"H",IF(H24&lt;=19,"L","A")),IF(H24&lt;=50,"L","A")))))))</f>
        <v/>
      </c>
      <c r="S24" s="175" t="str">
        <f t="shared" ref="S24:S26" si="31">IF(L24&lt;=1/3*100,0.25,IF(L24&lt;=2/3*100,0.5,IF(L24&lt;=100,0.75,1)))</f>
        <v>0.25</v>
      </c>
      <c r="T24" s="175" t="str">
        <f t="shared" ref="T24:T26" si="32">IF(AND(L24&lt;=2/3*100,O24&lt;=1/3*100),0.25,IF(AND(L24&lt;=2/3*100,O24&lt;=2/3*100),0.5,IF(AND(L24&lt;=2/3*100,O24&lt;=100),0.75,IF(AND(L24&lt;=2/3*100,O24&gt;100),1))))</f>
        <v>0.25</v>
      </c>
      <c r="U24" s="175" t="str">
        <f t="shared" ref="U24:U26" si="33">IF(AND(L24&lt;=100,O24&lt;=1/3*100),0.5,IF(AND(L24&lt;=100,O24&lt;=2/3*100),0.75,IF(AND(L24&lt;=100,O24&lt;=100),1,1.25)))</f>
        <v>0.5</v>
      </c>
      <c r="V24" s="175" t="str">
        <f t="shared" ref="V24:V26" si="34">IF(AND(L24&gt;100,O24&lt;=1/3*100),0.75,IF(AND(L24&gt;100,O24&lt;=2/3*100),1,IF(AND(L24&gt;100,O24&lt;=100),1.25,1.5)))</f>
        <v>1.5</v>
      </c>
      <c r="W24" s="176" t="str">
        <f t="shared" ref="W24:W26" si="35">IF(L24&lt;=2/3*100,T24,IF(AND(L24&gt;2/3*100,L24&lt;=100),U24,V24))</f>
        <v>0.25</v>
      </c>
      <c r="X24" s="176" t="str">
        <f t="shared" ref="X24:X26" si="36">IF(OR(F24="AIE",F24="ALI"),S24,IF(OR(F24="EE",F24="SE",F24="CE"),W24))</f>
        <v>FALSE</v>
      </c>
      <c r="Y24" s="177" t="str">
        <f t="shared" ref="Y24:Y26" si="37">CONCATENATE(G24,P24)</f>
        <v>0</v>
      </c>
      <c r="Z24" s="177" t="str">
        <f t="shared" ref="Z24:Z26" si="38">IF(R24="L","Baixa",IF(R24="A","Média",IF(R24="","","Alta")))</f>
        <v/>
      </c>
      <c r="AA24" s="177" t="str">
        <f t="shared" ref="AA24:AA26" si="39">IF(ISBLANK(F24),"",IF(F24="ALI",IF(R24="L",7,IF(R24="A",10,15)),IF(F24="AIE",IF(R24="L",5,IF(R24="A",7,10)),IF(F24="SE",IF(R24="L",4,IF(R24="A",5,7)),IF(OR(F24="EE",F24="CE"),IF(R24="L",3,IF(R24="A",4,6)))))))</f>
        <v/>
      </c>
      <c r="AB24" s="178" t="str">
        <f t="shared" ref="AB24:AB26" si="40">IF(AA24="","",PRODUCT(AA24,P24))</f>
        <v/>
      </c>
      <c r="AC24" s="187"/>
      <c r="AD24" s="188"/>
      <c r="AE24" s="190"/>
      <c r="AF24" s="80"/>
      <c r="AG24" s="78"/>
      <c r="AH24" s="78"/>
      <c r="AI24" s="78"/>
      <c r="AJ24" s="78"/>
      <c r="AK24" s="78"/>
      <c r="AL24" s="78"/>
      <c r="AM24" s="78"/>
      <c r="AN24" s="78"/>
      <c r="AO24" s="78"/>
    </row>
    <row r="25" ht="12.0" customHeight="1">
      <c r="A25" s="191"/>
      <c r="B25" s="192"/>
      <c r="C25" s="193"/>
      <c r="D25" s="193"/>
      <c r="E25" s="194"/>
      <c r="F25" s="145"/>
      <c r="G25" s="181"/>
      <c r="H25" s="147"/>
      <c r="I25" s="148"/>
      <c r="J25" s="149"/>
      <c r="K25" s="149"/>
      <c r="L25" s="150" t="str">
        <f t="shared" si="26"/>
        <v>0.00</v>
      </c>
      <c r="M25" s="149"/>
      <c r="N25" s="149"/>
      <c r="O25" s="151" t="str">
        <f t="shared" si="27"/>
        <v>0.00</v>
      </c>
      <c r="P25" s="151" t="str">
        <f t="shared" si="28"/>
        <v>0.00</v>
      </c>
      <c r="Q25" s="153" t="str">
        <f t="shared" si="29"/>
        <v/>
      </c>
      <c r="R25" s="154" t="str">
        <f t="shared" si="30"/>
        <v/>
      </c>
      <c r="S25" s="154" t="str">
        <f t="shared" si="31"/>
        <v>0.25</v>
      </c>
      <c r="T25" s="154" t="str">
        <f t="shared" si="32"/>
        <v>0.25</v>
      </c>
      <c r="U25" s="154" t="str">
        <f t="shared" si="33"/>
        <v>0.5</v>
      </c>
      <c r="V25" s="154" t="str">
        <f t="shared" si="34"/>
        <v>1.5</v>
      </c>
      <c r="W25" s="155" t="str">
        <f t="shared" si="35"/>
        <v>0.25</v>
      </c>
      <c r="X25" s="155" t="str">
        <f t="shared" si="36"/>
        <v>FALSE</v>
      </c>
      <c r="Y25" s="156" t="str">
        <f t="shared" si="37"/>
        <v>0</v>
      </c>
      <c r="Z25" s="156" t="str">
        <f t="shared" si="38"/>
        <v/>
      </c>
      <c r="AA25" s="156" t="str">
        <f t="shared" si="39"/>
        <v/>
      </c>
      <c r="AB25" s="157" t="str">
        <f t="shared" si="40"/>
        <v/>
      </c>
      <c r="AC25" s="195"/>
      <c r="AD25" s="196"/>
      <c r="AE25" s="197"/>
      <c r="AF25" s="80"/>
      <c r="AG25" s="78"/>
      <c r="AH25" s="78"/>
      <c r="AI25" s="78"/>
      <c r="AJ25" s="78"/>
      <c r="AK25" s="78"/>
      <c r="AL25" s="78"/>
      <c r="AM25" s="78"/>
      <c r="AN25" s="78"/>
      <c r="AO25" s="78"/>
    </row>
    <row r="26" ht="12.75" customHeight="1">
      <c r="A26" s="198"/>
      <c r="B26" s="199"/>
      <c r="C26" s="200"/>
      <c r="D26" s="200"/>
      <c r="E26" s="201"/>
      <c r="F26" s="167"/>
      <c r="G26" s="183"/>
      <c r="H26" s="169"/>
      <c r="I26" s="170"/>
      <c r="J26" s="171"/>
      <c r="K26" s="171"/>
      <c r="L26" s="172" t="str">
        <f t="shared" si="26"/>
        <v>0.00</v>
      </c>
      <c r="M26" s="171"/>
      <c r="N26" s="171"/>
      <c r="O26" s="173" t="str">
        <f t="shared" si="27"/>
        <v>0.00</v>
      </c>
      <c r="P26" s="184" t="str">
        <f t="shared" si="28"/>
        <v>0.00</v>
      </c>
      <c r="Q26" s="174" t="str">
        <f t="shared" si="29"/>
        <v/>
      </c>
      <c r="R26" s="175" t="str">
        <f t="shared" si="30"/>
        <v/>
      </c>
      <c r="S26" s="175" t="str">
        <f t="shared" si="31"/>
        <v>0.25</v>
      </c>
      <c r="T26" s="175" t="str">
        <f t="shared" si="32"/>
        <v>0.25</v>
      </c>
      <c r="U26" s="175" t="str">
        <f t="shared" si="33"/>
        <v>0.5</v>
      </c>
      <c r="V26" s="175" t="str">
        <f t="shared" si="34"/>
        <v>1.5</v>
      </c>
      <c r="W26" s="176" t="str">
        <f t="shared" si="35"/>
        <v>0.25</v>
      </c>
      <c r="X26" s="176" t="str">
        <f t="shared" si="36"/>
        <v>FALSE</v>
      </c>
      <c r="Y26" s="177" t="str">
        <f t="shared" si="37"/>
        <v>0</v>
      </c>
      <c r="Z26" s="177" t="str">
        <f t="shared" si="38"/>
        <v/>
      </c>
      <c r="AA26" s="177" t="str">
        <f t="shared" si="39"/>
        <v/>
      </c>
      <c r="AB26" s="178" t="str">
        <f t="shared" si="40"/>
        <v/>
      </c>
      <c r="AC26" s="195"/>
      <c r="AD26" s="196"/>
      <c r="AE26" s="202"/>
      <c r="AF26" s="80"/>
      <c r="AG26" s="78"/>
      <c r="AH26" s="78"/>
      <c r="AI26" s="78"/>
      <c r="AJ26" s="78"/>
      <c r="AK26" s="78"/>
      <c r="AL26" s="78"/>
      <c r="AM26" s="78"/>
      <c r="AN26" s="78"/>
      <c r="AO26" s="78"/>
    </row>
    <row r="27" ht="12.75" customHeight="1">
      <c r="A27" s="203" t="s">
        <v>98</v>
      </c>
      <c r="B27" s="204"/>
      <c r="C27" s="204"/>
      <c r="D27" s="205"/>
      <c r="E27" s="204"/>
      <c r="F27" s="204"/>
      <c r="G27" s="205"/>
      <c r="H27" s="204"/>
      <c r="I27" s="204"/>
      <c r="J27" s="205"/>
      <c r="K27" s="204"/>
      <c r="L27" s="204"/>
      <c r="M27" s="205"/>
      <c r="N27" s="204"/>
      <c r="O27" s="204"/>
      <c r="P27" s="205"/>
      <c r="Q27" s="204"/>
      <c r="R27" s="204"/>
      <c r="S27" s="205"/>
      <c r="T27" s="204"/>
      <c r="U27" s="204"/>
      <c r="V27" s="205"/>
      <c r="W27" s="204"/>
      <c r="X27" s="204"/>
      <c r="Y27" s="205"/>
      <c r="Z27" s="204"/>
      <c r="AA27" s="204"/>
      <c r="AB27" s="205"/>
      <c r="AC27" s="206"/>
      <c r="AD27" s="207"/>
      <c r="AE27" s="208"/>
      <c r="AF27" s="80"/>
      <c r="AG27" s="78"/>
      <c r="AH27" s="78"/>
      <c r="AI27" s="78"/>
      <c r="AJ27" s="78"/>
      <c r="AK27" s="78"/>
      <c r="AL27" s="78"/>
      <c r="AM27" s="78"/>
      <c r="AN27" s="78"/>
      <c r="AO27" s="78"/>
    </row>
    <row r="28" ht="12.0" customHeight="1">
      <c r="A28" s="209" t="s">
        <v>99</v>
      </c>
      <c r="B28" s="192"/>
      <c r="C28" s="193"/>
      <c r="D28" s="193"/>
      <c r="E28" s="194"/>
      <c r="F28" s="125" t="s">
        <v>100</v>
      </c>
      <c r="G28" s="125" t="s">
        <v>83</v>
      </c>
      <c r="H28" s="126"/>
      <c r="I28" s="127"/>
      <c r="J28" s="128"/>
      <c r="K28" s="129"/>
      <c r="L28" s="130" t="str">
        <f t="shared" ref="L28:L29" si="41">IF((J28=0),0,(K28*100/J28))</f>
        <v>0.00</v>
      </c>
      <c r="M28" s="129"/>
      <c r="N28" s="131"/>
      <c r="O28" s="132" t="str">
        <f t="shared" ref="O28:O29" si="42">IF((M28=0),0,(N28*100/M28))</f>
        <v>0.00</v>
      </c>
      <c r="P28" s="132" t="str">
        <f t="shared" ref="P28:P29" si="43">IF(G28=0,0,IF(G28="I",1,IF(G28="A",IF(J28="",0.6,X28),0.4)))</f>
        <v>1.00</v>
      </c>
      <c r="Q28" s="133" t="str">
        <f t="shared" ref="Q28:Q284" si="44">CONCATENATE(F28,R28)</f>
        <v>NAA</v>
      </c>
      <c r="R28" s="134" t="str">
        <f t="shared" ref="R28:R29" si="45">IF(OR(ISBLANK(H28),ISBLANK(I28)),IF(OR(F28="ALI",F28="AIE"),"L",IF(ISBLANK(F28),"","A")),IF(F28="EE",IF(I28&gt;=3,IF(H28&gt;=5,"H","A"),IF(I28&gt;=2,IF(H28&gt;=16,"H",IF(H28&lt;=4,"L","A")),IF(H28&lt;=15,"L","A"))),IF(OR(F28="SE",F28="CE"),IF(I28&gt;=4,IF(H28&gt;=6,"H","A"),IF(I28&gt;=2,IF(H28&gt;=20,"H",IF(H28&lt;=5,"L","A")),IF(H28&lt;=19,"L","A"))),IF(OR(F28="ALI",F28="AIE"),IF(I28&gt;=6,IF(H28&gt;=20,"H","A"),IF(I28&gt;=2,IF(H28&gt;=51,"H",IF(H28&lt;=19,"L","A")),IF(H28&lt;=50,"L","A")))))))</f>
        <v>A</v>
      </c>
      <c r="S28" s="134" t="str">
        <f t="shared" ref="S28:S29" si="46">IF(L28&lt;=1/3*100,0.25,IF(L28&lt;=2/3*100,0.5,IF(L28&lt;=100,0.75,1)))</f>
        <v>0.25</v>
      </c>
      <c r="T28" s="134" t="str">
        <f t="shared" ref="T28:T29" si="47">IF(AND(L28&lt;=2/3*100,O28&lt;=1/3*100),0.25,IF(AND(L28&lt;=2/3*100,O28&lt;=2/3*100),0.5,IF(AND(L28&lt;=2/3*100,O28&lt;=100),0.75,IF(AND(L28&lt;=2/3*100,O28&gt;100),1))))</f>
        <v>0.25</v>
      </c>
      <c r="U28" s="134" t="str">
        <f t="shared" ref="U28:U29" si="48">IF(AND(L28&lt;=100,O28&lt;=1/3*100),0.5,IF(AND(L28&lt;=100,O28&lt;=2/3*100),0.75,IF(AND(L28&lt;=100,O28&lt;=100),1,1.25)))</f>
        <v>0.5</v>
      </c>
      <c r="V28" s="134" t="str">
        <f t="shared" ref="V28:V29" si="49">IF(AND(L28&gt;100,O28&lt;=1/3*100),0.75,IF(AND(L28&gt;100,O28&lt;=2/3*100),1,IF(AND(L28&gt;100,O28&lt;=100),1.25,1.5)))</f>
        <v>1.5</v>
      </c>
      <c r="W28" s="135" t="str">
        <f t="shared" ref="W28:W29" si="50">IF(L28&lt;=2/3*100,T28,IF(AND(L28&gt;2/3*100,L28&lt;=100),U28,V28))</f>
        <v>0.25</v>
      </c>
      <c r="X28" s="134" t="str">
        <f t="shared" ref="X28:X284" si="51">IF(OR(F28="AIE",F28="ALI"),S28,IF(OR(F28="EE",F28="SE",F28="CE"),W28))</f>
        <v>FALSE</v>
      </c>
      <c r="Y28" s="136" t="str">
        <f t="shared" ref="Y28:Y284" si="52">CONCATENATE(G28,P28)</f>
        <v>I1</v>
      </c>
      <c r="Z28" s="136" t="str">
        <f t="shared" ref="Z28:Z284" si="53">IF(R28="L","Baixa",IF(R28="A","Média",IF(R28="","","Alta")))</f>
        <v>Média</v>
      </c>
      <c r="AA28" s="136" t="str">
        <f t="shared" ref="AA28:AA29" si="54">IF(ISBLANK(F28),"",IF(F28="ALI",IF(R28="L",7,IF(R28="A",10,15)),IF(F28="AIE",IF(R28="L",5,IF(R28="A",7,10)),IF(F28="SE",IF(R28="L",4,IF(R28="A",5,7)),IF(OR(F28="EE",F28="CE"),IF(R28="L",3,IF(R28="A",4,6)))))))</f>
        <v>FALSE</v>
      </c>
      <c r="AB28" s="137" t="str">
        <f t="shared" ref="AB28:AB284" si="55">IF(AA28="","",PRODUCT(AA28,P28))</f>
        <v>1.00</v>
      </c>
      <c r="AC28" s="210"/>
      <c r="AD28" s="211"/>
      <c r="AE28" s="212"/>
      <c r="AF28" s="80"/>
      <c r="AG28" s="78"/>
      <c r="AH28" s="78"/>
      <c r="AI28" s="78"/>
      <c r="AJ28" s="78"/>
      <c r="AK28" s="78"/>
      <c r="AL28" s="78"/>
      <c r="AM28" s="78"/>
      <c r="AN28" s="78"/>
      <c r="AO28" s="78"/>
    </row>
    <row r="29" ht="12.0" customHeight="1">
      <c r="A29" s="209" t="s">
        <v>101</v>
      </c>
      <c r="B29" s="192"/>
      <c r="C29" s="193"/>
      <c r="D29" s="193"/>
      <c r="E29" s="194"/>
      <c r="F29" s="125" t="s">
        <v>100</v>
      </c>
      <c r="G29" s="125" t="s">
        <v>83</v>
      </c>
      <c r="H29" s="126"/>
      <c r="I29" s="127"/>
      <c r="J29" s="128"/>
      <c r="K29" s="129"/>
      <c r="L29" s="130" t="str">
        <f t="shared" si="41"/>
        <v>0.00</v>
      </c>
      <c r="M29" s="129"/>
      <c r="N29" s="131"/>
      <c r="O29" s="132" t="str">
        <f t="shared" si="42"/>
        <v>0.00</v>
      </c>
      <c r="P29" s="132" t="str">
        <f t="shared" si="43"/>
        <v>1.00</v>
      </c>
      <c r="Q29" s="133" t="str">
        <f t="shared" si="44"/>
        <v>NAA</v>
      </c>
      <c r="R29" s="134" t="str">
        <f t="shared" si="45"/>
        <v>A</v>
      </c>
      <c r="S29" s="134" t="str">
        <f t="shared" si="46"/>
        <v>0.25</v>
      </c>
      <c r="T29" s="134" t="str">
        <f t="shared" si="47"/>
        <v>0.25</v>
      </c>
      <c r="U29" s="134" t="str">
        <f t="shared" si="48"/>
        <v>0.5</v>
      </c>
      <c r="V29" s="134" t="str">
        <f t="shared" si="49"/>
        <v>1.5</v>
      </c>
      <c r="W29" s="135" t="str">
        <f t="shared" si="50"/>
        <v>0.25</v>
      </c>
      <c r="X29" s="134" t="str">
        <f t="shared" si="51"/>
        <v>FALSE</v>
      </c>
      <c r="Y29" s="136" t="str">
        <f t="shared" si="52"/>
        <v>I1</v>
      </c>
      <c r="Z29" s="136" t="str">
        <f t="shared" si="53"/>
        <v>Média</v>
      </c>
      <c r="AA29" s="136" t="str">
        <f t="shared" si="54"/>
        <v>FALSE</v>
      </c>
      <c r="AB29" s="137" t="str">
        <f t="shared" si="55"/>
        <v>1.00</v>
      </c>
      <c r="AC29" s="210"/>
      <c r="AD29" s="211"/>
      <c r="AE29" s="213"/>
      <c r="AF29" s="80"/>
      <c r="AG29" s="78"/>
      <c r="AH29" s="78"/>
      <c r="AI29" s="78"/>
      <c r="AJ29" s="78"/>
      <c r="AK29" s="78"/>
      <c r="AL29" s="78"/>
      <c r="AM29" s="78"/>
      <c r="AN29" s="78"/>
      <c r="AO29" s="78"/>
    </row>
    <row r="30" ht="12.0" customHeight="1">
      <c r="A30" s="209"/>
      <c r="B30" s="192"/>
      <c r="C30" s="193"/>
      <c r="D30" s="193"/>
      <c r="E30" s="194"/>
      <c r="F30" s="167"/>
      <c r="G30" s="168"/>
      <c r="H30" s="169"/>
      <c r="I30" s="170"/>
      <c r="J30" s="171"/>
      <c r="K30" s="171"/>
      <c r="L30" s="172" t="str">
        <f t="shared" ref="L30:L32" si="56">IF((J30=0),0,(K30*100/J30))</f>
        <v>0.00</v>
      </c>
      <c r="M30" s="171"/>
      <c r="N30" s="171"/>
      <c r="O30" s="173" t="str">
        <f t="shared" ref="O30:O32" si="57">IF((M30=0),0,(N30*100/M30))</f>
        <v>0.00</v>
      </c>
      <c r="P30" s="173" t="str">
        <f t="shared" ref="P30:P32" si="58">IF(G30=0,0,IF(G30="I",1,IF(G30="A",IF(J30="",0.6,X30),0.4)))</f>
        <v>0.00</v>
      </c>
      <c r="Q30" s="174" t="str">
        <f t="shared" si="44"/>
        <v/>
      </c>
      <c r="R30" s="175" t="str">
        <f t="shared" ref="R30:R32" si="59">IF(OR(ISBLANK(H30),ISBLANK(I30)),IF(OR(F30="ALI",F30="AIE"),"L",IF(ISBLANK(F30),"","A")),IF(F30="EE",IF(I30&gt;=3,IF(H30&gt;=5,"H","A"),IF(I30&gt;=2,IF(H30&gt;=16,"H",IF(H30&lt;=4,"L","A")),IF(H30&lt;=15,"L","A"))),IF(OR(F30="SE",F30="CE"),IF(I30&gt;=4,IF(H30&gt;=6,"H","A"),IF(I30&gt;=2,IF(H30&gt;=20,"H",IF(H30&lt;=5,"L","A")),IF(H30&lt;=19,"L","A"))),IF(OR(F30="ALI",F30="AIE"),IF(I30&gt;=6,IF(H30&gt;=20,"H","A"),IF(I30&gt;=2,IF(H30&gt;=51,"H",IF(H30&lt;=19,"L","A")),IF(H30&lt;=50,"L","A")))))))</f>
        <v/>
      </c>
      <c r="S30" s="175" t="str">
        <f t="shared" ref="S30:S32" si="60">IF(L30&lt;=1/3*100,0.25,IF(L30&lt;=2/3*100,0.5,IF(L30&lt;=100,0.75,1)))</f>
        <v>0.25</v>
      </c>
      <c r="T30" s="175" t="str">
        <f t="shared" ref="T30:T32" si="61">IF(AND(L30&lt;=2/3*100,O30&lt;=1/3*100),0.25,IF(AND(L30&lt;=2/3*100,O30&lt;=2/3*100),0.5,IF(AND(L30&lt;=2/3*100,O30&lt;=100),0.75,IF(AND(L30&lt;=2/3*100,O30&gt;100),1))))</f>
        <v>0.25</v>
      </c>
      <c r="U30" s="175" t="str">
        <f t="shared" ref="U30:U32" si="62">IF(AND(L30&lt;=100,O30&lt;=1/3*100),0.5,IF(AND(L30&lt;=100,O30&lt;=2/3*100),0.75,IF(AND(L30&lt;=100,O30&lt;=100),1,1.25)))</f>
        <v>0.5</v>
      </c>
      <c r="V30" s="175" t="str">
        <f t="shared" ref="V30:V32" si="63">IF(AND(L30&gt;100,O30&lt;=1/3*100),0.75,IF(AND(L30&gt;100,O30&lt;=2/3*100),1,IF(AND(L30&gt;100,O30&lt;=100),1.25,1.5)))</f>
        <v>1.5</v>
      </c>
      <c r="W30" s="176" t="str">
        <f t="shared" ref="W30:W32" si="64">IF(L30&lt;=2/3*100,T30,IF(AND(L30&gt;2/3*100,L30&lt;=100),U30,V30))</f>
        <v>0.25</v>
      </c>
      <c r="X30" s="176" t="str">
        <f t="shared" si="51"/>
        <v>FALSE</v>
      </c>
      <c r="Y30" s="177" t="str">
        <f t="shared" si="52"/>
        <v>0</v>
      </c>
      <c r="Z30" s="177" t="str">
        <f t="shared" si="53"/>
        <v/>
      </c>
      <c r="AA30" s="177" t="str">
        <f>IF(ISBLANK(F30),"",IF(F30="ALI",IF(R30="L",7,IF(R30="A",10,15)),IF(F30="AIE",IF(R30="L",5,IF(R30="A",7,10)),IF(F30="SE",IF(R30="L",4,IF(R30="A",5,7)),IF(OR(F30="EE",F30="CE"),IF(R30="L",3,IF(R30="A",4,6)))))))</f>
        <v/>
      </c>
      <c r="AB30" s="178" t="str">
        <f t="shared" si="55"/>
        <v/>
      </c>
      <c r="AC30" s="210"/>
      <c r="AD30" s="211"/>
      <c r="AE30" s="213"/>
      <c r="AF30" s="80"/>
      <c r="AG30" s="78"/>
      <c r="AH30" s="78"/>
      <c r="AI30" s="78"/>
      <c r="AJ30" s="78"/>
      <c r="AK30" s="78"/>
      <c r="AL30" s="78"/>
      <c r="AM30" s="78"/>
      <c r="AN30" s="78"/>
      <c r="AO30" s="78"/>
    </row>
    <row r="31" ht="12.0" customHeight="1">
      <c r="A31" s="214"/>
      <c r="B31" s="215"/>
      <c r="C31" s="215"/>
      <c r="D31" s="216"/>
      <c r="E31" s="217"/>
      <c r="F31" s="145"/>
      <c r="G31" s="181"/>
      <c r="H31" s="147"/>
      <c r="I31" s="148"/>
      <c r="J31" s="149"/>
      <c r="K31" s="149"/>
      <c r="L31" s="150" t="str">
        <f t="shared" si="56"/>
        <v>0.00</v>
      </c>
      <c r="M31" s="149"/>
      <c r="N31" s="149"/>
      <c r="O31" s="151" t="str">
        <f t="shared" si="57"/>
        <v>0.00</v>
      </c>
      <c r="P31" s="151" t="str">
        <f t="shared" si="58"/>
        <v>0.00</v>
      </c>
      <c r="Q31" s="153" t="str">
        <f t="shared" si="44"/>
        <v/>
      </c>
      <c r="R31" s="154" t="str">
        <f t="shared" si="59"/>
        <v/>
      </c>
      <c r="S31" s="154" t="str">
        <f t="shared" si="60"/>
        <v>0.25</v>
      </c>
      <c r="T31" s="154" t="str">
        <f t="shared" si="61"/>
        <v>0.25</v>
      </c>
      <c r="U31" s="154" t="str">
        <f t="shared" si="62"/>
        <v>0.5</v>
      </c>
      <c r="V31" s="154" t="str">
        <f t="shared" si="63"/>
        <v>1.5</v>
      </c>
      <c r="W31" s="155" t="str">
        <f t="shared" si="64"/>
        <v>0.25</v>
      </c>
      <c r="X31" s="155" t="str">
        <f t="shared" si="51"/>
        <v>FALSE</v>
      </c>
      <c r="Y31" s="156" t="str">
        <f t="shared" si="52"/>
        <v>0</v>
      </c>
      <c r="Z31" s="156" t="str">
        <f t="shared" si="53"/>
        <v/>
      </c>
      <c r="AA31" s="218" t="str">
        <f>IF(ISBLANK(F31),"",IF(F31="ALI",IF(R31="L",7,IF(R31="A",10,15)),IF(F31="AIE",IF(R31="L",5,IF(R31="A",7,10)),IF(F31="SE",IF(R31="L",4,IF(R31="A",5,7)),IF(OR(F31="EE",F31="CE"),IF(R31="L",3,IF(R31="A",4,6)))))))</f>
        <v/>
      </c>
      <c r="AB31" s="157" t="str">
        <f t="shared" si="55"/>
        <v/>
      </c>
      <c r="AC31" s="210"/>
      <c r="AD31" s="211"/>
      <c r="AE31" s="213"/>
      <c r="AF31" s="80"/>
      <c r="AG31" s="78"/>
      <c r="AH31" s="78"/>
      <c r="AI31" s="78"/>
      <c r="AJ31" s="78"/>
      <c r="AK31" s="78"/>
      <c r="AL31" s="78"/>
      <c r="AM31" s="78"/>
      <c r="AN31" s="78"/>
      <c r="AO31" s="78"/>
    </row>
    <row r="32" ht="12.0" customHeight="1">
      <c r="A32" s="219"/>
      <c r="B32" s="215"/>
      <c r="C32" s="215"/>
      <c r="D32" s="216"/>
      <c r="E32" s="217"/>
      <c r="F32" s="167"/>
      <c r="G32" s="183"/>
      <c r="H32" s="169"/>
      <c r="I32" s="170"/>
      <c r="J32" s="171"/>
      <c r="K32" s="171"/>
      <c r="L32" s="172" t="str">
        <f t="shared" si="56"/>
        <v>0.00</v>
      </c>
      <c r="M32" s="171"/>
      <c r="N32" s="171"/>
      <c r="O32" s="173" t="str">
        <f t="shared" si="57"/>
        <v>0.00</v>
      </c>
      <c r="P32" s="184" t="str">
        <f t="shared" si="58"/>
        <v>0.00</v>
      </c>
      <c r="Q32" s="174" t="str">
        <f t="shared" si="44"/>
        <v/>
      </c>
      <c r="R32" s="175" t="str">
        <f t="shared" si="59"/>
        <v/>
      </c>
      <c r="S32" s="175" t="str">
        <f t="shared" si="60"/>
        <v>0.25</v>
      </c>
      <c r="T32" s="175" t="str">
        <f t="shared" si="61"/>
        <v>0.25</v>
      </c>
      <c r="U32" s="175" t="str">
        <f t="shared" si="62"/>
        <v>0.5</v>
      </c>
      <c r="V32" s="175" t="str">
        <f t="shared" si="63"/>
        <v>1.5</v>
      </c>
      <c r="W32" s="176" t="str">
        <f t="shared" si="64"/>
        <v>0.25</v>
      </c>
      <c r="X32" s="176" t="str">
        <f t="shared" si="51"/>
        <v>FALSE</v>
      </c>
      <c r="Y32" s="177" t="str">
        <f t="shared" si="52"/>
        <v>0</v>
      </c>
      <c r="Z32" s="177" t="str">
        <f t="shared" si="53"/>
        <v/>
      </c>
      <c r="AA32" s="177" t="str">
        <f>IF(ISBLANK(F32),"",IF(F32="ALI",IF(R32="L",7,IF(R32="A",10,15)),IF(F32="AIE",IF(R32="L",5,IF(R32="A",7,10)),IF(F32="SE",IF(R32="L",4,IF(R32="A",5,7)),IF(OR(F32="EE",F32="CE"),IF(R32="L",3,IF(R32="A",4,6)))))))</f>
        <v/>
      </c>
      <c r="AB32" s="178" t="str">
        <f t="shared" si="55"/>
        <v/>
      </c>
      <c r="AC32" s="210"/>
      <c r="AD32" s="211"/>
      <c r="AE32" s="213"/>
      <c r="AF32" s="80"/>
      <c r="AG32" s="78"/>
      <c r="AH32" s="78"/>
      <c r="AI32" s="78"/>
      <c r="AJ32" s="78"/>
      <c r="AK32" s="78"/>
      <c r="AL32" s="78"/>
      <c r="AM32" s="78"/>
      <c r="AN32" s="78"/>
      <c r="AO32" s="78"/>
    </row>
    <row r="33" ht="12.0" customHeight="1">
      <c r="A33" s="219"/>
      <c r="B33" s="215"/>
      <c r="C33" s="215"/>
      <c r="D33" s="216"/>
      <c r="E33" s="217"/>
      <c r="F33" s="220"/>
      <c r="G33" s="220"/>
      <c r="H33" s="221"/>
      <c r="I33" s="222"/>
      <c r="J33" s="223"/>
      <c r="K33" s="224"/>
      <c r="L33" s="225" t="str">
        <f t="shared" ref="L33:L284" si="65">IF((J33=0),0,(K33*100/J33))</f>
        <v>0.00</v>
      </c>
      <c r="M33" s="224"/>
      <c r="N33" s="226"/>
      <c r="O33" s="227" t="str">
        <f t="shared" ref="O33:O284" si="66">IF((M33=0),0,(N33*100/M33))</f>
        <v>0.00</v>
      </c>
      <c r="P33" s="227" t="str">
        <f t="shared" ref="P33:P284" si="67">IF(G33=0,0,IF(G33="I",1,IF(G33="A",IF(J33="",0.6,X33),0.4)))</f>
        <v>0.00</v>
      </c>
      <c r="Q33" s="228" t="str">
        <f t="shared" si="44"/>
        <v/>
      </c>
      <c r="R33" s="229" t="str">
        <f t="shared" ref="R33:R284" si="68">IF(OR(ISBLANK(H33),ISBLANK(I33)),IF(OR(F33="ALI",F33="AIE"),"L",IF(ISBLANK(F33),"","A")),IF(F33="EE",IF(I33&gt;=3,IF(H33&gt;=5,"H","A"),IF(I33&gt;=2,IF(H33&gt;=16,"H",IF(H33&lt;=4,"L","A")),IF(H33&lt;=15,"L","A"))),IF(OR(F33="SE",F33="CE"),IF(I33&gt;=4,IF(H33&gt;=6,"H","A"),IF(I33&gt;=2,IF(H33&gt;=20,"H",IF(H33&lt;=5,"L","A")),IF(H33&lt;=19,"L","A"))),IF(OR(F33="ALI",F33="AIE"),IF(I33&gt;=6,IF(H33&gt;=20,"H","A"),IF(I33&gt;=2,IF(H33&gt;=51,"H",IF(H33&lt;=19,"L","A")),IF(H33&lt;=50,"L","A")))))))</f>
        <v/>
      </c>
      <c r="S33" s="229" t="str">
        <f t="shared" ref="S33:S284" si="69">IF(L33&lt;=1/3*100,0.25,IF(L33&lt;=2/3*100,0.5,IF(L33&lt;=100,0.75,1)))</f>
        <v>0.25</v>
      </c>
      <c r="T33" s="229" t="str">
        <f t="shared" ref="T33:T284" si="70">IF(AND(L33&lt;=2/3*100,O33&lt;=1/3*100),0.25,IF(AND(L33&lt;=2/3*100,O33&lt;=2/3*100),0.5,IF(AND(L33&lt;=2/3*100,O33&lt;=100),0.75,IF(AND(L33&lt;=2/3*100,O33&gt;100),1))))</f>
        <v>0.25</v>
      </c>
      <c r="U33" s="229" t="str">
        <f t="shared" ref="U33:U284" si="71">IF(AND(L33&lt;=100,O33&lt;=1/3*100),0.5,IF(AND(L33&lt;=100,O33&lt;=2/3*100),0.75,IF(AND(L33&lt;=100,O33&lt;=100),1,1.25)))</f>
        <v>0.5</v>
      </c>
      <c r="V33" s="229" t="str">
        <f t="shared" ref="V33:V284" si="72">IF(AND(L33&gt;100,O33&lt;=1/3*100),0.75,IF(AND(L33&gt;100,O33&lt;=2/3*100),1,IF(AND(L33&gt;100,O33&lt;=100),1.25,1.5)))</f>
        <v>1.5</v>
      </c>
      <c r="W33" s="230" t="str">
        <f t="shared" ref="W33:W284" si="73">IF(L33&lt;=2/3*100,T33,IF(AND(L33&gt;2/3*100,L33&lt;=100),U33,V33))</f>
        <v>0.25</v>
      </c>
      <c r="X33" s="229" t="str">
        <f t="shared" si="51"/>
        <v>FALSE</v>
      </c>
      <c r="Y33" s="218" t="str">
        <f t="shared" si="52"/>
        <v>0</v>
      </c>
      <c r="Z33" s="218" t="str">
        <f t="shared" si="53"/>
        <v/>
      </c>
      <c r="AA33" s="218" t="str">
        <f t="shared" ref="AA33:AA284" si="74">IF(ISBLANK(F33),"",IF(F33="ALI",IF(R33="L",7,IF(R33="A",10,15)),IF(F33="AIE",IF(R33="L",5,IF(R33="A",7,10)),IF(F33="SE",IF(R33="L",4,IF(R33="A",5,7)),IF(OR(F33="EE",F33="CE"),IF(R33="L",3,IF(R33="A",4,6)))))))</f>
        <v/>
      </c>
      <c r="AB33" s="231" t="str">
        <f t="shared" si="55"/>
        <v/>
      </c>
      <c r="AC33" s="210"/>
      <c r="AD33" s="211"/>
      <c r="AE33" s="213"/>
      <c r="AF33" s="80"/>
      <c r="AG33" s="78"/>
      <c r="AH33" s="78"/>
      <c r="AI33" s="78"/>
      <c r="AJ33" s="78"/>
      <c r="AK33" s="78"/>
      <c r="AL33" s="78"/>
      <c r="AM33" s="78"/>
      <c r="AN33" s="78"/>
      <c r="AO33" s="78"/>
    </row>
    <row r="34" ht="12.0" customHeight="1">
      <c r="A34" s="232"/>
      <c r="B34" s="233"/>
      <c r="C34" s="233"/>
      <c r="D34" s="234"/>
      <c r="E34" s="235"/>
      <c r="F34" s="236"/>
      <c r="G34" s="236"/>
      <c r="H34" s="236"/>
      <c r="I34" s="237"/>
      <c r="J34" s="238"/>
      <c r="K34" s="236"/>
      <c r="L34" s="239" t="str">
        <f t="shared" si="65"/>
        <v>0.00</v>
      </c>
      <c r="M34" s="236"/>
      <c r="N34" s="240"/>
      <c r="O34" s="241" t="str">
        <f t="shared" si="66"/>
        <v>0.00</v>
      </c>
      <c r="P34" s="241" t="str">
        <f t="shared" si="67"/>
        <v>0.00</v>
      </c>
      <c r="Q34" s="236" t="str">
        <f t="shared" si="44"/>
        <v/>
      </c>
      <c r="R34" s="240" t="str">
        <f t="shared" si="68"/>
        <v/>
      </c>
      <c r="S34" s="240" t="str">
        <f t="shared" si="69"/>
        <v>0.25</v>
      </c>
      <c r="T34" s="240" t="str">
        <f t="shared" si="70"/>
        <v>0.25</v>
      </c>
      <c r="U34" s="240" t="str">
        <f t="shared" si="71"/>
        <v>0.5</v>
      </c>
      <c r="V34" s="240" t="str">
        <f t="shared" si="72"/>
        <v>1.5</v>
      </c>
      <c r="W34" s="242" t="str">
        <f t="shared" si="73"/>
        <v>0.25</v>
      </c>
      <c r="X34" s="240" t="str">
        <f t="shared" si="51"/>
        <v>FALSE</v>
      </c>
      <c r="Y34" s="240" t="str">
        <f t="shared" si="52"/>
        <v>0</v>
      </c>
      <c r="Z34" s="243" t="str">
        <f t="shared" si="53"/>
        <v/>
      </c>
      <c r="AA34" s="243" t="str">
        <f t="shared" si="74"/>
        <v/>
      </c>
      <c r="AB34" s="244" t="str">
        <f t="shared" si="55"/>
        <v/>
      </c>
      <c r="AC34" s="245"/>
      <c r="AD34" s="246"/>
      <c r="AE34" s="247"/>
      <c r="AF34" s="80"/>
      <c r="AG34" s="78"/>
      <c r="AH34" s="78"/>
      <c r="AI34" s="78"/>
      <c r="AJ34" s="78"/>
      <c r="AK34" s="78"/>
      <c r="AL34" s="78"/>
      <c r="AM34" s="78"/>
      <c r="AN34" s="78"/>
      <c r="AO34" s="78"/>
    </row>
    <row r="35" ht="12.0" customHeight="1">
      <c r="A35" s="248"/>
      <c r="B35" s="215"/>
      <c r="C35" s="215"/>
      <c r="D35" s="216"/>
      <c r="E35" s="217"/>
      <c r="F35" s="249"/>
      <c r="G35" s="249"/>
      <c r="H35" s="221"/>
      <c r="I35" s="250"/>
      <c r="J35" s="223"/>
      <c r="K35" s="224"/>
      <c r="L35" s="225" t="str">
        <f t="shared" si="65"/>
        <v>0.00</v>
      </c>
      <c r="M35" s="224"/>
      <c r="N35" s="226"/>
      <c r="O35" s="227" t="str">
        <f t="shared" si="66"/>
        <v>0.00</v>
      </c>
      <c r="P35" s="227" t="str">
        <f t="shared" si="67"/>
        <v>0.00</v>
      </c>
      <c r="Q35" s="228" t="str">
        <f t="shared" si="44"/>
        <v/>
      </c>
      <c r="R35" s="229" t="str">
        <f t="shared" si="68"/>
        <v/>
      </c>
      <c r="S35" s="229" t="str">
        <f t="shared" si="69"/>
        <v>0.25</v>
      </c>
      <c r="T35" s="229" t="str">
        <f t="shared" si="70"/>
        <v>0.25</v>
      </c>
      <c r="U35" s="229" t="str">
        <f t="shared" si="71"/>
        <v>0.5</v>
      </c>
      <c r="V35" s="229" t="str">
        <f t="shared" si="72"/>
        <v>1.5</v>
      </c>
      <c r="W35" s="230" t="str">
        <f t="shared" si="73"/>
        <v>0.25</v>
      </c>
      <c r="X35" s="229" t="str">
        <f t="shared" si="51"/>
        <v>FALSE</v>
      </c>
      <c r="Y35" s="218" t="str">
        <f t="shared" si="52"/>
        <v>0</v>
      </c>
      <c r="Z35" s="243" t="str">
        <f t="shared" si="53"/>
        <v/>
      </c>
      <c r="AA35" s="243" t="str">
        <f t="shared" si="74"/>
        <v/>
      </c>
      <c r="AB35" s="244" t="str">
        <f t="shared" si="55"/>
        <v/>
      </c>
      <c r="AC35" s="210"/>
      <c r="AD35" s="211"/>
      <c r="AE35" s="213"/>
      <c r="AF35" s="80"/>
      <c r="AG35" s="78"/>
      <c r="AH35" s="78"/>
      <c r="AI35" s="78"/>
      <c r="AJ35" s="78"/>
      <c r="AK35" s="78"/>
      <c r="AL35" s="78"/>
      <c r="AM35" s="78"/>
      <c r="AN35" s="78"/>
      <c r="AO35" s="78"/>
    </row>
    <row r="36" ht="12.0" customHeight="1">
      <c r="A36" s="248"/>
      <c r="B36" s="215"/>
      <c r="C36" s="215"/>
      <c r="D36" s="216"/>
      <c r="E36" s="217"/>
      <c r="F36" s="249"/>
      <c r="G36" s="249"/>
      <c r="H36" s="221"/>
      <c r="I36" s="250"/>
      <c r="J36" s="223"/>
      <c r="K36" s="224"/>
      <c r="L36" s="225" t="str">
        <f t="shared" si="65"/>
        <v>0.00</v>
      </c>
      <c r="M36" s="224"/>
      <c r="N36" s="226"/>
      <c r="O36" s="227" t="str">
        <f t="shared" si="66"/>
        <v>0.00</v>
      </c>
      <c r="P36" s="227" t="str">
        <f t="shared" si="67"/>
        <v>0.00</v>
      </c>
      <c r="Q36" s="228" t="str">
        <f t="shared" si="44"/>
        <v/>
      </c>
      <c r="R36" s="229" t="str">
        <f t="shared" si="68"/>
        <v/>
      </c>
      <c r="S36" s="229" t="str">
        <f t="shared" si="69"/>
        <v>0.25</v>
      </c>
      <c r="T36" s="229" t="str">
        <f t="shared" si="70"/>
        <v>0.25</v>
      </c>
      <c r="U36" s="229" t="str">
        <f t="shared" si="71"/>
        <v>0.5</v>
      </c>
      <c r="V36" s="229" t="str">
        <f t="shared" si="72"/>
        <v>1.5</v>
      </c>
      <c r="W36" s="230" t="str">
        <f t="shared" si="73"/>
        <v>0.25</v>
      </c>
      <c r="X36" s="229" t="str">
        <f t="shared" si="51"/>
        <v>FALSE</v>
      </c>
      <c r="Y36" s="218" t="str">
        <f t="shared" si="52"/>
        <v>0</v>
      </c>
      <c r="Z36" s="243" t="str">
        <f t="shared" si="53"/>
        <v/>
      </c>
      <c r="AA36" s="243" t="str">
        <f t="shared" si="74"/>
        <v/>
      </c>
      <c r="AB36" s="244" t="str">
        <f t="shared" si="55"/>
        <v/>
      </c>
      <c r="AC36" s="210"/>
      <c r="AD36" s="211"/>
      <c r="AE36" s="213"/>
      <c r="AF36" s="80"/>
      <c r="AG36" s="78"/>
      <c r="AH36" s="78"/>
      <c r="AI36" s="78"/>
      <c r="AJ36" s="78"/>
      <c r="AK36" s="78"/>
      <c r="AL36" s="78"/>
      <c r="AM36" s="78"/>
      <c r="AN36" s="78"/>
      <c r="AO36" s="78"/>
    </row>
    <row r="37" ht="12.0" customHeight="1">
      <c r="A37" s="248"/>
      <c r="B37" s="215"/>
      <c r="C37" s="215"/>
      <c r="D37" s="216"/>
      <c r="E37" s="217"/>
      <c r="F37" s="249"/>
      <c r="G37" s="249"/>
      <c r="H37" s="221"/>
      <c r="I37" s="250"/>
      <c r="J37" s="223"/>
      <c r="K37" s="224"/>
      <c r="L37" s="225" t="str">
        <f t="shared" si="65"/>
        <v>0.00</v>
      </c>
      <c r="M37" s="224"/>
      <c r="N37" s="226"/>
      <c r="O37" s="227" t="str">
        <f t="shared" si="66"/>
        <v>0.00</v>
      </c>
      <c r="P37" s="227" t="str">
        <f t="shared" si="67"/>
        <v>0.00</v>
      </c>
      <c r="Q37" s="228" t="str">
        <f t="shared" si="44"/>
        <v/>
      </c>
      <c r="R37" s="229" t="str">
        <f t="shared" si="68"/>
        <v/>
      </c>
      <c r="S37" s="229" t="str">
        <f t="shared" si="69"/>
        <v>0.25</v>
      </c>
      <c r="T37" s="229" t="str">
        <f t="shared" si="70"/>
        <v>0.25</v>
      </c>
      <c r="U37" s="229" t="str">
        <f t="shared" si="71"/>
        <v>0.5</v>
      </c>
      <c r="V37" s="229" t="str">
        <f t="shared" si="72"/>
        <v>1.5</v>
      </c>
      <c r="W37" s="230" t="str">
        <f t="shared" si="73"/>
        <v>0.25</v>
      </c>
      <c r="X37" s="229" t="str">
        <f t="shared" si="51"/>
        <v>FALSE</v>
      </c>
      <c r="Y37" s="218" t="str">
        <f t="shared" si="52"/>
        <v>0</v>
      </c>
      <c r="Z37" s="243" t="str">
        <f t="shared" si="53"/>
        <v/>
      </c>
      <c r="AA37" s="243" t="str">
        <f t="shared" si="74"/>
        <v/>
      </c>
      <c r="AB37" s="244" t="str">
        <f t="shared" si="55"/>
        <v/>
      </c>
      <c r="AC37" s="210"/>
      <c r="AD37" s="211"/>
      <c r="AE37" s="213"/>
      <c r="AF37" s="80"/>
      <c r="AG37" s="78"/>
      <c r="AH37" s="78"/>
      <c r="AI37" s="78"/>
      <c r="AJ37" s="78"/>
      <c r="AK37" s="78"/>
      <c r="AL37" s="78"/>
      <c r="AM37" s="78"/>
      <c r="AN37" s="78"/>
      <c r="AO37" s="78"/>
    </row>
    <row r="38" ht="12.0" customHeight="1">
      <c r="A38" s="251"/>
      <c r="B38" s="215"/>
      <c r="C38" s="215"/>
      <c r="D38" s="216"/>
      <c r="E38" s="217"/>
      <c r="F38" s="249"/>
      <c r="G38" s="249"/>
      <c r="H38" s="221"/>
      <c r="I38" s="250"/>
      <c r="J38" s="252"/>
      <c r="K38" s="253"/>
      <c r="L38" s="225" t="str">
        <f t="shared" si="65"/>
        <v>0.00</v>
      </c>
      <c r="M38" s="253"/>
      <c r="N38" s="253"/>
      <c r="O38" s="227" t="str">
        <f t="shared" si="66"/>
        <v>0.00</v>
      </c>
      <c r="P38" s="227" t="str">
        <f t="shared" si="67"/>
        <v>0.00</v>
      </c>
      <c r="Q38" s="228" t="str">
        <f t="shared" si="44"/>
        <v/>
      </c>
      <c r="R38" s="229" t="str">
        <f t="shared" si="68"/>
        <v/>
      </c>
      <c r="S38" s="229" t="str">
        <f t="shared" si="69"/>
        <v>0.25</v>
      </c>
      <c r="T38" s="229" t="str">
        <f t="shared" si="70"/>
        <v>0.25</v>
      </c>
      <c r="U38" s="229" t="str">
        <f t="shared" si="71"/>
        <v>0.5</v>
      </c>
      <c r="V38" s="229" t="str">
        <f t="shared" si="72"/>
        <v>1.5</v>
      </c>
      <c r="W38" s="230" t="str">
        <f t="shared" si="73"/>
        <v>0.25</v>
      </c>
      <c r="X38" s="229" t="str">
        <f t="shared" si="51"/>
        <v>FALSE</v>
      </c>
      <c r="Y38" s="218" t="str">
        <f t="shared" si="52"/>
        <v>0</v>
      </c>
      <c r="Z38" s="243" t="str">
        <f t="shared" si="53"/>
        <v/>
      </c>
      <c r="AA38" s="243" t="str">
        <f t="shared" si="74"/>
        <v/>
      </c>
      <c r="AB38" s="244" t="str">
        <f t="shared" si="55"/>
        <v/>
      </c>
      <c r="AC38" s="210"/>
      <c r="AD38" s="211"/>
      <c r="AE38" s="213"/>
      <c r="AF38" s="80"/>
      <c r="AG38" s="78"/>
      <c r="AH38" s="78"/>
      <c r="AI38" s="78"/>
      <c r="AJ38" s="78"/>
      <c r="AK38" s="78"/>
      <c r="AL38" s="78"/>
      <c r="AM38" s="78"/>
      <c r="AN38" s="78"/>
      <c r="AO38" s="78"/>
    </row>
    <row r="39" ht="12.0" customHeight="1">
      <c r="A39" s="254"/>
      <c r="B39" s="215"/>
      <c r="C39" s="215"/>
      <c r="D39" s="216"/>
      <c r="E39" s="217"/>
      <c r="F39" s="249"/>
      <c r="G39" s="249"/>
      <c r="H39" s="221"/>
      <c r="I39" s="250"/>
      <c r="J39" s="252"/>
      <c r="K39" s="253"/>
      <c r="L39" s="225" t="str">
        <f t="shared" si="65"/>
        <v>0.00</v>
      </c>
      <c r="M39" s="253"/>
      <c r="N39" s="253"/>
      <c r="O39" s="227" t="str">
        <f t="shared" si="66"/>
        <v>0.00</v>
      </c>
      <c r="P39" s="227" t="str">
        <f t="shared" si="67"/>
        <v>0.00</v>
      </c>
      <c r="Q39" s="228" t="str">
        <f t="shared" si="44"/>
        <v/>
      </c>
      <c r="R39" s="229" t="str">
        <f t="shared" si="68"/>
        <v/>
      </c>
      <c r="S39" s="229" t="str">
        <f t="shared" si="69"/>
        <v>0.25</v>
      </c>
      <c r="T39" s="229" t="str">
        <f t="shared" si="70"/>
        <v>0.25</v>
      </c>
      <c r="U39" s="229" t="str">
        <f t="shared" si="71"/>
        <v>0.5</v>
      </c>
      <c r="V39" s="229" t="str">
        <f t="shared" si="72"/>
        <v>1.5</v>
      </c>
      <c r="W39" s="230" t="str">
        <f t="shared" si="73"/>
        <v>0.25</v>
      </c>
      <c r="X39" s="229" t="str">
        <f t="shared" si="51"/>
        <v>FALSE</v>
      </c>
      <c r="Y39" s="218" t="str">
        <f t="shared" si="52"/>
        <v>0</v>
      </c>
      <c r="Z39" s="243" t="str">
        <f t="shared" si="53"/>
        <v/>
      </c>
      <c r="AA39" s="243" t="str">
        <f t="shared" si="74"/>
        <v/>
      </c>
      <c r="AB39" s="244" t="str">
        <f t="shared" si="55"/>
        <v/>
      </c>
      <c r="AC39" s="210"/>
      <c r="AD39" s="211"/>
      <c r="AE39" s="213"/>
      <c r="AF39" s="80"/>
      <c r="AG39" s="78"/>
      <c r="AH39" s="78"/>
      <c r="AI39" s="78"/>
      <c r="AJ39" s="78"/>
      <c r="AK39" s="78"/>
      <c r="AL39" s="78"/>
      <c r="AM39" s="78"/>
      <c r="AN39" s="78"/>
      <c r="AO39" s="78"/>
    </row>
    <row r="40" ht="12.0" customHeight="1">
      <c r="A40" s="219"/>
      <c r="B40" s="215"/>
      <c r="C40" s="215"/>
      <c r="D40" s="216"/>
      <c r="E40" s="217"/>
      <c r="F40" s="220"/>
      <c r="G40" s="220"/>
      <c r="H40" s="221"/>
      <c r="I40" s="222"/>
      <c r="J40" s="223"/>
      <c r="K40" s="224"/>
      <c r="L40" s="225" t="str">
        <f t="shared" si="65"/>
        <v>0.00</v>
      </c>
      <c r="M40" s="224"/>
      <c r="N40" s="226"/>
      <c r="O40" s="227" t="str">
        <f t="shared" si="66"/>
        <v>0.00</v>
      </c>
      <c r="P40" s="227" t="str">
        <f t="shared" si="67"/>
        <v>0.00</v>
      </c>
      <c r="Q40" s="228" t="str">
        <f t="shared" si="44"/>
        <v/>
      </c>
      <c r="R40" s="229" t="str">
        <f t="shared" si="68"/>
        <v/>
      </c>
      <c r="S40" s="229" t="str">
        <f t="shared" si="69"/>
        <v>0.25</v>
      </c>
      <c r="T40" s="229" t="str">
        <f t="shared" si="70"/>
        <v>0.25</v>
      </c>
      <c r="U40" s="229" t="str">
        <f t="shared" si="71"/>
        <v>0.5</v>
      </c>
      <c r="V40" s="229" t="str">
        <f t="shared" si="72"/>
        <v>1.5</v>
      </c>
      <c r="W40" s="230" t="str">
        <f t="shared" si="73"/>
        <v>0.25</v>
      </c>
      <c r="X40" s="229" t="str">
        <f t="shared" si="51"/>
        <v>FALSE</v>
      </c>
      <c r="Y40" s="218" t="str">
        <f t="shared" si="52"/>
        <v>0</v>
      </c>
      <c r="Z40" s="243" t="str">
        <f t="shared" si="53"/>
        <v/>
      </c>
      <c r="AA40" s="243" t="str">
        <f t="shared" si="74"/>
        <v/>
      </c>
      <c r="AB40" s="244" t="str">
        <f t="shared" si="55"/>
        <v/>
      </c>
      <c r="AC40" s="210"/>
      <c r="AD40" s="211"/>
      <c r="AE40" s="213"/>
      <c r="AF40" s="80"/>
      <c r="AG40" s="78"/>
      <c r="AH40" s="78"/>
      <c r="AI40" s="78"/>
      <c r="AJ40" s="78"/>
      <c r="AK40" s="78"/>
      <c r="AL40" s="78"/>
      <c r="AM40" s="78"/>
      <c r="AN40" s="78"/>
      <c r="AO40" s="78"/>
    </row>
    <row r="41" ht="12.0" customHeight="1">
      <c r="A41" s="219"/>
      <c r="B41" s="215"/>
      <c r="C41" s="215"/>
      <c r="D41" s="216"/>
      <c r="E41" s="217"/>
      <c r="F41" s="220"/>
      <c r="G41" s="220"/>
      <c r="H41" s="221"/>
      <c r="I41" s="222"/>
      <c r="J41" s="223"/>
      <c r="K41" s="224"/>
      <c r="L41" s="225" t="str">
        <f t="shared" si="65"/>
        <v>0.00</v>
      </c>
      <c r="M41" s="224"/>
      <c r="N41" s="226"/>
      <c r="O41" s="227" t="str">
        <f t="shared" si="66"/>
        <v>0.00</v>
      </c>
      <c r="P41" s="227" t="str">
        <f t="shared" si="67"/>
        <v>0.00</v>
      </c>
      <c r="Q41" s="228" t="str">
        <f t="shared" si="44"/>
        <v/>
      </c>
      <c r="R41" s="229" t="str">
        <f t="shared" si="68"/>
        <v/>
      </c>
      <c r="S41" s="229" t="str">
        <f t="shared" si="69"/>
        <v>0.25</v>
      </c>
      <c r="T41" s="229" t="str">
        <f t="shared" si="70"/>
        <v>0.25</v>
      </c>
      <c r="U41" s="229" t="str">
        <f t="shared" si="71"/>
        <v>0.5</v>
      </c>
      <c r="V41" s="229" t="str">
        <f t="shared" si="72"/>
        <v>1.5</v>
      </c>
      <c r="W41" s="230" t="str">
        <f t="shared" si="73"/>
        <v>0.25</v>
      </c>
      <c r="X41" s="229" t="str">
        <f t="shared" si="51"/>
        <v>FALSE</v>
      </c>
      <c r="Y41" s="218" t="str">
        <f t="shared" si="52"/>
        <v>0</v>
      </c>
      <c r="Z41" s="243" t="str">
        <f t="shared" si="53"/>
        <v/>
      </c>
      <c r="AA41" s="243" t="str">
        <f t="shared" si="74"/>
        <v/>
      </c>
      <c r="AB41" s="244" t="str">
        <f t="shared" si="55"/>
        <v/>
      </c>
      <c r="AC41" s="210"/>
      <c r="AD41" s="211"/>
      <c r="AE41" s="213"/>
      <c r="AF41" s="80"/>
      <c r="AG41" s="78"/>
      <c r="AH41" s="78"/>
      <c r="AI41" s="78"/>
      <c r="AJ41" s="78"/>
      <c r="AK41" s="78"/>
      <c r="AL41" s="78"/>
      <c r="AM41" s="78"/>
      <c r="AN41" s="78"/>
      <c r="AO41" s="78"/>
    </row>
    <row r="42" ht="12.0" customHeight="1">
      <c r="A42" s="219"/>
      <c r="B42" s="215"/>
      <c r="C42" s="215"/>
      <c r="D42" s="216"/>
      <c r="E42" s="217"/>
      <c r="F42" s="220"/>
      <c r="G42" s="220"/>
      <c r="H42" s="221"/>
      <c r="I42" s="222"/>
      <c r="J42" s="223"/>
      <c r="K42" s="224"/>
      <c r="L42" s="225" t="str">
        <f t="shared" si="65"/>
        <v>0.00</v>
      </c>
      <c r="M42" s="224"/>
      <c r="N42" s="226"/>
      <c r="O42" s="227" t="str">
        <f t="shared" si="66"/>
        <v>0.00</v>
      </c>
      <c r="P42" s="227" t="str">
        <f t="shared" si="67"/>
        <v>0.00</v>
      </c>
      <c r="Q42" s="228" t="str">
        <f t="shared" si="44"/>
        <v/>
      </c>
      <c r="R42" s="229" t="str">
        <f t="shared" si="68"/>
        <v/>
      </c>
      <c r="S42" s="229" t="str">
        <f t="shared" si="69"/>
        <v>0.25</v>
      </c>
      <c r="T42" s="229" t="str">
        <f t="shared" si="70"/>
        <v>0.25</v>
      </c>
      <c r="U42" s="229" t="str">
        <f t="shared" si="71"/>
        <v>0.5</v>
      </c>
      <c r="V42" s="229" t="str">
        <f t="shared" si="72"/>
        <v>1.5</v>
      </c>
      <c r="W42" s="230" t="str">
        <f t="shared" si="73"/>
        <v>0.25</v>
      </c>
      <c r="X42" s="229" t="str">
        <f t="shared" si="51"/>
        <v>FALSE</v>
      </c>
      <c r="Y42" s="218" t="str">
        <f t="shared" si="52"/>
        <v>0</v>
      </c>
      <c r="Z42" s="243" t="str">
        <f t="shared" si="53"/>
        <v/>
      </c>
      <c r="AA42" s="243" t="str">
        <f t="shared" si="74"/>
        <v/>
      </c>
      <c r="AB42" s="244" t="str">
        <f t="shared" si="55"/>
        <v/>
      </c>
      <c r="AC42" s="210"/>
      <c r="AD42" s="211"/>
      <c r="AE42" s="213"/>
      <c r="AF42" s="80"/>
      <c r="AG42" s="78"/>
      <c r="AH42" s="78"/>
      <c r="AI42" s="78"/>
      <c r="AJ42" s="78"/>
      <c r="AK42" s="78"/>
      <c r="AL42" s="78"/>
      <c r="AM42" s="78"/>
      <c r="AN42" s="78"/>
      <c r="AO42" s="78"/>
    </row>
    <row r="43" ht="12.0" customHeight="1">
      <c r="A43" s="232"/>
      <c r="B43" s="233"/>
      <c r="C43" s="233"/>
      <c r="D43" s="234"/>
      <c r="E43" s="235"/>
      <c r="F43" s="236"/>
      <c r="G43" s="236"/>
      <c r="H43" s="236"/>
      <c r="I43" s="237"/>
      <c r="J43" s="238"/>
      <c r="K43" s="236"/>
      <c r="L43" s="239" t="str">
        <f t="shared" si="65"/>
        <v>0.00</v>
      </c>
      <c r="M43" s="236"/>
      <c r="N43" s="240"/>
      <c r="O43" s="241" t="str">
        <f t="shared" si="66"/>
        <v>0.00</v>
      </c>
      <c r="P43" s="241" t="str">
        <f t="shared" si="67"/>
        <v>0.00</v>
      </c>
      <c r="Q43" s="236" t="str">
        <f t="shared" si="44"/>
        <v/>
      </c>
      <c r="R43" s="240" t="str">
        <f t="shared" si="68"/>
        <v/>
      </c>
      <c r="S43" s="240" t="str">
        <f t="shared" si="69"/>
        <v>0.25</v>
      </c>
      <c r="T43" s="240" t="str">
        <f t="shared" si="70"/>
        <v>0.25</v>
      </c>
      <c r="U43" s="240" t="str">
        <f t="shared" si="71"/>
        <v>0.5</v>
      </c>
      <c r="V43" s="240" t="str">
        <f t="shared" si="72"/>
        <v>1.5</v>
      </c>
      <c r="W43" s="242" t="str">
        <f t="shared" si="73"/>
        <v>0.25</v>
      </c>
      <c r="X43" s="240" t="str">
        <f t="shared" si="51"/>
        <v>FALSE</v>
      </c>
      <c r="Y43" s="240" t="str">
        <f t="shared" si="52"/>
        <v>0</v>
      </c>
      <c r="Z43" s="243" t="str">
        <f t="shared" si="53"/>
        <v/>
      </c>
      <c r="AA43" s="243" t="str">
        <f t="shared" si="74"/>
        <v/>
      </c>
      <c r="AB43" s="244" t="str">
        <f t="shared" si="55"/>
        <v/>
      </c>
      <c r="AC43" s="245"/>
      <c r="AD43" s="246"/>
      <c r="AE43" s="247"/>
      <c r="AF43" s="80"/>
      <c r="AG43" s="78"/>
      <c r="AH43" s="78"/>
      <c r="AI43" s="78"/>
      <c r="AJ43" s="78"/>
      <c r="AK43" s="78"/>
      <c r="AL43" s="78"/>
      <c r="AM43" s="78"/>
      <c r="AN43" s="78"/>
      <c r="AO43" s="78"/>
    </row>
    <row r="44" ht="12.0" customHeight="1">
      <c r="A44" s="255"/>
      <c r="B44" s="215"/>
      <c r="C44" s="215"/>
      <c r="D44" s="216"/>
      <c r="E44" s="217"/>
      <c r="F44" s="249"/>
      <c r="G44" s="249"/>
      <c r="H44" s="221"/>
      <c r="I44" s="222"/>
      <c r="J44" s="223"/>
      <c r="K44" s="224"/>
      <c r="L44" s="225" t="str">
        <f t="shared" si="65"/>
        <v>0.00</v>
      </c>
      <c r="M44" s="224"/>
      <c r="N44" s="226"/>
      <c r="O44" s="227" t="str">
        <f t="shared" si="66"/>
        <v>0.00</v>
      </c>
      <c r="P44" s="227" t="str">
        <f t="shared" si="67"/>
        <v>0.00</v>
      </c>
      <c r="Q44" s="228" t="str">
        <f t="shared" si="44"/>
        <v/>
      </c>
      <c r="R44" s="229" t="str">
        <f t="shared" si="68"/>
        <v/>
      </c>
      <c r="S44" s="229" t="str">
        <f t="shared" si="69"/>
        <v>0.25</v>
      </c>
      <c r="T44" s="229" t="str">
        <f t="shared" si="70"/>
        <v>0.25</v>
      </c>
      <c r="U44" s="229" t="str">
        <f t="shared" si="71"/>
        <v>0.5</v>
      </c>
      <c r="V44" s="229" t="str">
        <f t="shared" si="72"/>
        <v>1.5</v>
      </c>
      <c r="W44" s="230" t="str">
        <f t="shared" si="73"/>
        <v>0.25</v>
      </c>
      <c r="X44" s="229" t="str">
        <f t="shared" si="51"/>
        <v>FALSE</v>
      </c>
      <c r="Y44" s="218" t="str">
        <f t="shared" si="52"/>
        <v>0</v>
      </c>
      <c r="Z44" s="243" t="str">
        <f t="shared" si="53"/>
        <v/>
      </c>
      <c r="AA44" s="243" t="str">
        <f t="shared" si="74"/>
        <v/>
      </c>
      <c r="AB44" s="244" t="str">
        <f t="shared" si="55"/>
        <v/>
      </c>
      <c r="AC44" s="210"/>
      <c r="AD44" s="211"/>
      <c r="AE44" s="213"/>
      <c r="AF44" s="80"/>
      <c r="AG44" s="78"/>
      <c r="AH44" s="78"/>
      <c r="AI44" s="78"/>
      <c r="AJ44" s="78"/>
      <c r="AK44" s="78"/>
      <c r="AL44" s="78"/>
      <c r="AM44" s="78"/>
      <c r="AN44" s="78"/>
      <c r="AO44" s="78"/>
    </row>
    <row r="45" ht="12.0" customHeight="1">
      <c r="A45" s="78"/>
      <c r="B45" s="215"/>
      <c r="C45" s="215"/>
      <c r="D45" s="216"/>
      <c r="E45" s="217"/>
      <c r="F45" s="249"/>
      <c r="G45" s="249"/>
      <c r="H45" s="221"/>
      <c r="I45" s="222"/>
      <c r="J45" s="223"/>
      <c r="K45" s="224"/>
      <c r="L45" s="225" t="str">
        <f t="shared" si="65"/>
        <v>0.00</v>
      </c>
      <c r="M45" s="224"/>
      <c r="N45" s="226"/>
      <c r="O45" s="227" t="str">
        <f t="shared" si="66"/>
        <v>0.00</v>
      </c>
      <c r="P45" s="227" t="str">
        <f t="shared" si="67"/>
        <v>0.00</v>
      </c>
      <c r="Q45" s="228" t="str">
        <f t="shared" si="44"/>
        <v/>
      </c>
      <c r="R45" s="229" t="str">
        <f t="shared" si="68"/>
        <v/>
      </c>
      <c r="S45" s="229" t="str">
        <f t="shared" si="69"/>
        <v>0.25</v>
      </c>
      <c r="T45" s="229" t="str">
        <f t="shared" si="70"/>
        <v>0.25</v>
      </c>
      <c r="U45" s="229" t="str">
        <f t="shared" si="71"/>
        <v>0.5</v>
      </c>
      <c r="V45" s="229" t="str">
        <f t="shared" si="72"/>
        <v>1.5</v>
      </c>
      <c r="W45" s="230" t="str">
        <f t="shared" si="73"/>
        <v>0.25</v>
      </c>
      <c r="X45" s="229" t="str">
        <f t="shared" si="51"/>
        <v>FALSE</v>
      </c>
      <c r="Y45" s="218" t="str">
        <f t="shared" si="52"/>
        <v>0</v>
      </c>
      <c r="Z45" s="243" t="str">
        <f t="shared" si="53"/>
        <v/>
      </c>
      <c r="AA45" s="243" t="str">
        <f t="shared" si="74"/>
        <v/>
      </c>
      <c r="AB45" s="244" t="str">
        <f t="shared" si="55"/>
        <v/>
      </c>
      <c r="AC45" s="210"/>
      <c r="AD45" s="211"/>
      <c r="AE45" s="213"/>
      <c r="AF45" s="80"/>
      <c r="AG45" s="78"/>
      <c r="AH45" s="78"/>
      <c r="AI45" s="78"/>
      <c r="AJ45" s="78"/>
      <c r="AK45" s="78"/>
      <c r="AL45" s="78"/>
      <c r="AM45" s="78"/>
      <c r="AN45" s="78"/>
      <c r="AO45" s="78"/>
    </row>
    <row r="46" ht="12.0" customHeight="1">
      <c r="A46" s="248"/>
      <c r="B46" s="215"/>
      <c r="C46" s="215"/>
      <c r="D46" s="216"/>
      <c r="E46" s="217"/>
      <c r="F46" s="249"/>
      <c r="G46" s="249"/>
      <c r="H46" s="221"/>
      <c r="I46" s="222"/>
      <c r="J46" s="223"/>
      <c r="K46" s="224"/>
      <c r="L46" s="225" t="str">
        <f t="shared" si="65"/>
        <v>0.00</v>
      </c>
      <c r="M46" s="224"/>
      <c r="N46" s="226"/>
      <c r="O46" s="227" t="str">
        <f t="shared" si="66"/>
        <v>0.00</v>
      </c>
      <c r="P46" s="227" t="str">
        <f t="shared" si="67"/>
        <v>0.00</v>
      </c>
      <c r="Q46" s="228" t="str">
        <f t="shared" si="44"/>
        <v/>
      </c>
      <c r="R46" s="229" t="str">
        <f t="shared" si="68"/>
        <v/>
      </c>
      <c r="S46" s="229" t="str">
        <f t="shared" si="69"/>
        <v>0.25</v>
      </c>
      <c r="T46" s="229" t="str">
        <f t="shared" si="70"/>
        <v>0.25</v>
      </c>
      <c r="U46" s="229" t="str">
        <f t="shared" si="71"/>
        <v>0.5</v>
      </c>
      <c r="V46" s="229" t="str">
        <f t="shared" si="72"/>
        <v>1.5</v>
      </c>
      <c r="W46" s="230" t="str">
        <f t="shared" si="73"/>
        <v>0.25</v>
      </c>
      <c r="X46" s="229" t="str">
        <f t="shared" si="51"/>
        <v>FALSE</v>
      </c>
      <c r="Y46" s="218" t="str">
        <f t="shared" si="52"/>
        <v>0</v>
      </c>
      <c r="Z46" s="243" t="str">
        <f t="shared" si="53"/>
        <v/>
      </c>
      <c r="AA46" s="243" t="str">
        <f t="shared" si="74"/>
        <v/>
      </c>
      <c r="AB46" s="244" t="str">
        <f t="shared" si="55"/>
        <v/>
      </c>
      <c r="AC46" s="210"/>
      <c r="AD46" s="211"/>
      <c r="AE46" s="213"/>
      <c r="AF46" s="80"/>
      <c r="AG46" s="78"/>
      <c r="AH46" s="78"/>
      <c r="AI46" s="78"/>
      <c r="AJ46" s="78"/>
      <c r="AK46" s="78"/>
      <c r="AL46" s="78"/>
      <c r="AM46" s="78"/>
      <c r="AN46" s="78"/>
      <c r="AO46" s="78"/>
    </row>
    <row r="47" ht="12.0" customHeight="1">
      <c r="A47" s="255"/>
      <c r="B47" s="215"/>
      <c r="C47" s="215"/>
      <c r="D47" s="216"/>
      <c r="E47" s="217"/>
      <c r="F47" s="249"/>
      <c r="G47" s="249"/>
      <c r="H47" s="221"/>
      <c r="I47" s="222"/>
      <c r="J47" s="223"/>
      <c r="K47" s="224"/>
      <c r="L47" s="225" t="str">
        <f t="shared" si="65"/>
        <v>0.00</v>
      </c>
      <c r="M47" s="224"/>
      <c r="N47" s="226"/>
      <c r="O47" s="227" t="str">
        <f t="shared" si="66"/>
        <v>0.00</v>
      </c>
      <c r="P47" s="227" t="str">
        <f t="shared" si="67"/>
        <v>0.00</v>
      </c>
      <c r="Q47" s="228" t="str">
        <f t="shared" si="44"/>
        <v/>
      </c>
      <c r="R47" s="229" t="str">
        <f t="shared" si="68"/>
        <v/>
      </c>
      <c r="S47" s="229" t="str">
        <f t="shared" si="69"/>
        <v>0.25</v>
      </c>
      <c r="T47" s="229" t="str">
        <f t="shared" si="70"/>
        <v>0.25</v>
      </c>
      <c r="U47" s="229" t="str">
        <f t="shared" si="71"/>
        <v>0.5</v>
      </c>
      <c r="V47" s="229" t="str">
        <f t="shared" si="72"/>
        <v>1.5</v>
      </c>
      <c r="W47" s="230" t="str">
        <f t="shared" si="73"/>
        <v>0.25</v>
      </c>
      <c r="X47" s="229" t="str">
        <f t="shared" si="51"/>
        <v>FALSE</v>
      </c>
      <c r="Y47" s="218" t="str">
        <f t="shared" si="52"/>
        <v>0</v>
      </c>
      <c r="Z47" s="243" t="str">
        <f t="shared" si="53"/>
        <v/>
      </c>
      <c r="AA47" s="243" t="str">
        <f t="shared" si="74"/>
        <v/>
      </c>
      <c r="AB47" s="244" t="str">
        <f t="shared" si="55"/>
        <v/>
      </c>
      <c r="AC47" s="210"/>
      <c r="AD47" s="211"/>
      <c r="AE47" s="213"/>
      <c r="AF47" s="80"/>
      <c r="AG47" s="78"/>
      <c r="AH47" s="78"/>
      <c r="AI47" s="78"/>
      <c r="AJ47" s="78"/>
      <c r="AK47" s="78"/>
      <c r="AL47" s="78"/>
      <c r="AM47" s="78"/>
      <c r="AN47" s="78"/>
      <c r="AO47" s="78"/>
    </row>
    <row r="48" ht="12.0" customHeight="1">
      <c r="A48" s="78"/>
      <c r="B48" s="215"/>
      <c r="C48" s="215"/>
      <c r="D48" s="216"/>
      <c r="E48" s="217"/>
      <c r="F48" s="249"/>
      <c r="G48" s="249"/>
      <c r="H48" s="221"/>
      <c r="I48" s="222"/>
      <c r="J48" s="223"/>
      <c r="K48" s="224"/>
      <c r="L48" s="225" t="str">
        <f t="shared" si="65"/>
        <v>0.00</v>
      </c>
      <c r="M48" s="224"/>
      <c r="N48" s="226"/>
      <c r="O48" s="227" t="str">
        <f t="shared" si="66"/>
        <v>0.00</v>
      </c>
      <c r="P48" s="227" t="str">
        <f t="shared" si="67"/>
        <v>0.00</v>
      </c>
      <c r="Q48" s="228" t="str">
        <f t="shared" si="44"/>
        <v/>
      </c>
      <c r="R48" s="229" t="str">
        <f t="shared" si="68"/>
        <v/>
      </c>
      <c r="S48" s="229" t="str">
        <f t="shared" si="69"/>
        <v>0.25</v>
      </c>
      <c r="T48" s="229" t="str">
        <f t="shared" si="70"/>
        <v>0.25</v>
      </c>
      <c r="U48" s="229" t="str">
        <f t="shared" si="71"/>
        <v>0.5</v>
      </c>
      <c r="V48" s="229" t="str">
        <f t="shared" si="72"/>
        <v>1.5</v>
      </c>
      <c r="W48" s="230" t="str">
        <f t="shared" si="73"/>
        <v>0.25</v>
      </c>
      <c r="X48" s="229" t="str">
        <f t="shared" si="51"/>
        <v>FALSE</v>
      </c>
      <c r="Y48" s="218" t="str">
        <f t="shared" si="52"/>
        <v>0</v>
      </c>
      <c r="Z48" s="243" t="str">
        <f t="shared" si="53"/>
        <v/>
      </c>
      <c r="AA48" s="243" t="str">
        <f t="shared" si="74"/>
        <v/>
      </c>
      <c r="AB48" s="244" t="str">
        <f t="shared" si="55"/>
        <v/>
      </c>
      <c r="AC48" s="210"/>
      <c r="AD48" s="211"/>
      <c r="AE48" s="213"/>
      <c r="AF48" s="80"/>
      <c r="AG48" s="78"/>
      <c r="AH48" s="78"/>
      <c r="AI48" s="78"/>
      <c r="AJ48" s="78"/>
      <c r="AK48" s="78"/>
      <c r="AL48" s="78"/>
      <c r="AM48" s="78"/>
      <c r="AN48" s="78"/>
      <c r="AO48" s="78"/>
    </row>
    <row r="49" ht="12.0" customHeight="1">
      <c r="A49" s="219"/>
      <c r="B49" s="215"/>
      <c r="C49" s="215"/>
      <c r="D49" s="216"/>
      <c r="E49" s="217"/>
      <c r="F49" s="220"/>
      <c r="G49" s="220"/>
      <c r="H49" s="221"/>
      <c r="I49" s="222"/>
      <c r="J49" s="223"/>
      <c r="K49" s="224"/>
      <c r="L49" s="225" t="str">
        <f t="shared" si="65"/>
        <v>0.00</v>
      </c>
      <c r="M49" s="224"/>
      <c r="N49" s="226"/>
      <c r="O49" s="227" t="str">
        <f t="shared" si="66"/>
        <v>0.00</v>
      </c>
      <c r="P49" s="227" t="str">
        <f t="shared" si="67"/>
        <v>0.00</v>
      </c>
      <c r="Q49" s="228" t="str">
        <f t="shared" si="44"/>
        <v/>
      </c>
      <c r="R49" s="229" t="str">
        <f t="shared" si="68"/>
        <v/>
      </c>
      <c r="S49" s="229" t="str">
        <f t="shared" si="69"/>
        <v>0.25</v>
      </c>
      <c r="T49" s="229" t="str">
        <f t="shared" si="70"/>
        <v>0.25</v>
      </c>
      <c r="U49" s="229" t="str">
        <f t="shared" si="71"/>
        <v>0.5</v>
      </c>
      <c r="V49" s="229" t="str">
        <f t="shared" si="72"/>
        <v>1.5</v>
      </c>
      <c r="W49" s="230" t="str">
        <f t="shared" si="73"/>
        <v>0.25</v>
      </c>
      <c r="X49" s="229" t="str">
        <f t="shared" si="51"/>
        <v>FALSE</v>
      </c>
      <c r="Y49" s="218" t="str">
        <f t="shared" si="52"/>
        <v>0</v>
      </c>
      <c r="Z49" s="243" t="str">
        <f t="shared" si="53"/>
        <v/>
      </c>
      <c r="AA49" s="243" t="str">
        <f t="shared" si="74"/>
        <v/>
      </c>
      <c r="AB49" s="244" t="str">
        <f t="shared" si="55"/>
        <v/>
      </c>
      <c r="AC49" s="210"/>
      <c r="AD49" s="211"/>
      <c r="AE49" s="213"/>
      <c r="AF49" s="80"/>
      <c r="AG49" s="78"/>
      <c r="AH49" s="78"/>
      <c r="AI49" s="78"/>
      <c r="AJ49" s="78"/>
      <c r="AK49" s="78"/>
      <c r="AL49" s="78"/>
      <c r="AM49" s="78"/>
      <c r="AN49" s="78"/>
      <c r="AO49" s="78"/>
    </row>
    <row r="50" ht="12.0" customHeight="1">
      <c r="A50" s="256"/>
      <c r="B50" s="233"/>
      <c r="C50" s="233"/>
      <c r="D50" s="234"/>
      <c r="E50" s="235"/>
      <c r="F50" s="236"/>
      <c r="G50" s="236"/>
      <c r="H50" s="236"/>
      <c r="I50" s="237"/>
      <c r="J50" s="238"/>
      <c r="K50" s="236"/>
      <c r="L50" s="239" t="str">
        <f t="shared" si="65"/>
        <v>0.00</v>
      </c>
      <c r="M50" s="236"/>
      <c r="N50" s="240"/>
      <c r="O50" s="241" t="str">
        <f t="shared" si="66"/>
        <v>0.00</v>
      </c>
      <c r="P50" s="241" t="str">
        <f t="shared" si="67"/>
        <v>0.00</v>
      </c>
      <c r="Q50" s="236" t="str">
        <f t="shared" si="44"/>
        <v/>
      </c>
      <c r="R50" s="240" t="str">
        <f t="shared" si="68"/>
        <v/>
      </c>
      <c r="S50" s="240" t="str">
        <f t="shared" si="69"/>
        <v>0.25</v>
      </c>
      <c r="T50" s="240" t="str">
        <f t="shared" si="70"/>
        <v>0.25</v>
      </c>
      <c r="U50" s="240" t="str">
        <f t="shared" si="71"/>
        <v>0.5</v>
      </c>
      <c r="V50" s="240" t="str">
        <f t="shared" si="72"/>
        <v>1.5</v>
      </c>
      <c r="W50" s="242" t="str">
        <f t="shared" si="73"/>
        <v>0.25</v>
      </c>
      <c r="X50" s="240" t="str">
        <f t="shared" si="51"/>
        <v>FALSE</v>
      </c>
      <c r="Y50" s="240" t="str">
        <f t="shared" si="52"/>
        <v>0</v>
      </c>
      <c r="Z50" s="243" t="str">
        <f t="shared" si="53"/>
        <v/>
      </c>
      <c r="AA50" s="243" t="str">
        <f t="shared" si="74"/>
        <v/>
      </c>
      <c r="AB50" s="244" t="str">
        <f t="shared" si="55"/>
        <v/>
      </c>
      <c r="AC50" s="245"/>
      <c r="AD50" s="246"/>
      <c r="AE50" s="247"/>
      <c r="AF50" s="80"/>
      <c r="AG50" s="78"/>
      <c r="AH50" s="78"/>
      <c r="AI50" s="78"/>
      <c r="AJ50" s="78"/>
      <c r="AK50" s="78"/>
      <c r="AL50" s="78"/>
      <c r="AM50" s="78"/>
      <c r="AN50" s="78"/>
      <c r="AO50" s="78"/>
    </row>
    <row r="51" ht="12.0" customHeight="1">
      <c r="A51" s="257"/>
      <c r="B51" s="215"/>
      <c r="C51" s="215"/>
      <c r="D51" s="216"/>
      <c r="E51" s="217"/>
      <c r="F51" s="249"/>
      <c r="G51" s="249"/>
      <c r="H51" s="221"/>
      <c r="I51" s="222"/>
      <c r="J51" s="223"/>
      <c r="K51" s="224"/>
      <c r="L51" s="225" t="str">
        <f t="shared" si="65"/>
        <v>0.00</v>
      </c>
      <c r="M51" s="224"/>
      <c r="N51" s="226"/>
      <c r="O51" s="227" t="str">
        <f t="shared" si="66"/>
        <v>0.00</v>
      </c>
      <c r="P51" s="227" t="str">
        <f t="shared" si="67"/>
        <v>0.00</v>
      </c>
      <c r="Q51" s="228" t="str">
        <f t="shared" si="44"/>
        <v/>
      </c>
      <c r="R51" s="229" t="str">
        <f t="shared" si="68"/>
        <v/>
      </c>
      <c r="S51" s="229" t="str">
        <f t="shared" si="69"/>
        <v>0.25</v>
      </c>
      <c r="T51" s="229" t="str">
        <f t="shared" si="70"/>
        <v>0.25</v>
      </c>
      <c r="U51" s="229" t="str">
        <f t="shared" si="71"/>
        <v>0.5</v>
      </c>
      <c r="V51" s="229" t="str">
        <f t="shared" si="72"/>
        <v>1.5</v>
      </c>
      <c r="W51" s="230" t="str">
        <f t="shared" si="73"/>
        <v>0.25</v>
      </c>
      <c r="X51" s="229" t="str">
        <f t="shared" si="51"/>
        <v>FALSE</v>
      </c>
      <c r="Y51" s="218" t="str">
        <f t="shared" si="52"/>
        <v>0</v>
      </c>
      <c r="Z51" s="243" t="str">
        <f t="shared" si="53"/>
        <v/>
      </c>
      <c r="AA51" s="243" t="str">
        <f t="shared" si="74"/>
        <v/>
      </c>
      <c r="AB51" s="244" t="str">
        <f t="shared" si="55"/>
        <v/>
      </c>
      <c r="AC51" s="210"/>
      <c r="AD51" s="211"/>
      <c r="AE51" s="213"/>
      <c r="AF51" s="80"/>
      <c r="AG51" s="78"/>
      <c r="AH51" s="78"/>
      <c r="AI51" s="78"/>
      <c r="AJ51" s="78"/>
      <c r="AK51" s="78"/>
      <c r="AL51" s="78"/>
      <c r="AM51" s="78"/>
      <c r="AN51" s="78"/>
      <c r="AO51" s="78"/>
    </row>
    <row r="52" ht="12.0" customHeight="1">
      <c r="A52" s="78"/>
      <c r="B52" s="215"/>
      <c r="C52" s="215"/>
      <c r="D52" s="216"/>
      <c r="E52" s="217"/>
      <c r="F52" s="249"/>
      <c r="G52" s="249"/>
      <c r="H52" s="221"/>
      <c r="I52" s="222"/>
      <c r="J52" s="223"/>
      <c r="K52" s="224"/>
      <c r="L52" s="225" t="str">
        <f t="shared" si="65"/>
        <v>0.00</v>
      </c>
      <c r="M52" s="224"/>
      <c r="N52" s="226"/>
      <c r="O52" s="227" t="str">
        <f t="shared" si="66"/>
        <v>0.00</v>
      </c>
      <c r="P52" s="227" t="str">
        <f t="shared" si="67"/>
        <v>0.00</v>
      </c>
      <c r="Q52" s="228" t="str">
        <f t="shared" si="44"/>
        <v/>
      </c>
      <c r="R52" s="229" t="str">
        <f t="shared" si="68"/>
        <v/>
      </c>
      <c r="S52" s="229" t="str">
        <f t="shared" si="69"/>
        <v>0.25</v>
      </c>
      <c r="T52" s="229" t="str">
        <f t="shared" si="70"/>
        <v>0.25</v>
      </c>
      <c r="U52" s="229" t="str">
        <f t="shared" si="71"/>
        <v>0.5</v>
      </c>
      <c r="V52" s="229" t="str">
        <f t="shared" si="72"/>
        <v>1.5</v>
      </c>
      <c r="W52" s="230" t="str">
        <f t="shared" si="73"/>
        <v>0.25</v>
      </c>
      <c r="X52" s="229" t="str">
        <f t="shared" si="51"/>
        <v>FALSE</v>
      </c>
      <c r="Y52" s="218" t="str">
        <f t="shared" si="52"/>
        <v>0</v>
      </c>
      <c r="Z52" s="243" t="str">
        <f t="shared" si="53"/>
        <v/>
      </c>
      <c r="AA52" s="243" t="str">
        <f t="shared" si="74"/>
        <v/>
      </c>
      <c r="AB52" s="244" t="str">
        <f t="shared" si="55"/>
        <v/>
      </c>
      <c r="AC52" s="210"/>
      <c r="AD52" s="211"/>
      <c r="AE52" s="213"/>
      <c r="AF52" s="80"/>
      <c r="AG52" s="78"/>
      <c r="AH52" s="78"/>
      <c r="AI52" s="78"/>
      <c r="AJ52" s="78"/>
      <c r="AK52" s="78"/>
      <c r="AL52" s="78"/>
      <c r="AM52" s="78"/>
      <c r="AN52" s="78"/>
      <c r="AO52" s="78"/>
    </row>
    <row r="53" ht="12.0" customHeight="1">
      <c r="A53" s="248"/>
      <c r="B53" s="215"/>
      <c r="C53" s="215"/>
      <c r="D53" s="216"/>
      <c r="E53" s="217"/>
      <c r="F53" s="249"/>
      <c r="G53" s="249"/>
      <c r="H53" s="221"/>
      <c r="I53" s="222"/>
      <c r="J53" s="223"/>
      <c r="K53" s="224"/>
      <c r="L53" s="225" t="str">
        <f t="shared" si="65"/>
        <v>0.00</v>
      </c>
      <c r="M53" s="224"/>
      <c r="N53" s="226"/>
      <c r="O53" s="227" t="str">
        <f t="shared" si="66"/>
        <v>0.00</v>
      </c>
      <c r="P53" s="227" t="str">
        <f t="shared" si="67"/>
        <v>0.00</v>
      </c>
      <c r="Q53" s="228" t="str">
        <f t="shared" si="44"/>
        <v/>
      </c>
      <c r="R53" s="229" t="str">
        <f t="shared" si="68"/>
        <v/>
      </c>
      <c r="S53" s="229" t="str">
        <f t="shared" si="69"/>
        <v>0.25</v>
      </c>
      <c r="T53" s="229" t="str">
        <f t="shared" si="70"/>
        <v>0.25</v>
      </c>
      <c r="U53" s="229" t="str">
        <f t="shared" si="71"/>
        <v>0.5</v>
      </c>
      <c r="V53" s="229" t="str">
        <f t="shared" si="72"/>
        <v>1.5</v>
      </c>
      <c r="W53" s="230" t="str">
        <f t="shared" si="73"/>
        <v>0.25</v>
      </c>
      <c r="X53" s="229" t="str">
        <f t="shared" si="51"/>
        <v>FALSE</v>
      </c>
      <c r="Y53" s="218" t="str">
        <f t="shared" si="52"/>
        <v>0</v>
      </c>
      <c r="Z53" s="243" t="str">
        <f t="shared" si="53"/>
        <v/>
      </c>
      <c r="AA53" s="243" t="str">
        <f t="shared" si="74"/>
        <v/>
      </c>
      <c r="AB53" s="244" t="str">
        <f t="shared" si="55"/>
        <v/>
      </c>
      <c r="AC53" s="210"/>
      <c r="AD53" s="211"/>
      <c r="AE53" s="213"/>
      <c r="AF53" s="80"/>
      <c r="AG53" s="78"/>
      <c r="AH53" s="78"/>
      <c r="AI53" s="78"/>
      <c r="AJ53" s="78"/>
      <c r="AK53" s="78"/>
      <c r="AL53" s="78"/>
      <c r="AM53" s="78"/>
      <c r="AN53" s="78"/>
      <c r="AO53" s="78"/>
    </row>
    <row r="54" ht="12.0" customHeight="1">
      <c r="A54" s="255"/>
      <c r="B54" s="215"/>
      <c r="C54" s="215"/>
      <c r="D54" s="216"/>
      <c r="E54" s="217"/>
      <c r="F54" s="249"/>
      <c r="G54" s="249"/>
      <c r="H54" s="221"/>
      <c r="I54" s="222"/>
      <c r="J54" s="223"/>
      <c r="K54" s="224"/>
      <c r="L54" s="225" t="str">
        <f t="shared" si="65"/>
        <v>0.00</v>
      </c>
      <c r="M54" s="224"/>
      <c r="N54" s="226"/>
      <c r="O54" s="227" t="str">
        <f t="shared" si="66"/>
        <v>0.00</v>
      </c>
      <c r="P54" s="227" t="str">
        <f t="shared" si="67"/>
        <v>0.00</v>
      </c>
      <c r="Q54" s="228" t="str">
        <f t="shared" si="44"/>
        <v/>
      </c>
      <c r="R54" s="229" t="str">
        <f t="shared" si="68"/>
        <v/>
      </c>
      <c r="S54" s="229" t="str">
        <f t="shared" si="69"/>
        <v>0.25</v>
      </c>
      <c r="T54" s="229" t="str">
        <f t="shared" si="70"/>
        <v>0.25</v>
      </c>
      <c r="U54" s="229" t="str">
        <f t="shared" si="71"/>
        <v>0.5</v>
      </c>
      <c r="V54" s="229" t="str">
        <f t="shared" si="72"/>
        <v>1.5</v>
      </c>
      <c r="W54" s="230" t="str">
        <f t="shared" si="73"/>
        <v>0.25</v>
      </c>
      <c r="X54" s="229" t="str">
        <f t="shared" si="51"/>
        <v>FALSE</v>
      </c>
      <c r="Y54" s="218" t="str">
        <f t="shared" si="52"/>
        <v>0</v>
      </c>
      <c r="Z54" s="243" t="str">
        <f t="shared" si="53"/>
        <v/>
      </c>
      <c r="AA54" s="243" t="str">
        <f t="shared" si="74"/>
        <v/>
      </c>
      <c r="AB54" s="244" t="str">
        <f t="shared" si="55"/>
        <v/>
      </c>
      <c r="AC54" s="210"/>
      <c r="AD54" s="211"/>
      <c r="AE54" s="213"/>
      <c r="AF54" s="80"/>
      <c r="AG54" s="78"/>
      <c r="AH54" s="78"/>
      <c r="AI54" s="78"/>
      <c r="AJ54" s="78"/>
      <c r="AK54" s="78"/>
      <c r="AL54" s="78"/>
      <c r="AM54" s="78"/>
      <c r="AN54" s="78"/>
      <c r="AO54" s="78"/>
    </row>
    <row r="55" ht="12.0" customHeight="1">
      <c r="A55" s="78"/>
      <c r="B55" s="215"/>
      <c r="C55" s="215"/>
      <c r="D55" s="216"/>
      <c r="E55" s="217"/>
      <c r="F55" s="249"/>
      <c r="G55" s="249"/>
      <c r="H55" s="221"/>
      <c r="I55" s="222"/>
      <c r="J55" s="223"/>
      <c r="K55" s="224"/>
      <c r="L55" s="225" t="str">
        <f t="shared" si="65"/>
        <v>0.00</v>
      </c>
      <c r="M55" s="224"/>
      <c r="N55" s="226"/>
      <c r="O55" s="227" t="str">
        <f t="shared" si="66"/>
        <v>0.00</v>
      </c>
      <c r="P55" s="227" t="str">
        <f t="shared" si="67"/>
        <v>0.00</v>
      </c>
      <c r="Q55" s="228" t="str">
        <f t="shared" si="44"/>
        <v/>
      </c>
      <c r="R55" s="229" t="str">
        <f t="shared" si="68"/>
        <v/>
      </c>
      <c r="S55" s="229" t="str">
        <f t="shared" si="69"/>
        <v>0.25</v>
      </c>
      <c r="T55" s="229" t="str">
        <f t="shared" si="70"/>
        <v>0.25</v>
      </c>
      <c r="U55" s="229" t="str">
        <f t="shared" si="71"/>
        <v>0.5</v>
      </c>
      <c r="V55" s="229" t="str">
        <f t="shared" si="72"/>
        <v>1.5</v>
      </c>
      <c r="W55" s="230" t="str">
        <f t="shared" si="73"/>
        <v>0.25</v>
      </c>
      <c r="X55" s="229" t="str">
        <f t="shared" si="51"/>
        <v>FALSE</v>
      </c>
      <c r="Y55" s="218" t="str">
        <f t="shared" si="52"/>
        <v>0</v>
      </c>
      <c r="Z55" s="243" t="str">
        <f t="shared" si="53"/>
        <v/>
      </c>
      <c r="AA55" s="243" t="str">
        <f t="shared" si="74"/>
        <v/>
      </c>
      <c r="AB55" s="244" t="str">
        <f t="shared" si="55"/>
        <v/>
      </c>
      <c r="AC55" s="210"/>
      <c r="AD55" s="211"/>
      <c r="AE55" s="213"/>
      <c r="AF55" s="80"/>
      <c r="AG55" s="78"/>
      <c r="AH55" s="78"/>
      <c r="AI55" s="78"/>
      <c r="AJ55" s="78"/>
      <c r="AK55" s="78"/>
      <c r="AL55" s="78"/>
      <c r="AM55" s="78"/>
      <c r="AN55" s="78"/>
      <c r="AO55" s="78"/>
    </row>
    <row r="56" ht="12.0" customHeight="1">
      <c r="A56" s="219"/>
      <c r="B56" s="215"/>
      <c r="C56" s="215"/>
      <c r="D56" s="216"/>
      <c r="E56" s="217"/>
      <c r="F56" s="220"/>
      <c r="G56" s="220"/>
      <c r="H56" s="221"/>
      <c r="I56" s="222"/>
      <c r="J56" s="223"/>
      <c r="K56" s="224"/>
      <c r="L56" s="225" t="str">
        <f t="shared" si="65"/>
        <v>0.00</v>
      </c>
      <c r="M56" s="224"/>
      <c r="N56" s="226"/>
      <c r="O56" s="227" t="str">
        <f t="shared" si="66"/>
        <v>0.00</v>
      </c>
      <c r="P56" s="227" t="str">
        <f t="shared" si="67"/>
        <v>0.00</v>
      </c>
      <c r="Q56" s="228" t="str">
        <f t="shared" si="44"/>
        <v/>
      </c>
      <c r="R56" s="229" t="str">
        <f t="shared" si="68"/>
        <v/>
      </c>
      <c r="S56" s="229" t="str">
        <f t="shared" si="69"/>
        <v>0.25</v>
      </c>
      <c r="T56" s="229" t="str">
        <f t="shared" si="70"/>
        <v>0.25</v>
      </c>
      <c r="U56" s="229" t="str">
        <f t="shared" si="71"/>
        <v>0.5</v>
      </c>
      <c r="V56" s="229" t="str">
        <f t="shared" si="72"/>
        <v>1.5</v>
      </c>
      <c r="W56" s="230" t="str">
        <f t="shared" si="73"/>
        <v>0.25</v>
      </c>
      <c r="X56" s="229" t="str">
        <f t="shared" si="51"/>
        <v>FALSE</v>
      </c>
      <c r="Y56" s="218" t="str">
        <f t="shared" si="52"/>
        <v>0</v>
      </c>
      <c r="Z56" s="243" t="str">
        <f t="shared" si="53"/>
        <v/>
      </c>
      <c r="AA56" s="243" t="str">
        <f t="shared" si="74"/>
        <v/>
      </c>
      <c r="AB56" s="244" t="str">
        <f t="shared" si="55"/>
        <v/>
      </c>
      <c r="AC56" s="210"/>
      <c r="AD56" s="211"/>
      <c r="AE56" s="213"/>
      <c r="AF56" s="80"/>
      <c r="AG56" s="78"/>
      <c r="AH56" s="78"/>
      <c r="AI56" s="78"/>
      <c r="AJ56" s="78"/>
      <c r="AK56" s="78"/>
      <c r="AL56" s="78"/>
      <c r="AM56" s="78"/>
      <c r="AN56" s="78"/>
      <c r="AO56" s="78"/>
    </row>
    <row r="57" ht="12.0" customHeight="1">
      <c r="A57" s="232"/>
      <c r="B57" s="233"/>
      <c r="C57" s="233"/>
      <c r="D57" s="234"/>
      <c r="E57" s="235"/>
      <c r="F57" s="236"/>
      <c r="G57" s="236"/>
      <c r="H57" s="236"/>
      <c r="I57" s="237"/>
      <c r="J57" s="238"/>
      <c r="K57" s="236"/>
      <c r="L57" s="239" t="str">
        <f t="shared" si="65"/>
        <v>0.00</v>
      </c>
      <c r="M57" s="236"/>
      <c r="N57" s="240"/>
      <c r="O57" s="241" t="str">
        <f t="shared" si="66"/>
        <v>0.00</v>
      </c>
      <c r="P57" s="241" t="str">
        <f t="shared" si="67"/>
        <v>0.00</v>
      </c>
      <c r="Q57" s="236" t="str">
        <f t="shared" si="44"/>
        <v/>
      </c>
      <c r="R57" s="240" t="str">
        <f t="shared" si="68"/>
        <v/>
      </c>
      <c r="S57" s="240" t="str">
        <f t="shared" si="69"/>
        <v>0.25</v>
      </c>
      <c r="T57" s="240" t="str">
        <f t="shared" si="70"/>
        <v>0.25</v>
      </c>
      <c r="U57" s="240" t="str">
        <f t="shared" si="71"/>
        <v>0.5</v>
      </c>
      <c r="V57" s="240" t="str">
        <f t="shared" si="72"/>
        <v>1.5</v>
      </c>
      <c r="W57" s="242" t="str">
        <f t="shared" si="73"/>
        <v>0.25</v>
      </c>
      <c r="X57" s="240" t="str">
        <f t="shared" si="51"/>
        <v>FALSE</v>
      </c>
      <c r="Y57" s="240" t="str">
        <f t="shared" si="52"/>
        <v>0</v>
      </c>
      <c r="Z57" s="243" t="str">
        <f t="shared" si="53"/>
        <v/>
      </c>
      <c r="AA57" s="243" t="str">
        <f t="shared" si="74"/>
        <v/>
      </c>
      <c r="AB57" s="244" t="str">
        <f t="shared" si="55"/>
        <v/>
      </c>
      <c r="AC57" s="245"/>
      <c r="AD57" s="246"/>
      <c r="AE57" s="247"/>
      <c r="AF57" s="80"/>
      <c r="AG57" s="78"/>
      <c r="AH57" s="78"/>
      <c r="AI57" s="78"/>
      <c r="AJ57" s="78"/>
      <c r="AK57" s="78"/>
      <c r="AL57" s="78"/>
      <c r="AM57" s="78"/>
      <c r="AN57" s="78"/>
      <c r="AO57" s="78"/>
    </row>
    <row r="58" ht="12.0" customHeight="1">
      <c r="A58" s="254"/>
      <c r="B58" s="215"/>
      <c r="C58" s="215"/>
      <c r="D58" s="216"/>
      <c r="E58" s="217"/>
      <c r="F58" s="249"/>
      <c r="G58" s="249"/>
      <c r="H58" s="221"/>
      <c r="I58" s="222"/>
      <c r="J58" s="223"/>
      <c r="K58" s="224"/>
      <c r="L58" s="225" t="str">
        <f t="shared" si="65"/>
        <v>0.00</v>
      </c>
      <c r="M58" s="224"/>
      <c r="N58" s="226"/>
      <c r="O58" s="227" t="str">
        <f t="shared" si="66"/>
        <v>0.00</v>
      </c>
      <c r="P58" s="227" t="str">
        <f t="shared" si="67"/>
        <v>0.00</v>
      </c>
      <c r="Q58" s="228" t="str">
        <f t="shared" si="44"/>
        <v/>
      </c>
      <c r="R58" s="229" t="str">
        <f t="shared" si="68"/>
        <v/>
      </c>
      <c r="S58" s="229" t="str">
        <f t="shared" si="69"/>
        <v>0.25</v>
      </c>
      <c r="T58" s="229" t="str">
        <f t="shared" si="70"/>
        <v>0.25</v>
      </c>
      <c r="U58" s="229" t="str">
        <f t="shared" si="71"/>
        <v>0.5</v>
      </c>
      <c r="V58" s="229" t="str">
        <f t="shared" si="72"/>
        <v>1.5</v>
      </c>
      <c r="W58" s="230" t="str">
        <f t="shared" si="73"/>
        <v>0.25</v>
      </c>
      <c r="X58" s="229" t="str">
        <f t="shared" si="51"/>
        <v>FALSE</v>
      </c>
      <c r="Y58" s="218" t="str">
        <f t="shared" si="52"/>
        <v>0</v>
      </c>
      <c r="Z58" s="243" t="str">
        <f t="shared" si="53"/>
        <v/>
      </c>
      <c r="AA58" s="243" t="str">
        <f t="shared" si="74"/>
        <v/>
      </c>
      <c r="AB58" s="244" t="str">
        <f t="shared" si="55"/>
        <v/>
      </c>
      <c r="AC58" s="210"/>
      <c r="AD58" s="211"/>
      <c r="AE58" s="213"/>
      <c r="AF58" s="80"/>
      <c r="AG58" s="78"/>
      <c r="AH58" s="78"/>
      <c r="AI58" s="78"/>
      <c r="AJ58" s="78"/>
      <c r="AK58" s="78"/>
      <c r="AL58" s="78"/>
      <c r="AM58" s="78"/>
      <c r="AN58" s="78"/>
      <c r="AO58" s="78"/>
    </row>
    <row r="59" ht="12.0" customHeight="1">
      <c r="A59" s="254"/>
      <c r="B59" s="215"/>
      <c r="C59" s="215"/>
      <c r="D59" s="216"/>
      <c r="E59" s="217"/>
      <c r="F59" s="249"/>
      <c r="G59" s="249"/>
      <c r="H59" s="221"/>
      <c r="I59" s="222"/>
      <c r="J59" s="223"/>
      <c r="K59" s="224"/>
      <c r="L59" s="225" t="str">
        <f t="shared" si="65"/>
        <v>0.00</v>
      </c>
      <c r="M59" s="224"/>
      <c r="N59" s="226"/>
      <c r="O59" s="227" t="str">
        <f t="shared" si="66"/>
        <v>0.00</v>
      </c>
      <c r="P59" s="227" t="str">
        <f t="shared" si="67"/>
        <v>0.00</v>
      </c>
      <c r="Q59" s="228" t="str">
        <f t="shared" si="44"/>
        <v/>
      </c>
      <c r="R59" s="229" t="str">
        <f t="shared" si="68"/>
        <v/>
      </c>
      <c r="S59" s="229" t="str">
        <f t="shared" si="69"/>
        <v>0.25</v>
      </c>
      <c r="T59" s="229" t="str">
        <f t="shared" si="70"/>
        <v>0.25</v>
      </c>
      <c r="U59" s="229" t="str">
        <f t="shared" si="71"/>
        <v>0.5</v>
      </c>
      <c r="V59" s="229" t="str">
        <f t="shared" si="72"/>
        <v>1.5</v>
      </c>
      <c r="W59" s="230" t="str">
        <f t="shared" si="73"/>
        <v>0.25</v>
      </c>
      <c r="X59" s="229" t="str">
        <f t="shared" si="51"/>
        <v>FALSE</v>
      </c>
      <c r="Y59" s="218" t="str">
        <f t="shared" si="52"/>
        <v>0</v>
      </c>
      <c r="Z59" s="243" t="str">
        <f t="shared" si="53"/>
        <v/>
      </c>
      <c r="AA59" s="243" t="str">
        <f t="shared" si="74"/>
        <v/>
      </c>
      <c r="AB59" s="244" t="str">
        <f t="shared" si="55"/>
        <v/>
      </c>
      <c r="AC59" s="210"/>
      <c r="AD59" s="211"/>
      <c r="AE59" s="213"/>
      <c r="AF59" s="80"/>
      <c r="AG59" s="78"/>
      <c r="AH59" s="78"/>
      <c r="AI59" s="78"/>
      <c r="AJ59" s="78"/>
      <c r="AK59" s="78"/>
      <c r="AL59" s="78"/>
      <c r="AM59" s="78"/>
      <c r="AN59" s="78"/>
      <c r="AO59" s="78"/>
    </row>
    <row r="60" ht="12.0" customHeight="1">
      <c r="A60" s="248"/>
      <c r="B60" s="215"/>
      <c r="C60" s="215"/>
      <c r="D60" s="216"/>
      <c r="E60" s="217"/>
      <c r="F60" s="249"/>
      <c r="G60" s="249"/>
      <c r="H60" s="221"/>
      <c r="I60" s="222"/>
      <c r="J60" s="223"/>
      <c r="K60" s="224"/>
      <c r="L60" s="225" t="str">
        <f t="shared" si="65"/>
        <v>0.00</v>
      </c>
      <c r="M60" s="224"/>
      <c r="N60" s="226"/>
      <c r="O60" s="227" t="str">
        <f t="shared" si="66"/>
        <v>0.00</v>
      </c>
      <c r="P60" s="227" t="str">
        <f t="shared" si="67"/>
        <v>0.00</v>
      </c>
      <c r="Q60" s="228" t="str">
        <f t="shared" si="44"/>
        <v/>
      </c>
      <c r="R60" s="229" t="str">
        <f t="shared" si="68"/>
        <v/>
      </c>
      <c r="S60" s="229" t="str">
        <f t="shared" si="69"/>
        <v>0.25</v>
      </c>
      <c r="T60" s="229" t="str">
        <f t="shared" si="70"/>
        <v>0.25</v>
      </c>
      <c r="U60" s="229" t="str">
        <f t="shared" si="71"/>
        <v>0.5</v>
      </c>
      <c r="V60" s="229" t="str">
        <f t="shared" si="72"/>
        <v>1.5</v>
      </c>
      <c r="W60" s="230" t="str">
        <f t="shared" si="73"/>
        <v>0.25</v>
      </c>
      <c r="X60" s="229" t="str">
        <f t="shared" si="51"/>
        <v>FALSE</v>
      </c>
      <c r="Y60" s="218" t="str">
        <f t="shared" si="52"/>
        <v>0</v>
      </c>
      <c r="Z60" s="243" t="str">
        <f t="shared" si="53"/>
        <v/>
      </c>
      <c r="AA60" s="243" t="str">
        <f t="shared" si="74"/>
        <v/>
      </c>
      <c r="AB60" s="244" t="str">
        <f t="shared" si="55"/>
        <v/>
      </c>
      <c r="AC60" s="210"/>
      <c r="AD60" s="211"/>
      <c r="AE60" s="213"/>
      <c r="AF60" s="80"/>
      <c r="AG60" s="78"/>
      <c r="AH60" s="78"/>
      <c r="AI60" s="78"/>
      <c r="AJ60" s="78"/>
      <c r="AK60" s="78"/>
      <c r="AL60" s="78"/>
      <c r="AM60" s="78"/>
      <c r="AN60" s="78"/>
      <c r="AO60" s="78"/>
    </row>
    <row r="61" ht="12.0" customHeight="1">
      <c r="A61" s="254"/>
      <c r="B61" s="215"/>
      <c r="C61" s="215"/>
      <c r="D61" s="216"/>
      <c r="E61" s="217"/>
      <c r="F61" s="249"/>
      <c r="G61" s="249"/>
      <c r="H61" s="221"/>
      <c r="I61" s="222"/>
      <c r="J61" s="223"/>
      <c r="K61" s="224"/>
      <c r="L61" s="225" t="str">
        <f t="shared" si="65"/>
        <v>0.00</v>
      </c>
      <c r="M61" s="224"/>
      <c r="N61" s="226"/>
      <c r="O61" s="227" t="str">
        <f t="shared" si="66"/>
        <v>0.00</v>
      </c>
      <c r="P61" s="227" t="str">
        <f t="shared" si="67"/>
        <v>0.00</v>
      </c>
      <c r="Q61" s="228" t="str">
        <f t="shared" si="44"/>
        <v/>
      </c>
      <c r="R61" s="229" t="str">
        <f t="shared" si="68"/>
        <v/>
      </c>
      <c r="S61" s="229" t="str">
        <f t="shared" si="69"/>
        <v>0.25</v>
      </c>
      <c r="T61" s="229" t="str">
        <f t="shared" si="70"/>
        <v>0.25</v>
      </c>
      <c r="U61" s="229" t="str">
        <f t="shared" si="71"/>
        <v>0.5</v>
      </c>
      <c r="V61" s="229" t="str">
        <f t="shared" si="72"/>
        <v>1.5</v>
      </c>
      <c r="W61" s="230" t="str">
        <f t="shared" si="73"/>
        <v>0.25</v>
      </c>
      <c r="X61" s="229" t="str">
        <f t="shared" si="51"/>
        <v>FALSE</v>
      </c>
      <c r="Y61" s="218" t="str">
        <f t="shared" si="52"/>
        <v>0</v>
      </c>
      <c r="Z61" s="243" t="str">
        <f t="shared" si="53"/>
        <v/>
      </c>
      <c r="AA61" s="243" t="str">
        <f t="shared" si="74"/>
        <v/>
      </c>
      <c r="AB61" s="244" t="str">
        <f t="shared" si="55"/>
        <v/>
      </c>
      <c r="AC61" s="210"/>
      <c r="AD61" s="211"/>
      <c r="AE61" s="213"/>
      <c r="AF61" s="80"/>
      <c r="AG61" s="78"/>
      <c r="AH61" s="78"/>
      <c r="AI61" s="78"/>
      <c r="AJ61" s="78"/>
      <c r="AK61" s="78"/>
      <c r="AL61" s="78"/>
      <c r="AM61" s="78"/>
      <c r="AN61" s="78"/>
      <c r="AO61" s="78"/>
    </row>
    <row r="62" ht="12.0" customHeight="1">
      <c r="A62" s="254"/>
      <c r="B62" s="215"/>
      <c r="C62" s="215"/>
      <c r="D62" s="216"/>
      <c r="E62" s="217"/>
      <c r="F62" s="249"/>
      <c r="G62" s="249"/>
      <c r="H62" s="221"/>
      <c r="I62" s="222"/>
      <c r="J62" s="223"/>
      <c r="K62" s="224"/>
      <c r="L62" s="225" t="str">
        <f t="shared" si="65"/>
        <v>0.00</v>
      </c>
      <c r="M62" s="224"/>
      <c r="N62" s="226"/>
      <c r="O62" s="227" t="str">
        <f t="shared" si="66"/>
        <v>0.00</v>
      </c>
      <c r="P62" s="227" t="str">
        <f t="shared" si="67"/>
        <v>0.00</v>
      </c>
      <c r="Q62" s="228" t="str">
        <f t="shared" si="44"/>
        <v/>
      </c>
      <c r="R62" s="229" t="str">
        <f t="shared" si="68"/>
        <v/>
      </c>
      <c r="S62" s="229" t="str">
        <f t="shared" si="69"/>
        <v>0.25</v>
      </c>
      <c r="T62" s="229" t="str">
        <f t="shared" si="70"/>
        <v>0.25</v>
      </c>
      <c r="U62" s="229" t="str">
        <f t="shared" si="71"/>
        <v>0.5</v>
      </c>
      <c r="V62" s="229" t="str">
        <f t="shared" si="72"/>
        <v>1.5</v>
      </c>
      <c r="W62" s="230" t="str">
        <f t="shared" si="73"/>
        <v>0.25</v>
      </c>
      <c r="X62" s="229" t="str">
        <f t="shared" si="51"/>
        <v>FALSE</v>
      </c>
      <c r="Y62" s="218" t="str">
        <f t="shared" si="52"/>
        <v>0</v>
      </c>
      <c r="Z62" s="243" t="str">
        <f t="shared" si="53"/>
        <v/>
      </c>
      <c r="AA62" s="243" t="str">
        <f t="shared" si="74"/>
        <v/>
      </c>
      <c r="AB62" s="244" t="str">
        <f t="shared" si="55"/>
        <v/>
      </c>
      <c r="AC62" s="210"/>
      <c r="AD62" s="211"/>
      <c r="AE62" s="213"/>
      <c r="AF62" s="80"/>
      <c r="AG62" s="78"/>
      <c r="AH62" s="78"/>
      <c r="AI62" s="78"/>
      <c r="AJ62" s="78"/>
      <c r="AK62" s="78"/>
      <c r="AL62" s="78"/>
      <c r="AM62" s="78"/>
      <c r="AN62" s="78"/>
      <c r="AO62" s="78"/>
    </row>
    <row r="63" ht="12.0" customHeight="1">
      <c r="A63" s="219"/>
      <c r="B63" s="215"/>
      <c r="C63" s="215"/>
      <c r="D63" s="216"/>
      <c r="E63" s="217"/>
      <c r="F63" s="220"/>
      <c r="G63" s="220"/>
      <c r="H63" s="221"/>
      <c r="I63" s="222"/>
      <c r="J63" s="223"/>
      <c r="K63" s="224"/>
      <c r="L63" s="225" t="str">
        <f t="shared" si="65"/>
        <v>0.00</v>
      </c>
      <c r="M63" s="224"/>
      <c r="N63" s="226"/>
      <c r="O63" s="227" t="str">
        <f t="shared" si="66"/>
        <v>0.00</v>
      </c>
      <c r="P63" s="227" t="str">
        <f t="shared" si="67"/>
        <v>0.00</v>
      </c>
      <c r="Q63" s="228" t="str">
        <f t="shared" si="44"/>
        <v/>
      </c>
      <c r="R63" s="229" t="str">
        <f t="shared" si="68"/>
        <v/>
      </c>
      <c r="S63" s="229" t="str">
        <f t="shared" si="69"/>
        <v>0.25</v>
      </c>
      <c r="T63" s="229" t="str">
        <f t="shared" si="70"/>
        <v>0.25</v>
      </c>
      <c r="U63" s="229" t="str">
        <f t="shared" si="71"/>
        <v>0.5</v>
      </c>
      <c r="V63" s="229" t="str">
        <f t="shared" si="72"/>
        <v>1.5</v>
      </c>
      <c r="W63" s="230" t="str">
        <f t="shared" si="73"/>
        <v>0.25</v>
      </c>
      <c r="X63" s="229" t="str">
        <f t="shared" si="51"/>
        <v>FALSE</v>
      </c>
      <c r="Y63" s="218" t="str">
        <f t="shared" si="52"/>
        <v>0</v>
      </c>
      <c r="Z63" s="243" t="str">
        <f t="shared" si="53"/>
        <v/>
      </c>
      <c r="AA63" s="243" t="str">
        <f t="shared" si="74"/>
        <v/>
      </c>
      <c r="AB63" s="244" t="str">
        <f t="shared" si="55"/>
        <v/>
      </c>
      <c r="AC63" s="210"/>
      <c r="AD63" s="211"/>
      <c r="AE63" s="213"/>
      <c r="AF63" s="80"/>
      <c r="AG63" s="78"/>
      <c r="AH63" s="78"/>
      <c r="AI63" s="78"/>
      <c r="AJ63" s="78"/>
      <c r="AK63" s="78"/>
      <c r="AL63" s="78"/>
      <c r="AM63" s="78"/>
      <c r="AN63" s="78"/>
      <c r="AO63" s="78"/>
    </row>
    <row r="64" ht="12.0" customHeight="1">
      <c r="A64" s="258"/>
      <c r="B64" s="233"/>
      <c r="C64" s="233"/>
      <c r="D64" s="234"/>
      <c r="E64" s="235"/>
      <c r="F64" s="236"/>
      <c r="G64" s="236"/>
      <c r="H64" s="236"/>
      <c r="I64" s="237"/>
      <c r="J64" s="238"/>
      <c r="K64" s="236"/>
      <c r="L64" s="239" t="str">
        <f t="shared" si="65"/>
        <v>0.00</v>
      </c>
      <c r="M64" s="236"/>
      <c r="N64" s="240"/>
      <c r="O64" s="241" t="str">
        <f t="shared" si="66"/>
        <v>0.00</v>
      </c>
      <c r="P64" s="241" t="str">
        <f t="shared" si="67"/>
        <v>0.00</v>
      </c>
      <c r="Q64" s="236" t="str">
        <f t="shared" si="44"/>
        <v/>
      </c>
      <c r="R64" s="240" t="str">
        <f t="shared" si="68"/>
        <v/>
      </c>
      <c r="S64" s="240" t="str">
        <f t="shared" si="69"/>
        <v>0.25</v>
      </c>
      <c r="T64" s="240" t="str">
        <f t="shared" si="70"/>
        <v>0.25</v>
      </c>
      <c r="U64" s="240" t="str">
        <f t="shared" si="71"/>
        <v>0.5</v>
      </c>
      <c r="V64" s="240" t="str">
        <f t="shared" si="72"/>
        <v>1.5</v>
      </c>
      <c r="W64" s="242" t="str">
        <f t="shared" si="73"/>
        <v>0.25</v>
      </c>
      <c r="X64" s="240" t="str">
        <f t="shared" si="51"/>
        <v>FALSE</v>
      </c>
      <c r="Y64" s="240" t="str">
        <f t="shared" si="52"/>
        <v>0</v>
      </c>
      <c r="Z64" s="243" t="str">
        <f t="shared" si="53"/>
        <v/>
      </c>
      <c r="AA64" s="243" t="str">
        <f t="shared" si="74"/>
        <v/>
      </c>
      <c r="AB64" s="244" t="str">
        <f t="shared" si="55"/>
        <v/>
      </c>
      <c r="AC64" s="245"/>
      <c r="AD64" s="246"/>
      <c r="AE64" s="247"/>
      <c r="AF64" s="80"/>
      <c r="AG64" s="78"/>
      <c r="AH64" s="78"/>
      <c r="AI64" s="78"/>
      <c r="AJ64" s="78"/>
      <c r="AK64" s="78"/>
      <c r="AL64" s="78"/>
      <c r="AM64" s="78"/>
      <c r="AN64" s="78"/>
      <c r="AO64" s="78"/>
    </row>
    <row r="65" ht="12.0" customHeight="1">
      <c r="A65" s="254"/>
      <c r="B65" s="215"/>
      <c r="C65" s="215"/>
      <c r="D65" s="216"/>
      <c r="E65" s="217"/>
      <c r="F65" s="249"/>
      <c r="G65" s="249"/>
      <c r="H65" s="221"/>
      <c r="I65" s="222"/>
      <c r="J65" s="223"/>
      <c r="K65" s="224"/>
      <c r="L65" s="225" t="str">
        <f t="shared" si="65"/>
        <v>0.00</v>
      </c>
      <c r="M65" s="224"/>
      <c r="N65" s="226"/>
      <c r="O65" s="227" t="str">
        <f t="shared" si="66"/>
        <v>0.00</v>
      </c>
      <c r="P65" s="227" t="str">
        <f t="shared" si="67"/>
        <v>0.00</v>
      </c>
      <c r="Q65" s="228" t="str">
        <f t="shared" si="44"/>
        <v/>
      </c>
      <c r="R65" s="229" t="str">
        <f t="shared" si="68"/>
        <v/>
      </c>
      <c r="S65" s="229" t="str">
        <f t="shared" si="69"/>
        <v>0.25</v>
      </c>
      <c r="T65" s="229" t="str">
        <f t="shared" si="70"/>
        <v>0.25</v>
      </c>
      <c r="U65" s="229" t="str">
        <f t="shared" si="71"/>
        <v>0.5</v>
      </c>
      <c r="V65" s="229" t="str">
        <f t="shared" si="72"/>
        <v>1.5</v>
      </c>
      <c r="W65" s="230" t="str">
        <f t="shared" si="73"/>
        <v>0.25</v>
      </c>
      <c r="X65" s="229" t="str">
        <f t="shared" si="51"/>
        <v>FALSE</v>
      </c>
      <c r="Y65" s="218" t="str">
        <f t="shared" si="52"/>
        <v>0</v>
      </c>
      <c r="Z65" s="243" t="str">
        <f t="shared" si="53"/>
        <v/>
      </c>
      <c r="AA65" s="243" t="str">
        <f t="shared" si="74"/>
        <v/>
      </c>
      <c r="AB65" s="244" t="str">
        <f t="shared" si="55"/>
        <v/>
      </c>
      <c r="AC65" s="210"/>
      <c r="AD65" s="211"/>
      <c r="AE65" s="213"/>
      <c r="AF65" s="80"/>
      <c r="AG65" s="78"/>
      <c r="AH65" s="78"/>
      <c r="AI65" s="78"/>
      <c r="AJ65" s="78"/>
      <c r="AK65" s="78"/>
      <c r="AL65" s="78"/>
      <c r="AM65" s="78"/>
      <c r="AN65" s="78"/>
      <c r="AO65" s="78"/>
    </row>
    <row r="66" ht="12.0" customHeight="1">
      <c r="A66" s="254"/>
      <c r="B66" s="215"/>
      <c r="C66" s="215"/>
      <c r="D66" s="216"/>
      <c r="E66" s="217"/>
      <c r="F66" s="259"/>
      <c r="G66" s="249"/>
      <c r="H66" s="221"/>
      <c r="I66" s="222"/>
      <c r="J66" s="223"/>
      <c r="K66" s="224"/>
      <c r="L66" s="225" t="str">
        <f t="shared" si="65"/>
        <v>0.00</v>
      </c>
      <c r="M66" s="224"/>
      <c r="N66" s="226"/>
      <c r="O66" s="227" t="str">
        <f t="shared" si="66"/>
        <v>0.00</v>
      </c>
      <c r="P66" s="227" t="str">
        <f t="shared" si="67"/>
        <v>0.00</v>
      </c>
      <c r="Q66" s="228" t="str">
        <f t="shared" si="44"/>
        <v/>
      </c>
      <c r="R66" s="229" t="str">
        <f t="shared" si="68"/>
        <v/>
      </c>
      <c r="S66" s="229" t="str">
        <f t="shared" si="69"/>
        <v>0.25</v>
      </c>
      <c r="T66" s="229" t="str">
        <f t="shared" si="70"/>
        <v>0.25</v>
      </c>
      <c r="U66" s="229" t="str">
        <f t="shared" si="71"/>
        <v>0.5</v>
      </c>
      <c r="V66" s="229" t="str">
        <f t="shared" si="72"/>
        <v>1.5</v>
      </c>
      <c r="W66" s="230" t="str">
        <f t="shared" si="73"/>
        <v>0.25</v>
      </c>
      <c r="X66" s="229" t="str">
        <f t="shared" si="51"/>
        <v>FALSE</v>
      </c>
      <c r="Y66" s="218" t="str">
        <f t="shared" si="52"/>
        <v>0</v>
      </c>
      <c r="Z66" s="243" t="str">
        <f t="shared" si="53"/>
        <v/>
      </c>
      <c r="AA66" s="243" t="str">
        <f t="shared" si="74"/>
        <v/>
      </c>
      <c r="AB66" s="244" t="str">
        <f t="shared" si="55"/>
        <v/>
      </c>
      <c r="AC66" s="210"/>
      <c r="AD66" s="211"/>
      <c r="AE66" s="213"/>
      <c r="AF66" s="80"/>
      <c r="AG66" s="78"/>
      <c r="AH66" s="78"/>
      <c r="AI66" s="78"/>
      <c r="AJ66" s="78"/>
      <c r="AK66" s="78"/>
      <c r="AL66" s="78"/>
      <c r="AM66" s="78"/>
      <c r="AN66" s="78"/>
      <c r="AO66" s="78"/>
    </row>
    <row r="67" ht="12.0" customHeight="1">
      <c r="A67" s="248"/>
      <c r="B67" s="215"/>
      <c r="C67" s="215"/>
      <c r="D67" s="216"/>
      <c r="E67" s="217"/>
      <c r="F67" s="249"/>
      <c r="G67" s="249"/>
      <c r="H67" s="221"/>
      <c r="I67" s="222"/>
      <c r="J67" s="223"/>
      <c r="K67" s="224"/>
      <c r="L67" s="225" t="str">
        <f t="shared" si="65"/>
        <v>0.00</v>
      </c>
      <c r="M67" s="224"/>
      <c r="N67" s="226"/>
      <c r="O67" s="227" t="str">
        <f t="shared" si="66"/>
        <v>0.00</v>
      </c>
      <c r="P67" s="227" t="str">
        <f t="shared" si="67"/>
        <v>0.00</v>
      </c>
      <c r="Q67" s="228" t="str">
        <f t="shared" si="44"/>
        <v/>
      </c>
      <c r="R67" s="229" t="str">
        <f t="shared" si="68"/>
        <v/>
      </c>
      <c r="S67" s="229" t="str">
        <f t="shared" si="69"/>
        <v>0.25</v>
      </c>
      <c r="T67" s="229" t="str">
        <f t="shared" si="70"/>
        <v>0.25</v>
      </c>
      <c r="U67" s="229" t="str">
        <f t="shared" si="71"/>
        <v>0.5</v>
      </c>
      <c r="V67" s="229" t="str">
        <f t="shared" si="72"/>
        <v>1.5</v>
      </c>
      <c r="W67" s="230" t="str">
        <f t="shared" si="73"/>
        <v>0.25</v>
      </c>
      <c r="X67" s="229" t="str">
        <f t="shared" si="51"/>
        <v>FALSE</v>
      </c>
      <c r="Y67" s="218" t="str">
        <f t="shared" si="52"/>
        <v>0</v>
      </c>
      <c r="Z67" s="243" t="str">
        <f t="shared" si="53"/>
        <v/>
      </c>
      <c r="AA67" s="243" t="str">
        <f t="shared" si="74"/>
        <v/>
      </c>
      <c r="AB67" s="244" t="str">
        <f t="shared" si="55"/>
        <v/>
      </c>
      <c r="AC67" s="210"/>
      <c r="AD67" s="211"/>
      <c r="AE67" s="213"/>
      <c r="AF67" s="80"/>
      <c r="AG67" s="78"/>
      <c r="AH67" s="78"/>
      <c r="AI67" s="78"/>
      <c r="AJ67" s="78"/>
      <c r="AK67" s="78"/>
      <c r="AL67" s="78"/>
      <c r="AM67" s="78"/>
      <c r="AN67" s="78"/>
      <c r="AO67" s="78"/>
    </row>
    <row r="68" ht="12.0" customHeight="1">
      <c r="A68" s="254"/>
      <c r="B68" s="215"/>
      <c r="C68" s="215"/>
      <c r="D68" s="216"/>
      <c r="E68" s="217"/>
      <c r="F68" s="249"/>
      <c r="G68" s="249"/>
      <c r="H68" s="221"/>
      <c r="I68" s="222"/>
      <c r="J68" s="223"/>
      <c r="K68" s="224"/>
      <c r="L68" s="225" t="str">
        <f t="shared" si="65"/>
        <v>0.00</v>
      </c>
      <c r="M68" s="224"/>
      <c r="N68" s="226"/>
      <c r="O68" s="227" t="str">
        <f t="shared" si="66"/>
        <v>0.00</v>
      </c>
      <c r="P68" s="227" t="str">
        <f t="shared" si="67"/>
        <v>0.00</v>
      </c>
      <c r="Q68" s="228" t="str">
        <f t="shared" si="44"/>
        <v/>
      </c>
      <c r="R68" s="229" t="str">
        <f t="shared" si="68"/>
        <v/>
      </c>
      <c r="S68" s="229" t="str">
        <f t="shared" si="69"/>
        <v>0.25</v>
      </c>
      <c r="T68" s="229" t="str">
        <f t="shared" si="70"/>
        <v>0.25</v>
      </c>
      <c r="U68" s="229" t="str">
        <f t="shared" si="71"/>
        <v>0.5</v>
      </c>
      <c r="V68" s="229" t="str">
        <f t="shared" si="72"/>
        <v>1.5</v>
      </c>
      <c r="W68" s="230" t="str">
        <f t="shared" si="73"/>
        <v>0.25</v>
      </c>
      <c r="X68" s="229" t="str">
        <f t="shared" si="51"/>
        <v>FALSE</v>
      </c>
      <c r="Y68" s="218" t="str">
        <f t="shared" si="52"/>
        <v>0</v>
      </c>
      <c r="Z68" s="243" t="str">
        <f t="shared" si="53"/>
        <v/>
      </c>
      <c r="AA68" s="243" t="str">
        <f t="shared" si="74"/>
        <v/>
      </c>
      <c r="AB68" s="244" t="str">
        <f t="shared" si="55"/>
        <v/>
      </c>
      <c r="AC68" s="210"/>
      <c r="AD68" s="211"/>
      <c r="AE68" s="213"/>
      <c r="AF68" s="80"/>
      <c r="AG68" s="78"/>
      <c r="AH68" s="78"/>
      <c r="AI68" s="78"/>
      <c r="AJ68" s="78"/>
      <c r="AK68" s="78"/>
      <c r="AL68" s="78"/>
      <c r="AM68" s="78"/>
      <c r="AN68" s="78"/>
      <c r="AO68" s="78"/>
    </row>
    <row r="69" ht="12.0" customHeight="1">
      <c r="A69" s="248"/>
      <c r="B69" s="215"/>
      <c r="C69" s="215"/>
      <c r="D69" s="216"/>
      <c r="E69" s="217"/>
      <c r="F69" s="260"/>
      <c r="G69" s="249"/>
      <c r="H69" s="221"/>
      <c r="I69" s="222"/>
      <c r="J69" s="223"/>
      <c r="K69" s="224"/>
      <c r="L69" s="225" t="str">
        <f t="shared" si="65"/>
        <v>0.00</v>
      </c>
      <c r="M69" s="224"/>
      <c r="N69" s="226"/>
      <c r="O69" s="227" t="str">
        <f t="shared" si="66"/>
        <v>0.00</v>
      </c>
      <c r="P69" s="227" t="str">
        <f t="shared" si="67"/>
        <v>0.00</v>
      </c>
      <c r="Q69" s="228" t="str">
        <f t="shared" si="44"/>
        <v/>
      </c>
      <c r="R69" s="229" t="str">
        <f t="shared" si="68"/>
        <v/>
      </c>
      <c r="S69" s="229" t="str">
        <f t="shared" si="69"/>
        <v>0.25</v>
      </c>
      <c r="T69" s="229" t="str">
        <f t="shared" si="70"/>
        <v>0.25</v>
      </c>
      <c r="U69" s="229" t="str">
        <f t="shared" si="71"/>
        <v>0.5</v>
      </c>
      <c r="V69" s="229" t="str">
        <f t="shared" si="72"/>
        <v>1.5</v>
      </c>
      <c r="W69" s="230" t="str">
        <f t="shared" si="73"/>
        <v>0.25</v>
      </c>
      <c r="X69" s="229" t="str">
        <f t="shared" si="51"/>
        <v>FALSE</v>
      </c>
      <c r="Y69" s="218" t="str">
        <f t="shared" si="52"/>
        <v>0</v>
      </c>
      <c r="Z69" s="243" t="str">
        <f t="shared" si="53"/>
        <v/>
      </c>
      <c r="AA69" s="243" t="str">
        <f t="shared" si="74"/>
        <v/>
      </c>
      <c r="AB69" s="244" t="str">
        <f t="shared" si="55"/>
        <v/>
      </c>
      <c r="AC69" s="210"/>
      <c r="AD69" s="211"/>
      <c r="AE69" s="213"/>
      <c r="AF69" s="80"/>
      <c r="AG69" s="78"/>
      <c r="AH69" s="78"/>
      <c r="AI69" s="78"/>
      <c r="AJ69" s="78"/>
      <c r="AK69" s="78"/>
      <c r="AL69" s="78"/>
      <c r="AM69" s="78"/>
      <c r="AN69" s="78"/>
      <c r="AO69" s="78"/>
    </row>
    <row r="70" ht="12.0" customHeight="1">
      <c r="A70" s="248"/>
      <c r="B70" s="215"/>
      <c r="C70" s="215"/>
      <c r="D70" s="216"/>
      <c r="E70" s="217"/>
      <c r="F70" s="260"/>
      <c r="G70" s="249"/>
      <c r="H70" s="221"/>
      <c r="I70" s="222"/>
      <c r="J70" s="223"/>
      <c r="K70" s="224"/>
      <c r="L70" s="225" t="str">
        <f t="shared" si="65"/>
        <v>0.00</v>
      </c>
      <c r="M70" s="224"/>
      <c r="N70" s="226"/>
      <c r="O70" s="227" t="str">
        <f t="shared" si="66"/>
        <v>0.00</v>
      </c>
      <c r="P70" s="227" t="str">
        <f t="shared" si="67"/>
        <v>0.00</v>
      </c>
      <c r="Q70" s="228" t="str">
        <f t="shared" si="44"/>
        <v/>
      </c>
      <c r="R70" s="229" t="str">
        <f t="shared" si="68"/>
        <v/>
      </c>
      <c r="S70" s="229" t="str">
        <f t="shared" si="69"/>
        <v>0.25</v>
      </c>
      <c r="T70" s="229" t="str">
        <f t="shared" si="70"/>
        <v>0.25</v>
      </c>
      <c r="U70" s="229" t="str">
        <f t="shared" si="71"/>
        <v>0.5</v>
      </c>
      <c r="V70" s="229" t="str">
        <f t="shared" si="72"/>
        <v>1.5</v>
      </c>
      <c r="W70" s="230" t="str">
        <f t="shared" si="73"/>
        <v>0.25</v>
      </c>
      <c r="X70" s="229" t="str">
        <f t="shared" si="51"/>
        <v>FALSE</v>
      </c>
      <c r="Y70" s="218" t="str">
        <f t="shared" si="52"/>
        <v>0</v>
      </c>
      <c r="Z70" s="243" t="str">
        <f t="shared" si="53"/>
        <v/>
      </c>
      <c r="AA70" s="243" t="str">
        <f t="shared" si="74"/>
        <v/>
      </c>
      <c r="AB70" s="244" t="str">
        <f t="shared" si="55"/>
        <v/>
      </c>
      <c r="AC70" s="210"/>
      <c r="AD70" s="211"/>
      <c r="AE70" s="213"/>
      <c r="AF70" s="80"/>
      <c r="AG70" s="78"/>
      <c r="AH70" s="78"/>
      <c r="AI70" s="78"/>
      <c r="AJ70" s="78"/>
      <c r="AK70" s="78"/>
      <c r="AL70" s="78"/>
      <c r="AM70" s="78"/>
      <c r="AN70" s="78"/>
      <c r="AO70" s="78"/>
    </row>
    <row r="71" ht="12.0" customHeight="1">
      <c r="A71" s="248"/>
      <c r="B71" s="215"/>
      <c r="C71" s="215"/>
      <c r="D71" s="216"/>
      <c r="E71" s="217"/>
      <c r="F71" s="260"/>
      <c r="G71" s="249"/>
      <c r="H71" s="221"/>
      <c r="I71" s="222"/>
      <c r="J71" s="223"/>
      <c r="K71" s="224"/>
      <c r="L71" s="225" t="str">
        <f t="shared" si="65"/>
        <v>0.00</v>
      </c>
      <c r="M71" s="224"/>
      <c r="N71" s="226"/>
      <c r="O71" s="227" t="str">
        <f t="shared" si="66"/>
        <v>0.00</v>
      </c>
      <c r="P71" s="227" t="str">
        <f t="shared" si="67"/>
        <v>0.00</v>
      </c>
      <c r="Q71" s="228" t="str">
        <f t="shared" si="44"/>
        <v/>
      </c>
      <c r="R71" s="229" t="str">
        <f t="shared" si="68"/>
        <v/>
      </c>
      <c r="S71" s="229" t="str">
        <f t="shared" si="69"/>
        <v>0.25</v>
      </c>
      <c r="T71" s="229" t="str">
        <f t="shared" si="70"/>
        <v>0.25</v>
      </c>
      <c r="U71" s="229" t="str">
        <f t="shared" si="71"/>
        <v>0.5</v>
      </c>
      <c r="V71" s="229" t="str">
        <f t="shared" si="72"/>
        <v>1.5</v>
      </c>
      <c r="W71" s="230" t="str">
        <f t="shared" si="73"/>
        <v>0.25</v>
      </c>
      <c r="X71" s="229" t="str">
        <f t="shared" si="51"/>
        <v>FALSE</v>
      </c>
      <c r="Y71" s="218" t="str">
        <f t="shared" si="52"/>
        <v>0</v>
      </c>
      <c r="Z71" s="243" t="str">
        <f t="shared" si="53"/>
        <v/>
      </c>
      <c r="AA71" s="243" t="str">
        <f t="shared" si="74"/>
        <v/>
      </c>
      <c r="AB71" s="244" t="str">
        <f t="shared" si="55"/>
        <v/>
      </c>
      <c r="AC71" s="210"/>
      <c r="AD71" s="211"/>
      <c r="AE71" s="213"/>
      <c r="AF71" s="80"/>
      <c r="AG71" s="78"/>
      <c r="AH71" s="78"/>
      <c r="AI71" s="78"/>
      <c r="AJ71" s="78"/>
      <c r="AK71" s="78"/>
      <c r="AL71" s="78"/>
      <c r="AM71" s="78"/>
      <c r="AN71" s="78"/>
      <c r="AO71" s="78"/>
    </row>
    <row r="72" ht="12.0" customHeight="1">
      <c r="A72" s="219"/>
      <c r="B72" s="215"/>
      <c r="C72" s="215"/>
      <c r="D72" s="216"/>
      <c r="E72" s="217"/>
      <c r="F72" s="220"/>
      <c r="G72" s="220"/>
      <c r="H72" s="221"/>
      <c r="I72" s="222"/>
      <c r="J72" s="223"/>
      <c r="K72" s="224"/>
      <c r="L72" s="225" t="str">
        <f t="shared" si="65"/>
        <v>0.00</v>
      </c>
      <c r="M72" s="224"/>
      <c r="N72" s="226"/>
      <c r="O72" s="227" t="str">
        <f t="shared" si="66"/>
        <v>0.00</v>
      </c>
      <c r="P72" s="227" t="str">
        <f t="shared" si="67"/>
        <v>0.00</v>
      </c>
      <c r="Q72" s="228" t="str">
        <f t="shared" si="44"/>
        <v/>
      </c>
      <c r="R72" s="229" t="str">
        <f t="shared" si="68"/>
        <v/>
      </c>
      <c r="S72" s="229" t="str">
        <f t="shared" si="69"/>
        <v>0.25</v>
      </c>
      <c r="T72" s="229" t="str">
        <f t="shared" si="70"/>
        <v>0.25</v>
      </c>
      <c r="U72" s="229" t="str">
        <f t="shared" si="71"/>
        <v>0.5</v>
      </c>
      <c r="V72" s="229" t="str">
        <f t="shared" si="72"/>
        <v>1.5</v>
      </c>
      <c r="W72" s="230" t="str">
        <f t="shared" si="73"/>
        <v>0.25</v>
      </c>
      <c r="X72" s="229" t="str">
        <f t="shared" si="51"/>
        <v>FALSE</v>
      </c>
      <c r="Y72" s="218" t="str">
        <f t="shared" si="52"/>
        <v>0</v>
      </c>
      <c r="Z72" s="243" t="str">
        <f t="shared" si="53"/>
        <v/>
      </c>
      <c r="AA72" s="243" t="str">
        <f t="shared" si="74"/>
        <v/>
      </c>
      <c r="AB72" s="244" t="str">
        <f t="shared" si="55"/>
        <v/>
      </c>
      <c r="AC72" s="210"/>
      <c r="AD72" s="211"/>
      <c r="AE72" s="213"/>
      <c r="AF72" s="80"/>
      <c r="AG72" s="78"/>
      <c r="AH72" s="78"/>
      <c r="AI72" s="78"/>
      <c r="AJ72" s="78"/>
      <c r="AK72" s="78"/>
      <c r="AL72" s="78"/>
      <c r="AM72" s="78"/>
      <c r="AN72" s="78"/>
      <c r="AO72" s="78"/>
    </row>
    <row r="73" ht="12.0" customHeight="1">
      <c r="A73" s="232"/>
      <c r="B73" s="233"/>
      <c r="C73" s="233"/>
      <c r="D73" s="234"/>
      <c r="E73" s="235"/>
      <c r="F73" s="236"/>
      <c r="G73" s="236"/>
      <c r="H73" s="236"/>
      <c r="I73" s="237"/>
      <c r="J73" s="238"/>
      <c r="K73" s="236"/>
      <c r="L73" s="239" t="str">
        <f t="shared" si="65"/>
        <v>0.00</v>
      </c>
      <c r="M73" s="236"/>
      <c r="N73" s="240"/>
      <c r="O73" s="241" t="str">
        <f t="shared" si="66"/>
        <v>0.00</v>
      </c>
      <c r="P73" s="241" t="str">
        <f t="shared" si="67"/>
        <v>0.00</v>
      </c>
      <c r="Q73" s="236" t="str">
        <f t="shared" si="44"/>
        <v/>
      </c>
      <c r="R73" s="240" t="str">
        <f t="shared" si="68"/>
        <v/>
      </c>
      <c r="S73" s="240" t="str">
        <f t="shared" si="69"/>
        <v>0.25</v>
      </c>
      <c r="T73" s="240" t="str">
        <f t="shared" si="70"/>
        <v>0.25</v>
      </c>
      <c r="U73" s="240" t="str">
        <f t="shared" si="71"/>
        <v>0.5</v>
      </c>
      <c r="V73" s="240" t="str">
        <f t="shared" si="72"/>
        <v>1.5</v>
      </c>
      <c r="W73" s="242" t="str">
        <f t="shared" si="73"/>
        <v>0.25</v>
      </c>
      <c r="X73" s="240" t="str">
        <f t="shared" si="51"/>
        <v>FALSE</v>
      </c>
      <c r="Y73" s="240" t="str">
        <f t="shared" si="52"/>
        <v>0</v>
      </c>
      <c r="Z73" s="243" t="str">
        <f t="shared" si="53"/>
        <v/>
      </c>
      <c r="AA73" s="243" t="str">
        <f t="shared" si="74"/>
        <v/>
      </c>
      <c r="AB73" s="244" t="str">
        <f t="shared" si="55"/>
        <v/>
      </c>
      <c r="AC73" s="245"/>
      <c r="AD73" s="246"/>
      <c r="AE73" s="247"/>
      <c r="AF73" s="80"/>
      <c r="AG73" s="78"/>
      <c r="AH73" s="78"/>
      <c r="AI73" s="78"/>
      <c r="AJ73" s="78"/>
      <c r="AK73" s="78"/>
      <c r="AL73" s="78"/>
      <c r="AM73" s="78"/>
      <c r="AN73" s="78"/>
      <c r="AO73" s="78"/>
    </row>
    <row r="74" ht="12.0" customHeight="1">
      <c r="A74" s="261"/>
      <c r="B74" s="215"/>
      <c r="C74" s="215"/>
      <c r="D74" s="216"/>
      <c r="E74" s="217"/>
      <c r="F74" s="259"/>
      <c r="G74" s="249"/>
      <c r="H74" s="221"/>
      <c r="I74" s="222"/>
      <c r="J74" s="223"/>
      <c r="K74" s="224"/>
      <c r="L74" s="225" t="str">
        <f t="shared" si="65"/>
        <v>0.00</v>
      </c>
      <c r="M74" s="224"/>
      <c r="N74" s="226"/>
      <c r="O74" s="227" t="str">
        <f t="shared" si="66"/>
        <v>0.00</v>
      </c>
      <c r="P74" s="227" t="str">
        <f t="shared" si="67"/>
        <v>0.00</v>
      </c>
      <c r="Q74" s="228" t="str">
        <f t="shared" si="44"/>
        <v/>
      </c>
      <c r="R74" s="229" t="str">
        <f t="shared" si="68"/>
        <v/>
      </c>
      <c r="S74" s="229" t="str">
        <f t="shared" si="69"/>
        <v>0.25</v>
      </c>
      <c r="T74" s="229" t="str">
        <f t="shared" si="70"/>
        <v>0.25</v>
      </c>
      <c r="U74" s="229" t="str">
        <f t="shared" si="71"/>
        <v>0.5</v>
      </c>
      <c r="V74" s="229" t="str">
        <f t="shared" si="72"/>
        <v>1.5</v>
      </c>
      <c r="W74" s="230" t="str">
        <f t="shared" si="73"/>
        <v>0.25</v>
      </c>
      <c r="X74" s="229" t="str">
        <f t="shared" si="51"/>
        <v>FALSE</v>
      </c>
      <c r="Y74" s="218" t="str">
        <f t="shared" si="52"/>
        <v>0</v>
      </c>
      <c r="Z74" s="243" t="str">
        <f t="shared" si="53"/>
        <v/>
      </c>
      <c r="AA74" s="243" t="str">
        <f t="shared" si="74"/>
        <v/>
      </c>
      <c r="AB74" s="244" t="str">
        <f t="shared" si="55"/>
        <v/>
      </c>
      <c r="AC74" s="210"/>
      <c r="AD74" s="211"/>
      <c r="AE74" s="213"/>
      <c r="AF74" s="80"/>
      <c r="AG74" s="78"/>
      <c r="AH74" s="78"/>
      <c r="AI74" s="78"/>
      <c r="AJ74" s="78"/>
      <c r="AK74" s="78"/>
      <c r="AL74" s="78"/>
      <c r="AM74" s="78"/>
      <c r="AN74" s="78"/>
      <c r="AO74" s="78"/>
    </row>
    <row r="75" ht="12.0" customHeight="1">
      <c r="A75" s="261"/>
      <c r="B75" s="215"/>
      <c r="C75" s="215"/>
      <c r="D75" s="216"/>
      <c r="E75" s="217"/>
      <c r="F75" s="259"/>
      <c r="G75" s="249"/>
      <c r="H75" s="221"/>
      <c r="I75" s="222"/>
      <c r="J75" s="223"/>
      <c r="K75" s="224"/>
      <c r="L75" s="225" t="str">
        <f t="shared" si="65"/>
        <v>0.00</v>
      </c>
      <c r="M75" s="224"/>
      <c r="N75" s="226"/>
      <c r="O75" s="227" t="str">
        <f t="shared" si="66"/>
        <v>0.00</v>
      </c>
      <c r="P75" s="227" t="str">
        <f t="shared" si="67"/>
        <v>0.00</v>
      </c>
      <c r="Q75" s="228" t="str">
        <f t="shared" si="44"/>
        <v/>
      </c>
      <c r="R75" s="229" t="str">
        <f t="shared" si="68"/>
        <v/>
      </c>
      <c r="S75" s="229" t="str">
        <f t="shared" si="69"/>
        <v>0.25</v>
      </c>
      <c r="T75" s="229" t="str">
        <f t="shared" si="70"/>
        <v>0.25</v>
      </c>
      <c r="U75" s="229" t="str">
        <f t="shared" si="71"/>
        <v>0.5</v>
      </c>
      <c r="V75" s="229" t="str">
        <f t="shared" si="72"/>
        <v>1.5</v>
      </c>
      <c r="W75" s="230" t="str">
        <f t="shared" si="73"/>
        <v>0.25</v>
      </c>
      <c r="X75" s="229" t="str">
        <f t="shared" si="51"/>
        <v>FALSE</v>
      </c>
      <c r="Y75" s="218" t="str">
        <f t="shared" si="52"/>
        <v>0</v>
      </c>
      <c r="Z75" s="243" t="str">
        <f t="shared" si="53"/>
        <v/>
      </c>
      <c r="AA75" s="243" t="str">
        <f t="shared" si="74"/>
        <v/>
      </c>
      <c r="AB75" s="244" t="str">
        <f t="shared" si="55"/>
        <v/>
      </c>
      <c r="AC75" s="210"/>
      <c r="AD75" s="211"/>
      <c r="AE75" s="213"/>
      <c r="AF75" s="80"/>
      <c r="AG75" s="78"/>
      <c r="AH75" s="78"/>
      <c r="AI75" s="78"/>
      <c r="AJ75" s="78"/>
      <c r="AK75" s="78"/>
      <c r="AL75" s="78"/>
      <c r="AM75" s="78"/>
      <c r="AN75" s="78"/>
      <c r="AO75" s="78"/>
    </row>
    <row r="76" ht="12.0" customHeight="1">
      <c r="A76" s="248"/>
      <c r="B76" s="215"/>
      <c r="C76" s="215"/>
      <c r="D76" s="216"/>
      <c r="E76" s="217"/>
      <c r="F76" s="249"/>
      <c r="G76" s="249"/>
      <c r="H76" s="221"/>
      <c r="I76" s="222"/>
      <c r="J76" s="223"/>
      <c r="K76" s="224"/>
      <c r="L76" s="225" t="str">
        <f t="shared" si="65"/>
        <v>0.00</v>
      </c>
      <c r="M76" s="224"/>
      <c r="N76" s="226"/>
      <c r="O76" s="227" t="str">
        <f t="shared" si="66"/>
        <v>0.00</v>
      </c>
      <c r="P76" s="227" t="str">
        <f t="shared" si="67"/>
        <v>0.00</v>
      </c>
      <c r="Q76" s="228" t="str">
        <f t="shared" si="44"/>
        <v/>
      </c>
      <c r="R76" s="229" t="str">
        <f t="shared" si="68"/>
        <v/>
      </c>
      <c r="S76" s="229" t="str">
        <f t="shared" si="69"/>
        <v>0.25</v>
      </c>
      <c r="T76" s="229" t="str">
        <f t="shared" si="70"/>
        <v>0.25</v>
      </c>
      <c r="U76" s="229" t="str">
        <f t="shared" si="71"/>
        <v>0.5</v>
      </c>
      <c r="V76" s="229" t="str">
        <f t="shared" si="72"/>
        <v>1.5</v>
      </c>
      <c r="W76" s="230" t="str">
        <f t="shared" si="73"/>
        <v>0.25</v>
      </c>
      <c r="X76" s="229" t="str">
        <f t="shared" si="51"/>
        <v>FALSE</v>
      </c>
      <c r="Y76" s="218" t="str">
        <f t="shared" si="52"/>
        <v>0</v>
      </c>
      <c r="Z76" s="243" t="str">
        <f t="shared" si="53"/>
        <v/>
      </c>
      <c r="AA76" s="243" t="str">
        <f t="shared" si="74"/>
        <v/>
      </c>
      <c r="AB76" s="244" t="str">
        <f t="shared" si="55"/>
        <v/>
      </c>
      <c r="AC76" s="210"/>
      <c r="AD76" s="211"/>
      <c r="AE76" s="213"/>
      <c r="AF76" s="80"/>
      <c r="AG76" s="78"/>
      <c r="AH76" s="78"/>
      <c r="AI76" s="78"/>
      <c r="AJ76" s="78"/>
      <c r="AK76" s="78"/>
      <c r="AL76" s="78"/>
      <c r="AM76" s="78"/>
      <c r="AN76" s="78"/>
      <c r="AO76" s="78"/>
    </row>
    <row r="77" ht="12.0" customHeight="1">
      <c r="A77" s="254"/>
      <c r="B77" s="215"/>
      <c r="C77" s="215"/>
      <c r="D77" s="216"/>
      <c r="E77" s="217"/>
      <c r="F77" s="259"/>
      <c r="G77" s="249"/>
      <c r="H77" s="221"/>
      <c r="I77" s="222"/>
      <c r="J77" s="223"/>
      <c r="K77" s="224"/>
      <c r="L77" s="225" t="str">
        <f t="shared" si="65"/>
        <v>0.00</v>
      </c>
      <c r="M77" s="224"/>
      <c r="N77" s="226"/>
      <c r="O77" s="227" t="str">
        <f t="shared" si="66"/>
        <v>0.00</v>
      </c>
      <c r="P77" s="227" t="str">
        <f t="shared" si="67"/>
        <v>0.00</v>
      </c>
      <c r="Q77" s="228" t="str">
        <f t="shared" si="44"/>
        <v/>
      </c>
      <c r="R77" s="229" t="str">
        <f t="shared" si="68"/>
        <v/>
      </c>
      <c r="S77" s="229" t="str">
        <f t="shared" si="69"/>
        <v>0.25</v>
      </c>
      <c r="T77" s="229" t="str">
        <f t="shared" si="70"/>
        <v>0.25</v>
      </c>
      <c r="U77" s="229" t="str">
        <f t="shared" si="71"/>
        <v>0.5</v>
      </c>
      <c r="V77" s="229" t="str">
        <f t="shared" si="72"/>
        <v>1.5</v>
      </c>
      <c r="W77" s="230" t="str">
        <f t="shared" si="73"/>
        <v>0.25</v>
      </c>
      <c r="X77" s="229" t="str">
        <f t="shared" si="51"/>
        <v>FALSE</v>
      </c>
      <c r="Y77" s="218" t="str">
        <f t="shared" si="52"/>
        <v>0</v>
      </c>
      <c r="Z77" s="243" t="str">
        <f t="shared" si="53"/>
        <v/>
      </c>
      <c r="AA77" s="243" t="str">
        <f t="shared" si="74"/>
        <v/>
      </c>
      <c r="AB77" s="244" t="str">
        <f t="shared" si="55"/>
        <v/>
      </c>
      <c r="AC77" s="210"/>
      <c r="AD77" s="211"/>
      <c r="AE77" s="213"/>
      <c r="AF77" s="80"/>
      <c r="AG77" s="78"/>
      <c r="AH77" s="78"/>
      <c r="AI77" s="78"/>
      <c r="AJ77" s="78"/>
      <c r="AK77" s="78"/>
      <c r="AL77" s="78"/>
      <c r="AM77" s="78"/>
      <c r="AN77" s="78"/>
      <c r="AO77" s="78"/>
    </row>
    <row r="78" ht="12.0" customHeight="1">
      <c r="A78" s="254"/>
      <c r="B78" s="215"/>
      <c r="C78" s="215"/>
      <c r="D78" s="216"/>
      <c r="E78" s="217"/>
      <c r="F78" s="259"/>
      <c r="G78" s="249"/>
      <c r="H78" s="221"/>
      <c r="I78" s="222"/>
      <c r="J78" s="223"/>
      <c r="K78" s="224"/>
      <c r="L78" s="225" t="str">
        <f t="shared" si="65"/>
        <v>0.00</v>
      </c>
      <c r="M78" s="224"/>
      <c r="N78" s="226"/>
      <c r="O78" s="227" t="str">
        <f t="shared" si="66"/>
        <v>0.00</v>
      </c>
      <c r="P78" s="227" t="str">
        <f t="shared" si="67"/>
        <v>0.00</v>
      </c>
      <c r="Q78" s="228" t="str">
        <f t="shared" si="44"/>
        <v/>
      </c>
      <c r="R78" s="229" t="str">
        <f t="shared" si="68"/>
        <v/>
      </c>
      <c r="S78" s="229" t="str">
        <f t="shared" si="69"/>
        <v>0.25</v>
      </c>
      <c r="T78" s="229" t="str">
        <f t="shared" si="70"/>
        <v>0.25</v>
      </c>
      <c r="U78" s="229" t="str">
        <f t="shared" si="71"/>
        <v>0.5</v>
      </c>
      <c r="V78" s="229" t="str">
        <f t="shared" si="72"/>
        <v>1.5</v>
      </c>
      <c r="W78" s="230" t="str">
        <f t="shared" si="73"/>
        <v>0.25</v>
      </c>
      <c r="X78" s="229" t="str">
        <f t="shared" si="51"/>
        <v>FALSE</v>
      </c>
      <c r="Y78" s="218" t="str">
        <f t="shared" si="52"/>
        <v>0</v>
      </c>
      <c r="Z78" s="243" t="str">
        <f t="shared" si="53"/>
        <v/>
      </c>
      <c r="AA78" s="243" t="str">
        <f t="shared" si="74"/>
        <v/>
      </c>
      <c r="AB78" s="244" t="str">
        <f t="shared" si="55"/>
        <v/>
      </c>
      <c r="AC78" s="210"/>
      <c r="AD78" s="211"/>
      <c r="AE78" s="213"/>
      <c r="AF78" s="80"/>
      <c r="AG78" s="78"/>
      <c r="AH78" s="78"/>
      <c r="AI78" s="78"/>
      <c r="AJ78" s="78"/>
      <c r="AK78" s="78"/>
      <c r="AL78" s="78"/>
      <c r="AM78" s="78"/>
      <c r="AN78" s="78"/>
      <c r="AO78" s="78"/>
    </row>
    <row r="79" ht="12.0" customHeight="1">
      <c r="A79" s="219"/>
      <c r="B79" s="215"/>
      <c r="C79" s="215"/>
      <c r="D79" s="216"/>
      <c r="E79" s="217"/>
      <c r="F79" s="220"/>
      <c r="G79" s="220"/>
      <c r="H79" s="221"/>
      <c r="I79" s="222"/>
      <c r="J79" s="223"/>
      <c r="K79" s="224"/>
      <c r="L79" s="225" t="str">
        <f t="shared" si="65"/>
        <v>0.00</v>
      </c>
      <c r="M79" s="224"/>
      <c r="N79" s="226"/>
      <c r="O79" s="227" t="str">
        <f t="shared" si="66"/>
        <v>0.00</v>
      </c>
      <c r="P79" s="227" t="str">
        <f t="shared" si="67"/>
        <v>0.00</v>
      </c>
      <c r="Q79" s="228" t="str">
        <f t="shared" si="44"/>
        <v/>
      </c>
      <c r="R79" s="229" t="str">
        <f t="shared" si="68"/>
        <v/>
      </c>
      <c r="S79" s="229" t="str">
        <f t="shared" si="69"/>
        <v>0.25</v>
      </c>
      <c r="T79" s="229" t="str">
        <f t="shared" si="70"/>
        <v>0.25</v>
      </c>
      <c r="U79" s="229" t="str">
        <f t="shared" si="71"/>
        <v>0.5</v>
      </c>
      <c r="V79" s="229" t="str">
        <f t="shared" si="72"/>
        <v>1.5</v>
      </c>
      <c r="W79" s="230" t="str">
        <f t="shared" si="73"/>
        <v>0.25</v>
      </c>
      <c r="X79" s="229" t="str">
        <f t="shared" si="51"/>
        <v>FALSE</v>
      </c>
      <c r="Y79" s="218" t="str">
        <f t="shared" si="52"/>
        <v>0</v>
      </c>
      <c r="Z79" s="243" t="str">
        <f t="shared" si="53"/>
        <v/>
      </c>
      <c r="AA79" s="243" t="str">
        <f t="shared" si="74"/>
        <v/>
      </c>
      <c r="AB79" s="244" t="str">
        <f t="shared" si="55"/>
        <v/>
      </c>
      <c r="AC79" s="210"/>
      <c r="AD79" s="211"/>
      <c r="AE79" s="213"/>
      <c r="AF79" s="80"/>
      <c r="AG79" s="78"/>
      <c r="AH79" s="78"/>
      <c r="AI79" s="78"/>
      <c r="AJ79" s="78"/>
      <c r="AK79" s="78"/>
      <c r="AL79" s="78"/>
      <c r="AM79" s="78"/>
      <c r="AN79" s="78"/>
      <c r="AO79" s="78"/>
    </row>
    <row r="80" ht="12.0" customHeight="1">
      <c r="A80" s="232"/>
      <c r="B80" s="233"/>
      <c r="C80" s="233"/>
      <c r="D80" s="234"/>
      <c r="E80" s="235"/>
      <c r="F80" s="236"/>
      <c r="G80" s="236"/>
      <c r="H80" s="236"/>
      <c r="I80" s="237"/>
      <c r="J80" s="238"/>
      <c r="K80" s="236"/>
      <c r="L80" s="239" t="str">
        <f t="shared" si="65"/>
        <v>0.00</v>
      </c>
      <c r="M80" s="236"/>
      <c r="N80" s="240"/>
      <c r="O80" s="241" t="str">
        <f t="shared" si="66"/>
        <v>0.00</v>
      </c>
      <c r="P80" s="241" t="str">
        <f t="shared" si="67"/>
        <v>0.00</v>
      </c>
      <c r="Q80" s="236" t="str">
        <f t="shared" si="44"/>
        <v/>
      </c>
      <c r="R80" s="240" t="str">
        <f t="shared" si="68"/>
        <v/>
      </c>
      <c r="S80" s="240" t="str">
        <f t="shared" si="69"/>
        <v>0.25</v>
      </c>
      <c r="T80" s="240" t="str">
        <f t="shared" si="70"/>
        <v>0.25</v>
      </c>
      <c r="U80" s="240" t="str">
        <f t="shared" si="71"/>
        <v>0.5</v>
      </c>
      <c r="V80" s="240" t="str">
        <f t="shared" si="72"/>
        <v>1.5</v>
      </c>
      <c r="W80" s="242" t="str">
        <f t="shared" si="73"/>
        <v>0.25</v>
      </c>
      <c r="X80" s="240" t="str">
        <f t="shared" si="51"/>
        <v>FALSE</v>
      </c>
      <c r="Y80" s="240" t="str">
        <f t="shared" si="52"/>
        <v>0</v>
      </c>
      <c r="Z80" s="243" t="str">
        <f t="shared" si="53"/>
        <v/>
      </c>
      <c r="AA80" s="243" t="str">
        <f t="shared" si="74"/>
        <v/>
      </c>
      <c r="AB80" s="244" t="str">
        <f t="shared" si="55"/>
        <v/>
      </c>
      <c r="AC80" s="245"/>
      <c r="AD80" s="246"/>
      <c r="AE80" s="247"/>
      <c r="AF80" s="80"/>
      <c r="AG80" s="78"/>
      <c r="AH80" s="78"/>
      <c r="AI80" s="78"/>
      <c r="AJ80" s="78"/>
      <c r="AK80" s="78"/>
      <c r="AL80" s="78"/>
      <c r="AM80" s="78"/>
      <c r="AN80" s="78"/>
      <c r="AO80" s="78"/>
    </row>
    <row r="81" ht="12.0" customHeight="1">
      <c r="A81" s="261"/>
      <c r="B81" s="215"/>
      <c r="C81" s="215"/>
      <c r="D81" s="216"/>
      <c r="E81" s="217"/>
      <c r="F81" s="259"/>
      <c r="G81" s="259"/>
      <c r="H81" s="221"/>
      <c r="I81" s="222"/>
      <c r="J81" s="223"/>
      <c r="K81" s="224"/>
      <c r="L81" s="225" t="str">
        <f t="shared" si="65"/>
        <v>0.00</v>
      </c>
      <c r="M81" s="224"/>
      <c r="N81" s="226"/>
      <c r="O81" s="227" t="str">
        <f t="shared" si="66"/>
        <v>0.00</v>
      </c>
      <c r="P81" s="227" t="str">
        <f t="shared" si="67"/>
        <v>0.00</v>
      </c>
      <c r="Q81" s="228" t="str">
        <f t="shared" si="44"/>
        <v/>
      </c>
      <c r="R81" s="229" t="str">
        <f t="shared" si="68"/>
        <v/>
      </c>
      <c r="S81" s="229" t="str">
        <f t="shared" si="69"/>
        <v>0.25</v>
      </c>
      <c r="T81" s="229" t="str">
        <f t="shared" si="70"/>
        <v>0.25</v>
      </c>
      <c r="U81" s="229" t="str">
        <f t="shared" si="71"/>
        <v>0.5</v>
      </c>
      <c r="V81" s="229" t="str">
        <f t="shared" si="72"/>
        <v>1.5</v>
      </c>
      <c r="W81" s="230" t="str">
        <f t="shared" si="73"/>
        <v>0.25</v>
      </c>
      <c r="X81" s="229" t="str">
        <f t="shared" si="51"/>
        <v>FALSE</v>
      </c>
      <c r="Y81" s="218" t="str">
        <f t="shared" si="52"/>
        <v>0</v>
      </c>
      <c r="Z81" s="243" t="str">
        <f t="shared" si="53"/>
        <v/>
      </c>
      <c r="AA81" s="243" t="str">
        <f t="shared" si="74"/>
        <v/>
      </c>
      <c r="AB81" s="244" t="str">
        <f t="shared" si="55"/>
        <v/>
      </c>
      <c r="AC81" s="210"/>
      <c r="AD81" s="211"/>
      <c r="AE81" s="213"/>
      <c r="AF81" s="80"/>
      <c r="AG81" s="78"/>
      <c r="AH81" s="78"/>
      <c r="AI81" s="78"/>
      <c r="AJ81" s="78"/>
      <c r="AK81" s="78"/>
      <c r="AL81" s="78"/>
      <c r="AM81" s="78"/>
      <c r="AN81" s="78"/>
      <c r="AO81" s="78"/>
    </row>
    <row r="82" ht="12.0" customHeight="1">
      <c r="A82" s="261"/>
      <c r="B82" s="215"/>
      <c r="C82" s="215"/>
      <c r="D82" s="216"/>
      <c r="E82" s="217"/>
      <c r="F82" s="249"/>
      <c r="G82" s="249"/>
      <c r="H82" s="221"/>
      <c r="I82" s="222"/>
      <c r="J82" s="223"/>
      <c r="K82" s="224"/>
      <c r="L82" s="225" t="str">
        <f t="shared" si="65"/>
        <v>0.00</v>
      </c>
      <c r="M82" s="224"/>
      <c r="N82" s="226"/>
      <c r="O82" s="227" t="str">
        <f t="shared" si="66"/>
        <v>0.00</v>
      </c>
      <c r="P82" s="227" t="str">
        <f t="shared" si="67"/>
        <v>0.00</v>
      </c>
      <c r="Q82" s="228" t="str">
        <f t="shared" si="44"/>
        <v/>
      </c>
      <c r="R82" s="229" t="str">
        <f t="shared" si="68"/>
        <v/>
      </c>
      <c r="S82" s="229" t="str">
        <f t="shared" si="69"/>
        <v>0.25</v>
      </c>
      <c r="T82" s="229" t="str">
        <f t="shared" si="70"/>
        <v>0.25</v>
      </c>
      <c r="U82" s="229" t="str">
        <f t="shared" si="71"/>
        <v>0.5</v>
      </c>
      <c r="V82" s="229" t="str">
        <f t="shared" si="72"/>
        <v>1.5</v>
      </c>
      <c r="W82" s="230" t="str">
        <f t="shared" si="73"/>
        <v>0.25</v>
      </c>
      <c r="X82" s="229" t="str">
        <f t="shared" si="51"/>
        <v>FALSE</v>
      </c>
      <c r="Y82" s="218" t="str">
        <f t="shared" si="52"/>
        <v>0</v>
      </c>
      <c r="Z82" s="243" t="str">
        <f t="shared" si="53"/>
        <v/>
      </c>
      <c r="AA82" s="243" t="str">
        <f t="shared" si="74"/>
        <v/>
      </c>
      <c r="AB82" s="244" t="str">
        <f t="shared" si="55"/>
        <v/>
      </c>
      <c r="AC82" s="210"/>
      <c r="AD82" s="211"/>
      <c r="AE82" s="213"/>
      <c r="AF82" s="80"/>
      <c r="AG82" s="78"/>
      <c r="AH82" s="78"/>
      <c r="AI82" s="78"/>
      <c r="AJ82" s="78"/>
      <c r="AK82" s="78"/>
      <c r="AL82" s="78"/>
      <c r="AM82" s="78"/>
      <c r="AN82" s="78"/>
      <c r="AO82" s="78"/>
    </row>
    <row r="83" ht="12.0" customHeight="1">
      <c r="A83" s="248"/>
      <c r="B83" s="215"/>
      <c r="C83" s="215"/>
      <c r="D83" s="216"/>
      <c r="E83" s="217"/>
      <c r="F83" s="249"/>
      <c r="G83" s="249"/>
      <c r="H83" s="221"/>
      <c r="I83" s="222"/>
      <c r="J83" s="223"/>
      <c r="K83" s="224"/>
      <c r="L83" s="225" t="str">
        <f t="shared" si="65"/>
        <v>0.00</v>
      </c>
      <c r="M83" s="224"/>
      <c r="N83" s="226"/>
      <c r="O83" s="227" t="str">
        <f t="shared" si="66"/>
        <v>0.00</v>
      </c>
      <c r="P83" s="227" t="str">
        <f t="shared" si="67"/>
        <v>0.00</v>
      </c>
      <c r="Q83" s="228" t="str">
        <f t="shared" si="44"/>
        <v/>
      </c>
      <c r="R83" s="229" t="str">
        <f t="shared" si="68"/>
        <v/>
      </c>
      <c r="S83" s="229" t="str">
        <f t="shared" si="69"/>
        <v>0.25</v>
      </c>
      <c r="T83" s="229" t="str">
        <f t="shared" si="70"/>
        <v>0.25</v>
      </c>
      <c r="U83" s="229" t="str">
        <f t="shared" si="71"/>
        <v>0.5</v>
      </c>
      <c r="V83" s="229" t="str">
        <f t="shared" si="72"/>
        <v>1.5</v>
      </c>
      <c r="W83" s="230" t="str">
        <f t="shared" si="73"/>
        <v>0.25</v>
      </c>
      <c r="X83" s="229" t="str">
        <f t="shared" si="51"/>
        <v>FALSE</v>
      </c>
      <c r="Y83" s="218" t="str">
        <f t="shared" si="52"/>
        <v>0</v>
      </c>
      <c r="Z83" s="243" t="str">
        <f t="shared" si="53"/>
        <v/>
      </c>
      <c r="AA83" s="243" t="str">
        <f t="shared" si="74"/>
        <v/>
      </c>
      <c r="AB83" s="244" t="str">
        <f t="shared" si="55"/>
        <v/>
      </c>
      <c r="AC83" s="210"/>
      <c r="AD83" s="211"/>
      <c r="AE83" s="213"/>
      <c r="AF83" s="80"/>
      <c r="AG83" s="78"/>
      <c r="AH83" s="78"/>
      <c r="AI83" s="78"/>
      <c r="AJ83" s="78"/>
      <c r="AK83" s="78"/>
      <c r="AL83" s="78"/>
      <c r="AM83" s="78"/>
      <c r="AN83" s="78"/>
      <c r="AO83" s="78"/>
    </row>
    <row r="84" ht="12.0" customHeight="1">
      <c r="A84" s="261"/>
      <c r="B84" s="215"/>
      <c r="C84" s="215"/>
      <c r="D84" s="216"/>
      <c r="E84" s="217"/>
      <c r="F84" s="259"/>
      <c r="G84" s="259"/>
      <c r="H84" s="221"/>
      <c r="I84" s="222"/>
      <c r="J84" s="223"/>
      <c r="K84" s="224"/>
      <c r="L84" s="225" t="str">
        <f t="shared" si="65"/>
        <v>0.00</v>
      </c>
      <c r="M84" s="224"/>
      <c r="N84" s="226"/>
      <c r="O84" s="227" t="str">
        <f t="shared" si="66"/>
        <v>0.00</v>
      </c>
      <c r="P84" s="227" t="str">
        <f t="shared" si="67"/>
        <v>0.00</v>
      </c>
      <c r="Q84" s="228" t="str">
        <f t="shared" si="44"/>
        <v/>
      </c>
      <c r="R84" s="229" t="str">
        <f t="shared" si="68"/>
        <v/>
      </c>
      <c r="S84" s="229" t="str">
        <f t="shared" si="69"/>
        <v>0.25</v>
      </c>
      <c r="T84" s="229" t="str">
        <f t="shared" si="70"/>
        <v>0.25</v>
      </c>
      <c r="U84" s="229" t="str">
        <f t="shared" si="71"/>
        <v>0.5</v>
      </c>
      <c r="V84" s="229" t="str">
        <f t="shared" si="72"/>
        <v>1.5</v>
      </c>
      <c r="W84" s="230" t="str">
        <f t="shared" si="73"/>
        <v>0.25</v>
      </c>
      <c r="X84" s="229" t="str">
        <f t="shared" si="51"/>
        <v>FALSE</v>
      </c>
      <c r="Y84" s="218" t="str">
        <f t="shared" si="52"/>
        <v>0</v>
      </c>
      <c r="Z84" s="243" t="str">
        <f t="shared" si="53"/>
        <v/>
      </c>
      <c r="AA84" s="243" t="str">
        <f t="shared" si="74"/>
        <v/>
      </c>
      <c r="AB84" s="244" t="str">
        <f t="shared" si="55"/>
        <v/>
      </c>
      <c r="AC84" s="210"/>
      <c r="AD84" s="211"/>
      <c r="AE84" s="213"/>
      <c r="AF84" s="80"/>
      <c r="AG84" s="78"/>
      <c r="AH84" s="78"/>
      <c r="AI84" s="78"/>
      <c r="AJ84" s="78"/>
      <c r="AK84" s="78"/>
      <c r="AL84" s="78"/>
      <c r="AM84" s="78"/>
      <c r="AN84" s="78"/>
      <c r="AO84" s="78"/>
    </row>
    <row r="85" ht="12.0" customHeight="1">
      <c r="A85" s="261"/>
      <c r="B85" s="215"/>
      <c r="C85" s="215"/>
      <c r="D85" s="216"/>
      <c r="E85" s="217"/>
      <c r="F85" s="259"/>
      <c r="G85" s="259"/>
      <c r="H85" s="221"/>
      <c r="I85" s="222"/>
      <c r="J85" s="223"/>
      <c r="K85" s="224"/>
      <c r="L85" s="225" t="str">
        <f t="shared" si="65"/>
        <v>0.00</v>
      </c>
      <c r="M85" s="224"/>
      <c r="N85" s="226"/>
      <c r="O85" s="227" t="str">
        <f t="shared" si="66"/>
        <v>0.00</v>
      </c>
      <c r="P85" s="227" t="str">
        <f t="shared" si="67"/>
        <v>0.00</v>
      </c>
      <c r="Q85" s="228" t="str">
        <f t="shared" si="44"/>
        <v/>
      </c>
      <c r="R85" s="229" t="str">
        <f t="shared" si="68"/>
        <v/>
      </c>
      <c r="S85" s="229" t="str">
        <f t="shared" si="69"/>
        <v>0.25</v>
      </c>
      <c r="T85" s="229" t="str">
        <f t="shared" si="70"/>
        <v>0.25</v>
      </c>
      <c r="U85" s="229" t="str">
        <f t="shared" si="71"/>
        <v>0.5</v>
      </c>
      <c r="V85" s="229" t="str">
        <f t="shared" si="72"/>
        <v>1.5</v>
      </c>
      <c r="W85" s="230" t="str">
        <f t="shared" si="73"/>
        <v>0.25</v>
      </c>
      <c r="X85" s="229" t="str">
        <f t="shared" si="51"/>
        <v>FALSE</v>
      </c>
      <c r="Y85" s="218" t="str">
        <f t="shared" si="52"/>
        <v>0</v>
      </c>
      <c r="Z85" s="243" t="str">
        <f t="shared" si="53"/>
        <v/>
      </c>
      <c r="AA85" s="243" t="str">
        <f t="shared" si="74"/>
        <v/>
      </c>
      <c r="AB85" s="244" t="str">
        <f t="shared" si="55"/>
        <v/>
      </c>
      <c r="AC85" s="210"/>
      <c r="AD85" s="211"/>
      <c r="AE85" s="213"/>
      <c r="AF85" s="80"/>
      <c r="AG85" s="78"/>
      <c r="AH85" s="78"/>
      <c r="AI85" s="78"/>
      <c r="AJ85" s="78"/>
      <c r="AK85" s="78"/>
      <c r="AL85" s="78"/>
      <c r="AM85" s="78"/>
      <c r="AN85" s="78"/>
      <c r="AO85" s="78"/>
    </row>
    <row r="86" ht="12.0" customHeight="1">
      <c r="A86" s="219"/>
      <c r="B86" s="215"/>
      <c r="C86" s="215"/>
      <c r="D86" s="216"/>
      <c r="E86" s="217"/>
      <c r="F86" s="220"/>
      <c r="G86" s="220"/>
      <c r="H86" s="221"/>
      <c r="I86" s="222"/>
      <c r="J86" s="223"/>
      <c r="K86" s="224"/>
      <c r="L86" s="225" t="str">
        <f t="shared" si="65"/>
        <v>0.00</v>
      </c>
      <c r="M86" s="224"/>
      <c r="N86" s="226"/>
      <c r="O86" s="227" t="str">
        <f t="shared" si="66"/>
        <v>0.00</v>
      </c>
      <c r="P86" s="227" t="str">
        <f t="shared" si="67"/>
        <v>0.00</v>
      </c>
      <c r="Q86" s="228" t="str">
        <f t="shared" si="44"/>
        <v/>
      </c>
      <c r="R86" s="229" t="str">
        <f t="shared" si="68"/>
        <v/>
      </c>
      <c r="S86" s="229" t="str">
        <f t="shared" si="69"/>
        <v>0.25</v>
      </c>
      <c r="T86" s="229" t="str">
        <f t="shared" si="70"/>
        <v>0.25</v>
      </c>
      <c r="U86" s="229" t="str">
        <f t="shared" si="71"/>
        <v>0.5</v>
      </c>
      <c r="V86" s="229" t="str">
        <f t="shared" si="72"/>
        <v>1.5</v>
      </c>
      <c r="W86" s="230" t="str">
        <f t="shared" si="73"/>
        <v>0.25</v>
      </c>
      <c r="X86" s="229" t="str">
        <f t="shared" si="51"/>
        <v>FALSE</v>
      </c>
      <c r="Y86" s="218" t="str">
        <f t="shared" si="52"/>
        <v>0</v>
      </c>
      <c r="Z86" s="243" t="str">
        <f t="shared" si="53"/>
        <v/>
      </c>
      <c r="AA86" s="243" t="str">
        <f t="shared" si="74"/>
        <v/>
      </c>
      <c r="AB86" s="244" t="str">
        <f t="shared" si="55"/>
        <v/>
      </c>
      <c r="AC86" s="210"/>
      <c r="AD86" s="211"/>
      <c r="AE86" s="213"/>
      <c r="AF86" s="80"/>
      <c r="AG86" s="78"/>
      <c r="AH86" s="78"/>
      <c r="AI86" s="78"/>
      <c r="AJ86" s="78"/>
      <c r="AK86" s="78"/>
      <c r="AL86" s="78"/>
      <c r="AM86" s="78"/>
      <c r="AN86" s="78"/>
      <c r="AO86" s="78"/>
    </row>
    <row r="87" ht="12.0" customHeight="1">
      <c r="A87" s="232"/>
      <c r="B87" s="233"/>
      <c r="C87" s="233"/>
      <c r="D87" s="234"/>
      <c r="E87" s="235"/>
      <c r="F87" s="236"/>
      <c r="G87" s="236"/>
      <c r="H87" s="236"/>
      <c r="I87" s="237"/>
      <c r="J87" s="238"/>
      <c r="K87" s="236"/>
      <c r="L87" s="239" t="str">
        <f t="shared" si="65"/>
        <v>0.00</v>
      </c>
      <c r="M87" s="236"/>
      <c r="N87" s="240"/>
      <c r="O87" s="241" t="str">
        <f t="shared" si="66"/>
        <v>0.00</v>
      </c>
      <c r="P87" s="241" t="str">
        <f t="shared" si="67"/>
        <v>0.00</v>
      </c>
      <c r="Q87" s="236" t="str">
        <f t="shared" si="44"/>
        <v/>
      </c>
      <c r="R87" s="240" t="str">
        <f t="shared" si="68"/>
        <v/>
      </c>
      <c r="S87" s="240" t="str">
        <f t="shared" si="69"/>
        <v>0.25</v>
      </c>
      <c r="T87" s="240" t="str">
        <f t="shared" si="70"/>
        <v>0.25</v>
      </c>
      <c r="U87" s="240" t="str">
        <f t="shared" si="71"/>
        <v>0.5</v>
      </c>
      <c r="V87" s="240" t="str">
        <f t="shared" si="72"/>
        <v>1.5</v>
      </c>
      <c r="W87" s="242" t="str">
        <f t="shared" si="73"/>
        <v>0.25</v>
      </c>
      <c r="X87" s="240" t="str">
        <f t="shared" si="51"/>
        <v>FALSE</v>
      </c>
      <c r="Y87" s="240" t="str">
        <f t="shared" si="52"/>
        <v>0</v>
      </c>
      <c r="Z87" s="243" t="str">
        <f t="shared" si="53"/>
        <v/>
      </c>
      <c r="AA87" s="243" t="str">
        <f t="shared" si="74"/>
        <v/>
      </c>
      <c r="AB87" s="244" t="str">
        <f t="shared" si="55"/>
        <v/>
      </c>
      <c r="AC87" s="245"/>
      <c r="AD87" s="246"/>
      <c r="AE87" s="247"/>
      <c r="AF87" s="80"/>
      <c r="AG87" s="78"/>
      <c r="AH87" s="78"/>
      <c r="AI87" s="78"/>
      <c r="AJ87" s="78"/>
      <c r="AK87" s="78"/>
      <c r="AL87" s="78"/>
      <c r="AM87" s="78"/>
      <c r="AN87" s="78"/>
      <c r="AO87" s="78"/>
    </row>
    <row r="88" ht="12.0" customHeight="1">
      <c r="A88" s="261"/>
      <c r="B88" s="215"/>
      <c r="C88" s="215"/>
      <c r="D88" s="216"/>
      <c r="E88" s="217"/>
      <c r="F88" s="259"/>
      <c r="G88" s="259"/>
      <c r="H88" s="221"/>
      <c r="I88" s="222"/>
      <c r="J88" s="223"/>
      <c r="K88" s="224"/>
      <c r="L88" s="225" t="str">
        <f t="shared" si="65"/>
        <v>0.00</v>
      </c>
      <c r="M88" s="224"/>
      <c r="N88" s="226"/>
      <c r="O88" s="227" t="str">
        <f t="shared" si="66"/>
        <v>0.00</v>
      </c>
      <c r="P88" s="227" t="str">
        <f t="shared" si="67"/>
        <v>0.00</v>
      </c>
      <c r="Q88" s="228" t="str">
        <f t="shared" si="44"/>
        <v/>
      </c>
      <c r="R88" s="229" t="str">
        <f t="shared" si="68"/>
        <v/>
      </c>
      <c r="S88" s="229" t="str">
        <f t="shared" si="69"/>
        <v>0.25</v>
      </c>
      <c r="T88" s="229" t="str">
        <f t="shared" si="70"/>
        <v>0.25</v>
      </c>
      <c r="U88" s="229" t="str">
        <f t="shared" si="71"/>
        <v>0.5</v>
      </c>
      <c r="V88" s="229" t="str">
        <f t="shared" si="72"/>
        <v>1.5</v>
      </c>
      <c r="W88" s="230" t="str">
        <f t="shared" si="73"/>
        <v>0.25</v>
      </c>
      <c r="X88" s="229" t="str">
        <f t="shared" si="51"/>
        <v>FALSE</v>
      </c>
      <c r="Y88" s="218" t="str">
        <f t="shared" si="52"/>
        <v>0</v>
      </c>
      <c r="Z88" s="243" t="str">
        <f t="shared" si="53"/>
        <v/>
      </c>
      <c r="AA88" s="243" t="str">
        <f t="shared" si="74"/>
        <v/>
      </c>
      <c r="AB88" s="244" t="str">
        <f t="shared" si="55"/>
        <v/>
      </c>
      <c r="AC88" s="210"/>
      <c r="AD88" s="211"/>
      <c r="AE88" s="213"/>
      <c r="AF88" s="80"/>
      <c r="AG88" s="78"/>
      <c r="AH88" s="78"/>
      <c r="AI88" s="78"/>
      <c r="AJ88" s="78"/>
      <c r="AK88" s="78"/>
      <c r="AL88" s="78"/>
      <c r="AM88" s="78"/>
      <c r="AN88" s="78"/>
      <c r="AO88" s="78"/>
    </row>
    <row r="89" ht="12.0" customHeight="1">
      <c r="A89" s="219"/>
      <c r="B89" s="215"/>
      <c r="C89" s="215"/>
      <c r="D89" s="216"/>
      <c r="E89" s="217"/>
      <c r="F89" s="220"/>
      <c r="G89" s="220"/>
      <c r="H89" s="221"/>
      <c r="I89" s="222"/>
      <c r="J89" s="223"/>
      <c r="K89" s="224"/>
      <c r="L89" s="225" t="str">
        <f t="shared" si="65"/>
        <v>0.00</v>
      </c>
      <c r="M89" s="224"/>
      <c r="N89" s="226"/>
      <c r="O89" s="227" t="str">
        <f t="shared" si="66"/>
        <v>0.00</v>
      </c>
      <c r="P89" s="227" t="str">
        <f t="shared" si="67"/>
        <v>0.00</v>
      </c>
      <c r="Q89" s="228" t="str">
        <f t="shared" si="44"/>
        <v/>
      </c>
      <c r="R89" s="229" t="str">
        <f t="shared" si="68"/>
        <v/>
      </c>
      <c r="S89" s="229" t="str">
        <f t="shared" si="69"/>
        <v>0.25</v>
      </c>
      <c r="T89" s="229" t="str">
        <f t="shared" si="70"/>
        <v>0.25</v>
      </c>
      <c r="U89" s="229" t="str">
        <f t="shared" si="71"/>
        <v>0.5</v>
      </c>
      <c r="V89" s="229" t="str">
        <f t="shared" si="72"/>
        <v>1.5</v>
      </c>
      <c r="W89" s="230" t="str">
        <f t="shared" si="73"/>
        <v>0.25</v>
      </c>
      <c r="X89" s="229" t="str">
        <f t="shared" si="51"/>
        <v>FALSE</v>
      </c>
      <c r="Y89" s="218" t="str">
        <f t="shared" si="52"/>
        <v>0</v>
      </c>
      <c r="Z89" s="243" t="str">
        <f t="shared" si="53"/>
        <v/>
      </c>
      <c r="AA89" s="243" t="str">
        <f t="shared" si="74"/>
        <v/>
      </c>
      <c r="AB89" s="244" t="str">
        <f t="shared" si="55"/>
        <v/>
      </c>
      <c r="AC89" s="210"/>
      <c r="AD89" s="211"/>
      <c r="AE89" s="213"/>
      <c r="AF89" s="80"/>
      <c r="AG89" s="78"/>
      <c r="AH89" s="78"/>
      <c r="AI89" s="78"/>
      <c r="AJ89" s="78"/>
      <c r="AK89" s="78"/>
      <c r="AL89" s="78"/>
      <c r="AM89" s="78"/>
      <c r="AN89" s="78"/>
      <c r="AO89" s="78"/>
    </row>
    <row r="90" ht="12.0" customHeight="1">
      <c r="A90" s="232"/>
      <c r="B90" s="233"/>
      <c r="C90" s="233"/>
      <c r="D90" s="234"/>
      <c r="E90" s="235"/>
      <c r="F90" s="236"/>
      <c r="G90" s="236"/>
      <c r="H90" s="236"/>
      <c r="I90" s="237"/>
      <c r="J90" s="238"/>
      <c r="K90" s="236"/>
      <c r="L90" s="239" t="str">
        <f t="shared" si="65"/>
        <v>0.00</v>
      </c>
      <c r="M90" s="236"/>
      <c r="N90" s="240"/>
      <c r="O90" s="241" t="str">
        <f t="shared" si="66"/>
        <v>0.00</v>
      </c>
      <c r="P90" s="241" t="str">
        <f t="shared" si="67"/>
        <v>0.00</v>
      </c>
      <c r="Q90" s="236" t="str">
        <f t="shared" si="44"/>
        <v/>
      </c>
      <c r="R90" s="240" t="str">
        <f t="shared" si="68"/>
        <v/>
      </c>
      <c r="S90" s="240" t="str">
        <f t="shared" si="69"/>
        <v>0.25</v>
      </c>
      <c r="T90" s="240" t="str">
        <f t="shared" si="70"/>
        <v>0.25</v>
      </c>
      <c r="U90" s="240" t="str">
        <f t="shared" si="71"/>
        <v>0.5</v>
      </c>
      <c r="V90" s="240" t="str">
        <f t="shared" si="72"/>
        <v>1.5</v>
      </c>
      <c r="W90" s="242" t="str">
        <f t="shared" si="73"/>
        <v>0.25</v>
      </c>
      <c r="X90" s="240" t="str">
        <f t="shared" si="51"/>
        <v>FALSE</v>
      </c>
      <c r="Y90" s="240" t="str">
        <f t="shared" si="52"/>
        <v>0</v>
      </c>
      <c r="Z90" s="243" t="str">
        <f t="shared" si="53"/>
        <v/>
      </c>
      <c r="AA90" s="243" t="str">
        <f t="shared" si="74"/>
        <v/>
      </c>
      <c r="AB90" s="244" t="str">
        <f t="shared" si="55"/>
        <v/>
      </c>
      <c r="AC90" s="245"/>
      <c r="AD90" s="246"/>
      <c r="AE90" s="247"/>
      <c r="AF90" s="80"/>
      <c r="AG90" s="78"/>
      <c r="AH90" s="78"/>
      <c r="AI90" s="78"/>
      <c r="AJ90" s="78"/>
      <c r="AK90" s="78"/>
      <c r="AL90" s="78"/>
      <c r="AM90" s="78"/>
      <c r="AN90" s="78"/>
      <c r="AO90" s="78"/>
    </row>
    <row r="91" ht="12.0" customHeight="1">
      <c r="A91" s="261"/>
      <c r="B91" s="215"/>
      <c r="C91" s="215"/>
      <c r="D91" s="216"/>
      <c r="E91" s="217"/>
      <c r="F91" s="259"/>
      <c r="G91" s="259"/>
      <c r="H91" s="221"/>
      <c r="I91" s="222"/>
      <c r="J91" s="223"/>
      <c r="K91" s="224"/>
      <c r="L91" s="225" t="str">
        <f t="shared" si="65"/>
        <v>0.00</v>
      </c>
      <c r="M91" s="224"/>
      <c r="N91" s="226"/>
      <c r="O91" s="227" t="str">
        <f t="shared" si="66"/>
        <v>0.00</v>
      </c>
      <c r="P91" s="227" t="str">
        <f t="shared" si="67"/>
        <v>0.00</v>
      </c>
      <c r="Q91" s="228" t="str">
        <f t="shared" si="44"/>
        <v/>
      </c>
      <c r="R91" s="229" t="str">
        <f t="shared" si="68"/>
        <v/>
      </c>
      <c r="S91" s="229" t="str">
        <f t="shared" si="69"/>
        <v>0.25</v>
      </c>
      <c r="T91" s="229" t="str">
        <f t="shared" si="70"/>
        <v>0.25</v>
      </c>
      <c r="U91" s="229" t="str">
        <f t="shared" si="71"/>
        <v>0.5</v>
      </c>
      <c r="V91" s="229" t="str">
        <f t="shared" si="72"/>
        <v>1.5</v>
      </c>
      <c r="W91" s="230" t="str">
        <f t="shared" si="73"/>
        <v>0.25</v>
      </c>
      <c r="X91" s="229" t="str">
        <f t="shared" si="51"/>
        <v>FALSE</v>
      </c>
      <c r="Y91" s="218" t="str">
        <f t="shared" si="52"/>
        <v>0</v>
      </c>
      <c r="Z91" s="243" t="str">
        <f t="shared" si="53"/>
        <v/>
      </c>
      <c r="AA91" s="243" t="str">
        <f t="shared" si="74"/>
        <v/>
      </c>
      <c r="AB91" s="244" t="str">
        <f t="shared" si="55"/>
        <v/>
      </c>
      <c r="AC91" s="210"/>
      <c r="AD91" s="211"/>
      <c r="AE91" s="213"/>
      <c r="AF91" s="80"/>
      <c r="AG91" s="78"/>
      <c r="AH91" s="78"/>
      <c r="AI91" s="78"/>
      <c r="AJ91" s="78"/>
      <c r="AK91" s="78"/>
      <c r="AL91" s="78"/>
      <c r="AM91" s="78"/>
      <c r="AN91" s="78"/>
      <c r="AO91" s="78"/>
    </row>
    <row r="92" ht="12.0" customHeight="1">
      <c r="A92" s="219"/>
      <c r="B92" s="215"/>
      <c r="C92" s="215"/>
      <c r="D92" s="216"/>
      <c r="E92" s="217"/>
      <c r="F92" s="220"/>
      <c r="G92" s="220"/>
      <c r="H92" s="221"/>
      <c r="I92" s="222"/>
      <c r="J92" s="223"/>
      <c r="K92" s="224"/>
      <c r="L92" s="225" t="str">
        <f t="shared" si="65"/>
        <v>0.00</v>
      </c>
      <c r="M92" s="224"/>
      <c r="N92" s="226"/>
      <c r="O92" s="227" t="str">
        <f t="shared" si="66"/>
        <v>0.00</v>
      </c>
      <c r="P92" s="227" t="str">
        <f t="shared" si="67"/>
        <v>0.00</v>
      </c>
      <c r="Q92" s="228" t="str">
        <f t="shared" si="44"/>
        <v/>
      </c>
      <c r="R92" s="229" t="str">
        <f t="shared" si="68"/>
        <v/>
      </c>
      <c r="S92" s="229" t="str">
        <f t="shared" si="69"/>
        <v>0.25</v>
      </c>
      <c r="T92" s="229" t="str">
        <f t="shared" si="70"/>
        <v>0.25</v>
      </c>
      <c r="U92" s="229" t="str">
        <f t="shared" si="71"/>
        <v>0.5</v>
      </c>
      <c r="V92" s="229" t="str">
        <f t="shared" si="72"/>
        <v>1.5</v>
      </c>
      <c r="W92" s="230" t="str">
        <f t="shared" si="73"/>
        <v>0.25</v>
      </c>
      <c r="X92" s="229" t="str">
        <f t="shared" si="51"/>
        <v>FALSE</v>
      </c>
      <c r="Y92" s="218" t="str">
        <f t="shared" si="52"/>
        <v>0</v>
      </c>
      <c r="Z92" s="243" t="str">
        <f t="shared" si="53"/>
        <v/>
      </c>
      <c r="AA92" s="243" t="str">
        <f t="shared" si="74"/>
        <v/>
      </c>
      <c r="AB92" s="244" t="str">
        <f t="shared" si="55"/>
        <v/>
      </c>
      <c r="AC92" s="210"/>
      <c r="AD92" s="211"/>
      <c r="AE92" s="213"/>
      <c r="AF92" s="80"/>
      <c r="AG92" s="78"/>
      <c r="AH92" s="78"/>
      <c r="AI92" s="78"/>
      <c r="AJ92" s="78"/>
      <c r="AK92" s="78"/>
      <c r="AL92" s="78"/>
      <c r="AM92" s="78"/>
      <c r="AN92" s="78"/>
      <c r="AO92" s="78"/>
    </row>
    <row r="93" ht="12.0" customHeight="1">
      <c r="A93" s="232"/>
      <c r="B93" s="233"/>
      <c r="C93" s="233"/>
      <c r="D93" s="234"/>
      <c r="E93" s="235"/>
      <c r="F93" s="236"/>
      <c r="G93" s="236"/>
      <c r="H93" s="236"/>
      <c r="I93" s="237"/>
      <c r="J93" s="238"/>
      <c r="K93" s="236"/>
      <c r="L93" s="239" t="str">
        <f t="shared" si="65"/>
        <v>0.00</v>
      </c>
      <c r="M93" s="236"/>
      <c r="N93" s="240"/>
      <c r="O93" s="241" t="str">
        <f t="shared" si="66"/>
        <v>0.00</v>
      </c>
      <c r="P93" s="241" t="str">
        <f t="shared" si="67"/>
        <v>0.00</v>
      </c>
      <c r="Q93" s="236" t="str">
        <f t="shared" si="44"/>
        <v/>
      </c>
      <c r="R93" s="240" t="str">
        <f t="shared" si="68"/>
        <v/>
      </c>
      <c r="S93" s="240" t="str">
        <f t="shared" si="69"/>
        <v>0.25</v>
      </c>
      <c r="T93" s="240" t="str">
        <f t="shared" si="70"/>
        <v>0.25</v>
      </c>
      <c r="U93" s="240" t="str">
        <f t="shared" si="71"/>
        <v>0.5</v>
      </c>
      <c r="V93" s="240" t="str">
        <f t="shared" si="72"/>
        <v>1.5</v>
      </c>
      <c r="W93" s="242" t="str">
        <f t="shared" si="73"/>
        <v>0.25</v>
      </c>
      <c r="X93" s="240" t="str">
        <f t="shared" si="51"/>
        <v>FALSE</v>
      </c>
      <c r="Y93" s="240" t="str">
        <f t="shared" si="52"/>
        <v>0</v>
      </c>
      <c r="Z93" s="243" t="str">
        <f t="shared" si="53"/>
        <v/>
      </c>
      <c r="AA93" s="243" t="str">
        <f t="shared" si="74"/>
        <v/>
      </c>
      <c r="AB93" s="244" t="str">
        <f t="shared" si="55"/>
        <v/>
      </c>
      <c r="AC93" s="245"/>
      <c r="AD93" s="246"/>
      <c r="AE93" s="247"/>
      <c r="AF93" s="80"/>
      <c r="AG93" s="78"/>
      <c r="AH93" s="78"/>
      <c r="AI93" s="78"/>
      <c r="AJ93" s="78"/>
      <c r="AK93" s="78"/>
      <c r="AL93" s="78"/>
      <c r="AM93" s="78"/>
      <c r="AN93" s="78"/>
      <c r="AO93" s="78"/>
    </row>
    <row r="94" ht="12.0" customHeight="1">
      <c r="A94" s="261"/>
      <c r="B94" s="215"/>
      <c r="C94" s="215"/>
      <c r="D94" s="216"/>
      <c r="E94" s="217"/>
      <c r="F94" s="259"/>
      <c r="G94" s="259"/>
      <c r="H94" s="221"/>
      <c r="I94" s="222"/>
      <c r="J94" s="223"/>
      <c r="K94" s="224"/>
      <c r="L94" s="225" t="str">
        <f t="shared" si="65"/>
        <v>0.00</v>
      </c>
      <c r="M94" s="224"/>
      <c r="N94" s="226"/>
      <c r="O94" s="227" t="str">
        <f t="shared" si="66"/>
        <v>0.00</v>
      </c>
      <c r="P94" s="227" t="str">
        <f t="shared" si="67"/>
        <v>0.00</v>
      </c>
      <c r="Q94" s="228" t="str">
        <f t="shared" si="44"/>
        <v/>
      </c>
      <c r="R94" s="229" t="str">
        <f t="shared" si="68"/>
        <v/>
      </c>
      <c r="S94" s="229" t="str">
        <f t="shared" si="69"/>
        <v>0.25</v>
      </c>
      <c r="T94" s="229" t="str">
        <f t="shared" si="70"/>
        <v>0.25</v>
      </c>
      <c r="U94" s="229" t="str">
        <f t="shared" si="71"/>
        <v>0.5</v>
      </c>
      <c r="V94" s="229" t="str">
        <f t="shared" si="72"/>
        <v>1.5</v>
      </c>
      <c r="W94" s="230" t="str">
        <f t="shared" si="73"/>
        <v>0.25</v>
      </c>
      <c r="X94" s="229" t="str">
        <f t="shared" si="51"/>
        <v>FALSE</v>
      </c>
      <c r="Y94" s="218" t="str">
        <f t="shared" si="52"/>
        <v>0</v>
      </c>
      <c r="Z94" s="243" t="str">
        <f t="shared" si="53"/>
        <v/>
      </c>
      <c r="AA94" s="243" t="str">
        <f t="shared" si="74"/>
        <v/>
      </c>
      <c r="AB94" s="244" t="str">
        <f t="shared" si="55"/>
        <v/>
      </c>
      <c r="AC94" s="210"/>
      <c r="AD94" s="211"/>
      <c r="AE94" s="213"/>
      <c r="AF94" s="80"/>
      <c r="AG94" s="78"/>
      <c r="AH94" s="78"/>
      <c r="AI94" s="78"/>
      <c r="AJ94" s="78"/>
      <c r="AK94" s="78"/>
      <c r="AL94" s="78"/>
      <c r="AM94" s="78"/>
      <c r="AN94" s="78"/>
      <c r="AO94" s="78"/>
    </row>
    <row r="95" ht="12.0" customHeight="1">
      <c r="A95" s="219"/>
      <c r="B95" s="215"/>
      <c r="C95" s="215"/>
      <c r="D95" s="216"/>
      <c r="E95" s="217"/>
      <c r="F95" s="220"/>
      <c r="G95" s="220"/>
      <c r="H95" s="221"/>
      <c r="I95" s="222"/>
      <c r="J95" s="223"/>
      <c r="K95" s="224"/>
      <c r="L95" s="225" t="str">
        <f t="shared" si="65"/>
        <v>0.00</v>
      </c>
      <c r="M95" s="224"/>
      <c r="N95" s="226"/>
      <c r="O95" s="227" t="str">
        <f t="shared" si="66"/>
        <v>0.00</v>
      </c>
      <c r="P95" s="227" t="str">
        <f t="shared" si="67"/>
        <v>0.00</v>
      </c>
      <c r="Q95" s="228" t="str">
        <f t="shared" si="44"/>
        <v/>
      </c>
      <c r="R95" s="229" t="str">
        <f t="shared" si="68"/>
        <v/>
      </c>
      <c r="S95" s="229" t="str">
        <f t="shared" si="69"/>
        <v>0.25</v>
      </c>
      <c r="T95" s="229" t="str">
        <f t="shared" si="70"/>
        <v>0.25</v>
      </c>
      <c r="U95" s="229" t="str">
        <f t="shared" si="71"/>
        <v>0.5</v>
      </c>
      <c r="V95" s="229" t="str">
        <f t="shared" si="72"/>
        <v>1.5</v>
      </c>
      <c r="W95" s="230" t="str">
        <f t="shared" si="73"/>
        <v>0.25</v>
      </c>
      <c r="X95" s="229" t="str">
        <f t="shared" si="51"/>
        <v>FALSE</v>
      </c>
      <c r="Y95" s="218" t="str">
        <f t="shared" si="52"/>
        <v>0</v>
      </c>
      <c r="Z95" s="243" t="str">
        <f t="shared" si="53"/>
        <v/>
      </c>
      <c r="AA95" s="243" t="str">
        <f t="shared" si="74"/>
        <v/>
      </c>
      <c r="AB95" s="244" t="str">
        <f t="shared" si="55"/>
        <v/>
      </c>
      <c r="AC95" s="210"/>
      <c r="AD95" s="211"/>
      <c r="AE95" s="213"/>
      <c r="AF95" s="80"/>
      <c r="AG95" s="78"/>
      <c r="AH95" s="78"/>
      <c r="AI95" s="78"/>
      <c r="AJ95" s="78"/>
      <c r="AK95" s="78"/>
      <c r="AL95" s="78"/>
      <c r="AM95" s="78"/>
      <c r="AN95" s="78"/>
      <c r="AO95" s="78"/>
    </row>
    <row r="96" ht="12.0" customHeight="1">
      <c r="A96" s="232"/>
      <c r="B96" s="233"/>
      <c r="C96" s="233"/>
      <c r="D96" s="234"/>
      <c r="E96" s="235"/>
      <c r="F96" s="236"/>
      <c r="G96" s="236"/>
      <c r="H96" s="236"/>
      <c r="I96" s="237"/>
      <c r="J96" s="238"/>
      <c r="K96" s="236"/>
      <c r="L96" s="239" t="str">
        <f t="shared" si="65"/>
        <v>0.00</v>
      </c>
      <c r="M96" s="236"/>
      <c r="N96" s="240"/>
      <c r="O96" s="241" t="str">
        <f t="shared" si="66"/>
        <v>0.00</v>
      </c>
      <c r="P96" s="241" t="str">
        <f t="shared" si="67"/>
        <v>0.00</v>
      </c>
      <c r="Q96" s="236" t="str">
        <f t="shared" si="44"/>
        <v/>
      </c>
      <c r="R96" s="240" t="str">
        <f t="shared" si="68"/>
        <v/>
      </c>
      <c r="S96" s="240" t="str">
        <f t="shared" si="69"/>
        <v>0.25</v>
      </c>
      <c r="T96" s="240" t="str">
        <f t="shared" si="70"/>
        <v>0.25</v>
      </c>
      <c r="U96" s="240" t="str">
        <f t="shared" si="71"/>
        <v>0.5</v>
      </c>
      <c r="V96" s="240" t="str">
        <f t="shared" si="72"/>
        <v>1.5</v>
      </c>
      <c r="W96" s="242" t="str">
        <f t="shared" si="73"/>
        <v>0.25</v>
      </c>
      <c r="X96" s="240" t="str">
        <f t="shared" si="51"/>
        <v>FALSE</v>
      </c>
      <c r="Y96" s="240" t="str">
        <f t="shared" si="52"/>
        <v>0</v>
      </c>
      <c r="Z96" s="243" t="str">
        <f t="shared" si="53"/>
        <v/>
      </c>
      <c r="AA96" s="243" t="str">
        <f t="shared" si="74"/>
        <v/>
      </c>
      <c r="AB96" s="244" t="str">
        <f t="shared" si="55"/>
        <v/>
      </c>
      <c r="AC96" s="245"/>
      <c r="AD96" s="246"/>
      <c r="AE96" s="247"/>
      <c r="AF96" s="80"/>
      <c r="AG96" s="78"/>
      <c r="AH96" s="78"/>
      <c r="AI96" s="78"/>
      <c r="AJ96" s="78"/>
      <c r="AK96" s="78"/>
      <c r="AL96" s="78"/>
      <c r="AM96" s="78"/>
      <c r="AN96" s="78"/>
      <c r="AO96" s="78"/>
    </row>
    <row r="97" ht="12.0" customHeight="1">
      <c r="A97" s="261"/>
      <c r="B97" s="215"/>
      <c r="C97" s="215"/>
      <c r="D97" s="216"/>
      <c r="E97" s="217"/>
      <c r="F97" s="259"/>
      <c r="G97" s="259"/>
      <c r="H97" s="221"/>
      <c r="I97" s="222"/>
      <c r="J97" s="223"/>
      <c r="K97" s="224"/>
      <c r="L97" s="225" t="str">
        <f t="shared" si="65"/>
        <v>0.00</v>
      </c>
      <c r="M97" s="224"/>
      <c r="N97" s="226"/>
      <c r="O97" s="227" t="str">
        <f t="shared" si="66"/>
        <v>0.00</v>
      </c>
      <c r="P97" s="227" t="str">
        <f t="shared" si="67"/>
        <v>0.00</v>
      </c>
      <c r="Q97" s="228" t="str">
        <f t="shared" si="44"/>
        <v/>
      </c>
      <c r="R97" s="229" t="str">
        <f t="shared" si="68"/>
        <v/>
      </c>
      <c r="S97" s="229" t="str">
        <f t="shared" si="69"/>
        <v>0.25</v>
      </c>
      <c r="T97" s="229" t="str">
        <f t="shared" si="70"/>
        <v>0.25</v>
      </c>
      <c r="U97" s="229" t="str">
        <f t="shared" si="71"/>
        <v>0.5</v>
      </c>
      <c r="V97" s="229" t="str">
        <f t="shared" si="72"/>
        <v>1.5</v>
      </c>
      <c r="W97" s="230" t="str">
        <f t="shared" si="73"/>
        <v>0.25</v>
      </c>
      <c r="X97" s="229" t="str">
        <f t="shared" si="51"/>
        <v>FALSE</v>
      </c>
      <c r="Y97" s="218" t="str">
        <f t="shared" si="52"/>
        <v>0</v>
      </c>
      <c r="Z97" s="243" t="str">
        <f t="shared" si="53"/>
        <v/>
      </c>
      <c r="AA97" s="243" t="str">
        <f t="shared" si="74"/>
        <v/>
      </c>
      <c r="AB97" s="244" t="str">
        <f t="shared" si="55"/>
        <v/>
      </c>
      <c r="AC97" s="210"/>
      <c r="AD97" s="211"/>
      <c r="AE97" s="213"/>
      <c r="AF97" s="80"/>
      <c r="AG97" s="78"/>
      <c r="AH97" s="78"/>
      <c r="AI97" s="78"/>
      <c r="AJ97" s="78"/>
      <c r="AK97" s="78"/>
      <c r="AL97" s="78"/>
      <c r="AM97" s="78"/>
      <c r="AN97" s="78"/>
      <c r="AO97" s="78"/>
    </row>
    <row r="98" ht="12.0" customHeight="1">
      <c r="A98" s="261"/>
      <c r="B98" s="215"/>
      <c r="C98" s="215"/>
      <c r="D98" s="216"/>
      <c r="E98" s="217"/>
      <c r="F98" s="259"/>
      <c r="G98" s="259"/>
      <c r="H98" s="221"/>
      <c r="I98" s="222"/>
      <c r="J98" s="223"/>
      <c r="K98" s="224"/>
      <c r="L98" s="225" t="str">
        <f t="shared" si="65"/>
        <v>0.00</v>
      </c>
      <c r="M98" s="224"/>
      <c r="N98" s="226"/>
      <c r="O98" s="227" t="str">
        <f t="shared" si="66"/>
        <v>0.00</v>
      </c>
      <c r="P98" s="227" t="str">
        <f t="shared" si="67"/>
        <v>0.00</v>
      </c>
      <c r="Q98" s="228" t="str">
        <f t="shared" si="44"/>
        <v/>
      </c>
      <c r="R98" s="229" t="str">
        <f t="shared" si="68"/>
        <v/>
      </c>
      <c r="S98" s="229" t="str">
        <f t="shared" si="69"/>
        <v>0.25</v>
      </c>
      <c r="T98" s="229" t="str">
        <f t="shared" si="70"/>
        <v>0.25</v>
      </c>
      <c r="U98" s="229" t="str">
        <f t="shared" si="71"/>
        <v>0.5</v>
      </c>
      <c r="V98" s="229" t="str">
        <f t="shared" si="72"/>
        <v>1.5</v>
      </c>
      <c r="W98" s="230" t="str">
        <f t="shared" si="73"/>
        <v>0.25</v>
      </c>
      <c r="X98" s="229" t="str">
        <f t="shared" si="51"/>
        <v>FALSE</v>
      </c>
      <c r="Y98" s="218" t="str">
        <f t="shared" si="52"/>
        <v>0</v>
      </c>
      <c r="Z98" s="243" t="str">
        <f t="shared" si="53"/>
        <v/>
      </c>
      <c r="AA98" s="243" t="str">
        <f t="shared" si="74"/>
        <v/>
      </c>
      <c r="AB98" s="244" t="str">
        <f t="shared" si="55"/>
        <v/>
      </c>
      <c r="AC98" s="210"/>
      <c r="AD98" s="211"/>
      <c r="AE98" s="213"/>
      <c r="AF98" s="80"/>
      <c r="AG98" s="78"/>
      <c r="AH98" s="78"/>
      <c r="AI98" s="78"/>
      <c r="AJ98" s="78"/>
      <c r="AK98" s="78"/>
      <c r="AL98" s="78"/>
      <c r="AM98" s="78"/>
      <c r="AN98" s="78"/>
      <c r="AO98" s="78"/>
    </row>
    <row r="99" ht="12.0" customHeight="1">
      <c r="A99" s="248"/>
      <c r="B99" s="215"/>
      <c r="C99" s="215"/>
      <c r="D99" s="216"/>
      <c r="E99" s="217"/>
      <c r="F99" s="249"/>
      <c r="G99" s="249"/>
      <c r="H99" s="221"/>
      <c r="I99" s="222"/>
      <c r="J99" s="223"/>
      <c r="K99" s="224"/>
      <c r="L99" s="225" t="str">
        <f t="shared" si="65"/>
        <v>0.00</v>
      </c>
      <c r="M99" s="224"/>
      <c r="N99" s="226"/>
      <c r="O99" s="227" t="str">
        <f t="shared" si="66"/>
        <v>0.00</v>
      </c>
      <c r="P99" s="227" t="str">
        <f t="shared" si="67"/>
        <v>0.00</v>
      </c>
      <c r="Q99" s="228" t="str">
        <f t="shared" si="44"/>
        <v/>
      </c>
      <c r="R99" s="229" t="str">
        <f t="shared" si="68"/>
        <v/>
      </c>
      <c r="S99" s="229" t="str">
        <f t="shared" si="69"/>
        <v>0.25</v>
      </c>
      <c r="T99" s="229" t="str">
        <f t="shared" si="70"/>
        <v>0.25</v>
      </c>
      <c r="U99" s="229" t="str">
        <f t="shared" si="71"/>
        <v>0.5</v>
      </c>
      <c r="V99" s="229" t="str">
        <f t="shared" si="72"/>
        <v>1.5</v>
      </c>
      <c r="W99" s="230" t="str">
        <f t="shared" si="73"/>
        <v>0.25</v>
      </c>
      <c r="X99" s="229" t="str">
        <f t="shared" si="51"/>
        <v>FALSE</v>
      </c>
      <c r="Y99" s="218" t="str">
        <f t="shared" si="52"/>
        <v>0</v>
      </c>
      <c r="Z99" s="243" t="str">
        <f t="shared" si="53"/>
        <v/>
      </c>
      <c r="AA99" s="243" t="str">
        <f t="shared" si="74"/>
        <v/>
      </c>
      <c r="AB99" s="244" t="str">
        <f t="shared" si="55"/>
        <v/>
      </c>
      <c r="AC99" s="210"/>
      <c r="AD99" s="211"/>
      <c r="AE99" s="213"/>
      <c r="AF99" s="80"/>
      <c r="AG99" s="78"/>
      <c r="AH99" s="78"/>
      <c r="AI99" s="78"/>
      <c r="AJ99" s="78"/>
      <c r="AK99" s="78"/>
      <c r="AL99" s="78"/>
      <c r="AM99" s="78"/>
      <c r="AN99" s="78"/>
      <c r="AO99" s="78"/>
    </row>
    <row r="100" ht="12.0" customHeight="1">
      <c r="A100" s="261"/>
      <c r="B100" s="215"/>
      <c r="C100" s="215"/>
      <c r="D100" s="216"/>
      <c r="E100" s="217"/>
      <c r="F100" s="259"/>
      <c r="G100" s="259"/>
      <c r="H100" s="221"/>
      <c r="I100" s="222"/>
      <c r="J100" s="223"/>
      <c r="K100" s="224"/>
      <c r="L100" s="225" t="str">
        <f t="shared" si="65"/>
        <v>0.00</v>
      </c>
      <c r="M100" s="224"/>
      <c r="N100" s="226"/>
      <c r="O100" s="227" t="str">
        <f t="shared" si="66"/>
        <v>0.00</v>
      </c>
      <c r="P100" s="227" t="str">
        <f t="shared" si="67"/>
        <v>0.00</v>
      </c>
      <c r="Q100" s="228" t="str">
        <f t="shared" si="44"/>
        <v/>
      </c>
      <c r="R100" s="229" t="str">
        <f t="shared" si="68"/>
        <v/>
      </c>
      <c r="S100" s="229" t="str">
        <f t="shared" si="69"/>
        <v>0.25</v>
      </c>
      <c r="T100" s="229" t="str">
        <f t="shared" si="70"/>
        <v>0.25</v>
      </c>
      <c r="U100" s="229" t="str">
        <f t="shared" si="71"/>
        <v>0.5</v>
      </c>
      <c r="V100" s="229" t="str">
        <f t="shared" si="72"/>
        <v>1.5</v>
      </c>
      <c r="W100" s="230" t="str">
        <f t="shared" si="73"/>
        <v>0.25</v>
      </c>
      <c r="X100" s="229" t="str">
        <f t="shared" si="51"/>
        <v>FALSE</v>
      </c>
      <c r="Y100" s="218" t="str">
        <f t="shared" si="52"/>
        <v>0</v>
      </c>
      <c r="Z100" s="243" t="str">
        <f t="shared" si="53"/>
        <v/>
      </c>
      <c r="AA100" s="243" t="str">
        <f t="shared" si="74"/>
        <v/>
      </c>
      <c r="AB100" s="244" t="str">
        <f t="shared" si="55"/>
        <v/>
      </c>
      <c r="AC100" s="210"/>
      <c r="AD100" s="211"/>
      <c r="AE100" s="213"/>
      <c r="AF100" s="80"/>
      <c r="AG100" s="78"/>
      <c r="AH100" s="78"/>
      <c r="AI100" s="78"/>
      <c r="AJ100" s="78"/>
      <c r="AK100" s="78"/>
      <c r="AL100" s="78"/>
      <c r="AM100" s="78"/>
      <c r="AN100" s="78"/>
      <c r="AO100" s="78"/>
    </row>
    <row r="101" ht="12.0" customHeight="1">
      <c r="A101" s="261"/>
      <c r="B101" s="215"/>
      <c r="C101" s="215"/>
      <c r="D101" s="216"/>
      <c r="E101" s="217"/>
      <c r="F101" s="259"/>
      <c r="G101" s="259"/>
      <c r="H101" s="221"/>
      <c r="I101" s="222"/>
      <c r="J101" s="223"/>
      <c r="K101" s="224"/>
      <c r="L101" s="225" t="str">
        <f t="shared" si="65"/>
        <v>0.00</v>
      </c>
      <c r="M101" s="224"/>
      <c r="N101" s="226"/>
      <c r="O101" s="227" t="str">
        <f t="shared" si="66"/>
        <v>0.00</v>
      </c>
      <c r="P101" s="227" t="str">
        <f t="shared" si="67"/>
        <v>0.00</v>
      </c>
      <c r="Q101" s="228" t="str">
        <f t="shared" si="44"/>
        <v/>
      </c>
      <c r="R101" s="229" t="str">
        <f t="shared" si="68"/>
        <v/>
      </c>
      <c r="S101" s="229" t="str">
        <f t="shared" si="69"/>
        <v>0.25</v>
      </c>
      <c r="T101" s="229" t="str">
        <f t="shared" si="70"/>
        <v>0.25</v>
      </c>
      <c r="U101" s="229" t="str">
        <f t="shared" si="71"/>
        <v>0.5</v>
      </c>
      <c r="V101" s="229" t="str">
        <f t="shared" si="72"/>
        <v>1.5</v>
      </c>
      <c r="W101" s="230" t="str">
        <f t="shared" si="73"/>
        <v>0.25</v>
      </c>
      <c r="X101" s="229" t="str">
        <f t="shared" si="51"/>
        <v>FALSE</v>
      </c>
      <c r="Y101" s="218" t="str">
        <f t="shared" si="52"/>
        <v>0</v>
      </c>
      <c r="Z101" s="243" t="str">
        <f t="shared" si="53"/>
        <v/>
      </c>
      <c r="AA101" s="243" t="str">
        <f t="shared" si="74"/>
        <v/>
      </c>
      <c r="AB101" s="244" t="str">
        <f t="shared" si="55"/>
        <v/>
      </c>
      <c r="AC101" s="210"/>
      <c r="AD101" s="211"/>
      <c r="AE101" s="213"/>
      <c r="AF101" s="80"/>
      <c r="AG101" s="78"/>
      <c r="AH101" s="78"/>
      <c r="AI101" s="78"/>
      <c r="AJ101" s="78"/>
      <c r="AK101" s="78"/>
      <c r="AL101" s="78"/>
      <c r="AM101" s="78"/>
      <c r="AN101" s="78"/>
      <c r="AO101" s="78"/>
    </row>
    <row r="102" ht="12.0" customHeight="1">
      <c r="A102" s="261"/>
      <c r="B102" s="215"/>
      <c r="C102" s="215"/>
      <c r="D102" s="216"/>
      <c r="E102" s="217"/>
      <c r="F102" s="259"/>
      <c r="G102" s="259"/>
      <c r="H102" s="221"/>
      <c r="I102" s="222"/>
      <c r="J102" s="223"/>
      <c r="K102" s="224"/>
      <c r="L102" s="225" t="str">
        <f t="shared" si="65"/>
        <v>0.00</v>
      </c>
      <c r="M102" s="224"/>
      <c r="N102" s="226"/>
      <c r="O102" s="227" t="str">
        <f t="shared" si="66"/>
        <v>0.00</v>
      </c>
      <c r="P102" s="227" t="str">
        <f t="shared" si="67"/>
        <v>0.00</v>
      </c>
      <c r="Q102" s="228" t="str">
        <f t="shared" si="44"/>
        <v/>
      </c>
      <c r="R102" s="229" t="str">
        <f t="shared" si="68"/>
        <v/>
      </c>
      <c r="S102" s="229" t="str">
        <f t="shared" si="69"/>
        <v>0.25</v>
      </c>
      <c r="T102" s="229" t="str">
        <f t="shared" si="70"/>
        <v>0.25</v>
      </c>
      <c r="U102" s="229" t="str">
        <f t="shared" si="71"/>
        <v>0.5</v>
      </c>
      <c r="V102" s="229" t="str">
        <f t="shared" si="72"/>
        <v>1.5</v>
      </c>
      <c r="W102" s="230" t="str">
        <f t="shared" si="73"/>
        <v>0.25</v>
      </c>
      <c r="X102" s="229" t="str">
        <f t="shared" si="51"/>
        <v>FALSE</v>
      </c>
      <c r="Y102" s="218" t="str">
        <f t="shared" si="52"/>
        <v>0</v>
      </c>
      <c r="Z102" s="243" t="str">
        <f t="shared" si="53"/>
        <v/>
      </c>
      <c r="AA102" s="243" t="str">
        <f t="shared" si="74"/>
        <v/>
      </c>
      <c r="AB102" s="244" t="str">
        <f t="shared" si="55"/>
        <v/>
      </c>
      <c r="AC102" s="210"/>
      <c r="AD102" s="211"/>
      <c r="AE102" s="213"/>
      <c r="AF102" s="80"/>
      <c r="AG102" s="78"/>
      <c r="AH102" s="78"/>
      <c r="AI102" s="78"/>
      <c r="AJ102" s="78"/>
      <c r="AK102" s="78"/>
      <c r="AL102" s="78"/>
      <c r="AM102" s="78"/>
      <c r="AN102" s="78"/>
      <c r="AO102" s="78"/>
    </row>
    <row r="103" ht="12.0" customHeight="1">
      <c r="A103" s="261"/>
      <c r="B103" s="215"/>
      <c r="C103" s="215"/>
      <c r="D103" s="216"/>
      <c r="E103" s="217"/>
      <c r="F103" s="259"/>
      <c r="G103" s="259"/>
      <c r="H103" s="221"/>
      <c r="I103" s="222"/>
      <c r="J103" s="223"/>
      <c r="K103" s="224"/>
      <c r="L103" s="225" t="str">
        <f t="shared" si="65"/>
        <v>0.00</v>
      </c>
      <c r="M103" s="224"/>
      <c r="N103" s="226"/>
      <c r="O103" s="227" t="str">
        <f t="shared" si="66"/>
        <v>0.00</v>
      </c>
      <c r="P103" s="227" t="str">
        <f t="shared" si="67"/>
        <v>0.00</v>
      </c>
      <c r="Q103" s="228" t="str">
        <f t="shared" si="44"/>
        <v/>
      </c>
      <c r="R103" s="229" t="str">
        <f t="shared" si="68"/>
        <v/>
      </c>
      <c r="S103" s="229" t="str">
        <f t="shared" si="69"/>
        <v>0.25</v>
      </c>
      <c r="T103" s="229" t="str">
        <f t="shared" si="70"/>
        <v>0.25</v>
      </c>
      <c r="U103" s="229" t="str">
        <f t="shared" si="71"/>
        <v>0.5</v>
      </c>
      <c r="V103" s="229" t="str">
        <f t="shared" si="72"/>
        <v>1.5</v>
      </c>
      <c r="W103" s="230" t="str">
        <f t="shared" si="73"/>
        <v>0.25</v>
      </c>
      <c r="X103" s="229" t="str">
        <f t="shared" si="51"/>
        <v>FALSE</v>
      </c>
      <c r="Y103" s="218" t="str">
        <f t="shared" si="52"/>
        <v>0</v>
      </c>
      <c r="Z103" s="243" t="str">
        <f t="shared" si="53"/>
        <v/>
      </c>
      <c r="AA103" s="243" t="str">
        <f t="shared" si="74"/>
        <v/>
      </c>
      <c r="AB103" s="244" t="str">
        <f t="shared" si="55"/>
        <v/>
      </c>
      <c r="AC103" s="210"/>
      <c r="AD103" s="211"/>
      <c r="AE103" s="213"/>
      <c r="AF103" s="80"/>
      <c r="AG103" s="78"/>
      <c r="AH103" s="78"/>
      <c r="AI103" s="78"/>
      <c r="AJ103" s="78"/>
      <c r="AK103" s="78"/>
      <c r="AL103" s="78"/>
      <c r="AM103" s="78"/>
      <c r="AN103" s="78"/>
      <c r="AO103" s="78"/>
    </row>
    <row r="104" ht="12.0" customHeight="1">
      <c r="A104" s="261"/>
      <c r="B104" s="215"/>
      <c r="C104" s="215"/>
      <c r="D104" s="216"/>
      <c r="E104" s="217"/>
      <c r="F104" s="259"/>
      <c r="G104" s="259"/>
      <c r="H104" s="221"/>
      <c r="I104" s="222"/>
      <c r="J104" s="223"/>
      <c r="K104" s="224"/>
      <c r="L104" s="225" t="str">
        <f t="shared" si="65"/>
        <v>0.00</v>
      </c>
      <c r="M104" s="224"/>
      <c r="N104" s="226"/>
      <c r="O104" s="227" t="str">
        <f t="shared" si="66"/>
        <v>0.00</v>
      </c>
      <c r="P104" s="227" t="str">
        <f t="shared" si="67"/>
        <v>0.00</v>
      </c>
      <c r="Q104" s="228" t="str">
        <f t="shared" si="44"/>
        <v/>
      </c>
      <c r="R104" s="229" t="str">
        <f t="shared" si="68"/>
        <v/>
      </c>
      <c r="S104" s="229" t="str">
        <f t="shared" si="69"/>
        <v>0.25</v>
      </c>
      <c r="T104" s="229" t="str">
        <f t="shared" si="70"/>
        <v>0.25</v>
      </c>
      <c r="U104" s="229" t="str">
        <f t="shared" si="71"/>
        <v>0.5</v>
      </c>
      <c r="V104" s="229" t="str">
        <f t="shared" si="72"/>
        <v>1.5</v>
      </c>
      <c r="W104" s="230" t="str">
        <f t="shared" si="73"/>
        <v>0.25</v>
      </c>
      <c r="X104" s="229" t="str">
        <f t="shared" si="51"/>
        <v>FALSE</v>
      </c>
      <c r="Y104" s="218" t="str">
        <f t="shared" si="52"/>
        <v>0</v>
      </c>
      <c r="Z104" s="243" t="str">
        <f t="shared" si="53"/>
        <v/>
      </c>
      <c r="AA104" s="243" t="str">
        <f t="shared" si="74"/>
        <v/>
      </c>
      <c r="AB104" s="244" t="str">
        <f t="shared" si="55"/>
        <v/>
      </c>
      <c r="AC104" s="210"/>
      <c r="AD104" s="211"/>
      <c r="AE104" s="213"/>
      <c r="AF104" s="80"/>
      <c r="AG104" s="78"/>
      <c r="AH104" s="78"/>
      <c r="AI104" s="78"/>
      <c r="AJ104" s="78"/>
      <c r="AK104" s="78"/>
      <c r="AL104" s="78"/>
      <c r="AM104" s="78"/>
      <c r="AN104" s="78"/>
      <c r="AO104" s="78"/>
    </row>
    <row r="105" ht="12.0" customHeight="1">
      <c r="A105" s="261"/>
      <c r="B105" s="215"/>
      <c r="C105" s="215"/>
      <c r="D105" s="216"/>
      <c r="E105" s="217"/>
      <c r="F105" s="259"/>
      <c r="G105" s="259"/>
      <c r="H105" s="221"/>
      <c r="I105" s="222"/>
      <c r="J105" s="223"/>
      <c r="K105" s="224"/>
      <c r="L105" s="225" t="str">
        <f t="shared" si="65"/>
        <v>0.00</v>
      </c>
      <c r="M105" s="224"/>
      <c r="N105" s="226"/>
      <c r="O105" s="227" t="str">
        <f t="shared" si="66"/>
        <v>0.00</v>
      </c>
      <c r="P105" s="227" t="str">
        <f t="shared" si="67"/>
        <v>0.00</v>
      </c>
      <c r="Q105" s="228" t="str">
        <f t="shared" si="44"/>
        <v/>
      </c>
      <c r="R105" s="229" t="str">
        <f t="shared" si="68"/>
        <v/>
      </c>
      <c r="S105" s="229" t="str">
        <f t="shared" si="69"/>
        <v>0.25</v>
      </c>
      <c r="T105" s="229" t="str">
        <f t="shared" si="70"/>
        <v>0.25</v>
      </c>
      <c r="U105" s="229" t="str">
        <f t="shared" si="71"/>
        <v>0.5</v>
      </c>
      <c r="V105" s="229" t="str">
        <f t="shared" si="72"/>
        <v>1.5</v>
      </c>
      <c r="W105" s="230" t="str">
        <f t="shared" si="73"/>
        <v>0.25</v>
      </c>
      <c r="X105" s="229" t="str">
        <f t="shared" si="51"/>
        <v>FALSE</v>
      </c>
      <c r="Y105" s="218" t="str">
        <f t="shared" si="52"/>
        <v>0</v>
      </c>
      <c r="Z105" s="243" t="str">
        <f t="shared" si="53"/>
        <v/>
      </c>
      <c r="AA105" s="243" t="str">
        <f t="shared" si="74"/>
        <v/>
      </c>
      <c r="AB105" s="244" t="str">
        <f t="shared" si="55"/>
        <v/>
      </c>
      <c r="AC105" s="210"/>
      <c r="AD105" s="211"/>
      <c r="AE105" s="213"/>
      <c r="AF105" s="80"/>
      <c r="AG105" s="78"/>
      <c r="AH105" s="78"/>
      <c r="AI105" s="78"/>
      <c r="AJ105" s="78"/>
      <c r="AK105" s="78"/>
      <c r="AL105" s="78"/>
      <c r="AM105" s="78"/>
      <c r="AN105" s="78"/>
      <c r="AO105" s="78"/>
    </row>
    <row r="106" ht="12.0" customHeight="1">
      <c r="A106" s="261"/>
      <c r="B106" s="215"/>
      <c r="C106" s="215"/>
      <c r="D106" s="216"/>
      <c r="E106" s="217"/>
      <c r="F106" s="259"/>
      <c r="G106" s="259"/>
      <c r="H106" s="221"/>
      <c r="I106" s="222"/>
      <c r="J106" s="223"/>
      <c r="K106" s="224"/>
      <c r="L106" s="225" t="str">
        <f t="shared" si="65"/>
        <v>0.00</v>
      </c>
      <c r="M106" s="224"/>
      <c r="N106" s="226"/>
      <c r="O106" s="227" t="str">
        <f t="shared" si="66"/>
        <v>0.00</v>
      </c>
      <c r="P106" s="227" t="str">
        <f t="shared" si="67"/>
        <v>0.00</v>
      </c>
      <c r="Q106" s="228" t="str">
        <f t="shared" si="44"/>
        <v/>
      </c>
      <c r="R106" s="229" t="str">
        <f t="shared" si="68"/>
        <v/>
      </c>
      <c r="S106" s="229" t="str">
        <f t="shared" si="69"/>
        <v>0.25</v>
      </c>
      <c r="T106" s="229" t="str">
        <f t="shared" si="70"/>
        <v>0.25</v>
      </c>
      <c r="U106" s="229" t="str">
        <f t="shared" si="71"/>
        <v>0.5</v>
      </c>
      <c r="V106" s="229" t="str">
        <f t="shared" si="72"/>
        <v>1.5</v>
      </c>
      <c r="W106" s="230" t="str">
        <f t="shared" si="73"/>
        <v>0.25</v>
      </c>
      <c r="X106" s="229" t="str">
        <f t="shared" si="51"/>
        <v>FALSE</v>
      </c>
      <c r="Y106" s="218" t="str">
        <f t="shared" si="52"/>
        <v>0</v>
      </c>
      <c r="Z106" s="243" t="str">
        <f t="shared" si="53"/>
        <v/>
      </c>
      <c r="AA106" s="243" t="str">
        <f t="shared" si="74"/>
        <v/>
      </c>
      <c r="AB106" s="244" t="str">
        <f t="shared" si="55"/>
        <v/>
      </c>
      <c r="AC106" s="210"/>
      <c r="AD106" s="211"/>
      <c r="AE106" s="213"/>
      <c r="AF106" s="80"/>
      <c r="AG106" s="78"/>
      <c r="AH106" s="78"/>
      <c r="AI106" s="78"/>
      <c r="AJ106" s="78"/>
      <c r="AK106" s="78"/>
      <c r="AL106" s="78"/>
      <c r="AM106" s="78"/>
      <c r="AN106" s="78"/>
      <c r="AO106" s="78"/>
    </row>
    <row r="107" ht="12.0" customHeight="1">
      <c r="A107" s="261"/>
      <c r="B107" s="215"/>
      <c r="C107" s="215"/>
      <c r="D107" s="216"/>
      <c r="E107" s="217"/>
      <c r="F107" s="259"/>
      <c r="G107" s="259"/>
      <c r="H107" s="221"/>
      <c r="I107" s="222"/>
      <c r="J107" s="223"/>
      <c r="K107" s="224"/>
      <c r="L107" s="225" t="str">
        <f t="shared" si="65"/>
        <v>0.00</v>
      </c>
      <c r="M107" s="224"/>
      <c r="N107" s="226"/>
      <c r="O107" s="227" t="str">
        <f t="shared" si="66"/>
        <v>0.00</v>
      </c>
      <c r="P107" s="227" t="str">
        <f t="shared" si="67"/>
        <v>0.00</v>
      </c>
      <c r="Q107" s="228" t="str">
        <f t="shared" si="44"/>
        <v/>
      </c>
      <c r="R107" s="229" t="str">
        <f t="shared" si="68"/>
        <v/>
      </c>
      <c r="S107" s="229" t="str">
        <f t="shared" si="69"/>
        <v>0.25</v>
      </c>
      <c r="T107" s="229" t="str">
        <f t="shared" si="70"/>
        <v>0.25</v>
      </c>
      <c r="U107" s="229" t="str">
        <f t="shared" si="71"/>
        <v>0.5</v>
      </c>
      <c r="V107" s="229" t="str">
        <f t="shared" si="72"/>
        <v>1.5</v>
      </c>
      <c r="W107" s="230" t="str">
        <f t="shared" si="73"/>
        <v>0.25</v>
      </c>
      <c r="X107" s="229" t="str">
        <f t="shared" si="51"/>
        <v>FALSE</v>
      </c>
      <c r="Y107" s="218" t="str">
        <f t="shared" si="52"/>
        <v>0</v>
      </c>
      <c r="Z107" s="243" t="str">
        <f t="shared" si="53"/>
        <v/>
      </c>
      <c r="AA107" s="243" t="str">
        <f t="shared" si="74"/>
        <v/>
      </c>
      <c r="AB107" s="244" t="str">
        <f t="shared" si="55"/>
        <v/>
      </c>
      <c r="AC107" s="210"/>
      <c r="AD107" s="211"/>
      <c r="AE107" s="213"/>
      <c r="AF107" s="80"/>
      <c r="AG107" s="78"/>
      <c r="AH107" s="78"/>
      <c r="AI107" s="78"/>
      <c r="AJ107" s="78"/>
      <c r="AK107" s="78"/>
      <c r="AL107" s="78"/>
      <c r="AM107" s="78"/>
      <c r="AN107" s="78"/>
      <c r="AO107" s="78"/>
    </row>
    <row r="108" ht="12.0" customHeight="1">
      <c r="A108" s="261"/>
      <c r="B108" s="215"/>
      <c r="C108" s="215"/>
      <c r="D108" s="216"/>
      <c r="E108" s="217"/>
      <c r="F108" s="259"/>
      <c r="G108" s="259"/>
      <c r="H108" s="221"/>
      <c r="I108" s="222"/>
      <c r="J108" s="223"/>
      <c r="K108" s="224"/>
      <c r="L108" s="225" t="str">
        <f t="shared" si="65"/>
        <v>0.00</v>
      </c>
      <c r="M108" s="224"/>
      <c r="N108" s="226"/>
      <c r="O108" s="227" t="str">
        <f t="shared" si="66"/>
        <v>0.00</v>
      </c>
      <c r="P108" s="227" t="str">
        <f t="shared" si="67"/>
        <v>0.00</v>
      </c>
      <c r="Q108" s="228" t="str">
        <f t="shared" si="44"/>
        <v/>
      </c>
      <c r="R108" s="229" t="str">
        <f t="shared" si="68"/>
        <v/>
      </c>
      <c r="S108" s="229" t="str">
        <f t="shared" si="69"/>
        <v>0.25</v>
      </c>
      <c r="T108" s="229" t="str">
        <f t="shared" si="70"/>
        <v>0.25</v>
      </c>
      <c r="U108" s="229" t="str">
        <f t="shared" si="71"/>
        <v>0.5</v>
      </c>
      <c r="V108" s="229" t="str">
        <f t="shared" si="72"/>
        <v>1.5</v>
      </c>
      <c r="W108" s="230" t="str">
        <f t="shared" si="73"/>
        <v>0.25</v>
      </c>
      <c r="X108" s="229" t="str">
        <f t="shared" si="51"/>
        <v>FALSE</v>
      </c>
      <c r="Y108" s="218" t="str">
        <f t="shared" si="52"/>
        <v>0</v>
      </c>
      <c r="Z108" s="243" t="str">
        <f t="shared" si="53"/>
        <v/>
      </c>
      <c r="AA108" s="243" t="str">
        <f t="shared" si="74"/>
        <v/>
      </c>
      <c r="AB108" s="244" t="str">
        <f t="shared" si="55"/>
        <v/>
      </c>
      <c r="AC108" s="210"/>
      <c r="AD108" s="211"/>
      <c r="AE108" s="213"/>
      <c r="AF108" s="80"/>
      <c r="AG108" s="78"/>
      <c r="AH108" s="78"/>
      <c r="AI108" s="78"/>
      <c r="AJ108" s="78"/>
      <c r="AK108" s="78"/>
      <c r="AL108" s="78"/>
      <c r="AM108" s="78"/>
      <c r="AN108" s="78"/>
      <c r="AO108" s="78"/>
    </row>
    <row r="109" ht="12.0" customHeight="1">
      <c r="A109" s="219"/>
      <c r="B109" s="215"/>
      <c r="C109" s="215"/>
      <c r="D109" s="216"/>
      <c r="E109" s="217"/>
      <c r="F109" s="220"/>
      <c r="G109" s="220"/>
      <c r="H109" s="221"/>
      <c r="I109" s="222"/>
      <c r="J109" s="223"/>
      <c r="K109" s="224"/>
      <c r="L109" s="225" t="str">
        <f t="shared" si="65"/>
        <v>0.00</v>
      </c>
      <c r="M109" s="224"/>
      <c r="N109" s="226"/>
      <c r="O109" s="227" t="str">
        <f t="shared" si="66"/>
        <v>0.00</v>
      </c>
      <c r="P109" s="227" t="str">
        <f t="shared" si="67"/>
        <v>0.00</v>
      </c>
      <c r="Q109" s="228" t="str">
        <f t="shared" si="44"/>
        <v/>
      </c>
      <c r="R109" s="229" t="str">
        <f t="shared" si="68"/>
        <v/>
      </c>
      <c r="S109" s="229" t="str">
        <f t="shared" si="69"/>
        <v>0.25</v>
      </c>
      <c r="T109" s="229" t="str">
        <f t="shared" si="70"/>
        <v>0.25</v>
      </c>
      <c r="U109" s="229" t="str">
        <f t="shared" si="71"/>
        <v>0.5</v>
      </c>
      <c r="V109" s="229" t="str">
        <f t="shared" si="72"/>
        <v>1.5</v>
      </c>
      <c r="W109" s="230" t="str">
        <f t="shared" si="73"/>
        <v>0.25</v>
      </c>
      <c r="X109" s="229" t="str">
        <f t="shared" si="51"/>
        <v>FALSE</v>
      </c>
      <c r="Y109" s="218" t="str">
        <f t="shared" si="52"/>
        <v>0</v>
      </c>
      <c r="Z109" s="243" t="str">
        <f t="shared" si="53"/>
        <v/>
      </c>
      <c r="AA109" s="243" t="str">
        <f t="shared" si="74"/>
        <v/>
      </c>
      <c r="AB109" s="244" t="str">
        <f t="shared" si="55"/>
        <v/>
      </c>
      <c r="AC109" s="210"/>
      <c r="AD109" s="211"/>
      <c r="AE109" s="213"/>
      <c r="AF109" s="80"/>
      <c r="AG109" s="78"/>
      <c r="AH109" s="78"/>
      <c r="AI109" s="78"/>
      <c r="AJ109" s="78"/>
      <c r="AK109" s="78"/>
      <c r="AL109" s="78"/>
      <c r="AM109" s="78"/>
      <c r="AN109" s="78"/>
      <c r="AO109" s="78"/>
    </row>
    <row r="110" ht="12.0" customHeight="1">
      <c r="A110" s="232"/>
      <c r="B110" s="233"/>
      <c r="C110" s="233"/>
      <c r="D110" s="234"/>
      <c r="E110" s="235"/>
      <c r="F110" s="236"/>
      <c r="G110" s="236"/>
      <c r="H110" s="236"/>
      <c r="I110" s="237"/>
      <c r="J110" s="238"/>
      <c r="K110" s="236"/>
      <c r="L110" s="239" t="str">
        <f t="shared" si="65"/>
        <v>0.00</v>
      </c>
      <c r="M110" s="236"/>
      <c r="N110" s="240"/>
      <c r="O110" s="241" t="str">
        <f t="shared" si="66"/>
        <v>0.00</v>
      </c>
      <c r="P110" s="241" t="str">
        <f t="shared" si="67"/>
        <v>0.00</v>
      </c>
      <c r="Q110" s="236" t="str">
        <f t="shared" si="44"/>
        <v/>
      </c>
      <c r="R110" s="240" t="str">
        <f t="shared" si="68"/>
        <v/>
      </c>
      <c r="S110" s="240" t="str">
        <f t="shared" si="69"/>
        <v>0.25</v>
      </c>
      <c r="T110" s="240" t="str">
        <f t="shared" si="70"/>
        <v>0.25</v>
      </c>
      <c r="U110" s="240" t="str">
        <f t="shared" si="71"/>
        <v>0.5</v>
      </c>
      <c r="V110" s="240" t="str">
        <f t="shared" si="72"/>
        <v>1.5</v>
      </c>
      <c r="W110" s="242" t="str">
        <f t="shared" si="73"/>
        <v>0.25</v>
      </c>
      <c r="X110" s="240" t="str">
        <f t="shared" si="51"/>
        <v>FALSE</v>
      </c>
      <c r="Y110" s="240" t="str">
        <f t="shared" si="52"/>
        <v>0</v>
      </c>
      <c r="Z110" s="243" t="str">
        <f t="shared" si="53"/>
        <v/>
      </c>
      <c r="AA110" s="243" t="str">
        <f t="shared" si="74"/>
        <v/>
      </c>
      <c r="AB110" s="244" t="str">
        <f t="shared" si="55"/>
        <v/>
      </c>
      <c r="AC110" s="245"/>
      <c r="AD110" s="246"/>
      <c r="AE110" s="247"/>
      <c r="AF110" s="80"/>
      <c r="AG110" s="78"/>
      <c r="AH110" s="78"/>
      <c r="AI110" s="78"/>
      <c r="AJ110" s="78"/>
      <c r="AK110" s="78"/>
      <c r="AL110" s="78"/>
      <c r="AM110" s="78"/>
      <c r="AN110" s="78"/>
      <c r="AO110" s="78"/>
    </row>
    <row r="111" ht="12.0" customHeight="1">
      <c r="A111" s="261"/>
      <c r="B111" s="215"/>
      <c r="C111" s="215"/>
      <c r="D111" s="216"/>
      <c r="E111" s="217"/>
      <c r="F111" s="259"/>
      <c r="G111" s="259"/>
      <c r="H111" s="221"/>
      <c r="I111" s="222"/>
      <c r="J111" s="223"/>
      <c r="K111" s="224"/>
      <c r="L111" s="225" t="str">
        <f t="shared" si="65"/>
        <v>0.00</v>
      </c>
      <c r="M111" s="224"/>
      <c r="N111" s="226"/>
      <c r="O111" s="227" t="str">
        <f t="shared" si="66"/>
        <v>0.00</v>
      </c>
      <c r="P111" s="227" t="str">
        <f t="shared" si="67"/>
        <v>0.00</v>
      </c>
      <c r="Q111" s="228" t="str">
        <f t="shared" si="44"/>
        <v/>
      </c>
      <c r="R111" s="229" t="str">
        <f t="shared" si="68"/>
        <v/>
      </c>
      <c r="S111" s="229" t="str">
        <f t="shared" si="69"/>
        <v>0.25</v>
      </c>
      <c r="T111" s="229" t="str">
        <f t="shared" si="70"/>
        <v>0.25</v>
      </c>
      <c r="U111" s="229" t="str">
        <f t="shared" si="71"/>
        <v>0.5</v>
      </c>
      <c r="V111" s="229" t="str">
        <f t="shared" si="72"/>
        <v>1.5</v>
      </c>
      <c r="W111" s="230" t="str">
        <f t="shared" si="73"/>
        <v>0.25</v>
      </c>
      <c r="X111" s="229" t="str">
        <f t="shared" si="51"/>
        <v>FALSE</v>
      </c>
      <c r="Y111" s="218" t="str">
        <f t="shared" si="52"/>
        <v>0</v>
      </c>
      <c r="Z111" s="243" t="str">
        <f t="shared" si="53"/>
        <v/>
      </c>
      <c r="AA111" s="243" t="str">
        <f t="shared" si="74"/>
        <v/>
      </c>
      <c r="AB111" s="244" t="str">
        <f t="shared" si="55"/>
        <v/>
      </c>
      <c r="AC111" s="210"/>
      <c r="AD111" s="211"/>
      <c r="AE111" s="213"/>
      <c r="AF111" s="80"/>
      <c r="AG111" s="78"/>
      <c r="AH111" s="78"/>
      <c r="AI111" s="78"/>
      <c r="AJ111" s="78"/>
      <c r="AK111" s="78"/>
      <c r="AL111" s="78"/>
      <c r="AM111" s="78"/>
      <c r="AN111" s="78"/>
      <c r="AO111" s="78"/>
    </row>
    <row r="112" ht="12.0" customHeight="1">
      <c r="A112" s="261"/>
      <c r="B112" s="215"/>
      <c r="C112" s="215"/>
      <c r="D112" s="216"/>
      <c r="E112" s="217"/>
      <c r="F112" s="249"/>
      <c r="G112" s="249"/>
      <c r="H112" s="221"/>
      <c r="I112" s="222"/>
      <c r="J112" s="223"/>
      <c r="K112" s="224"/>
      <c r="L112" s="225" t="str">
        <f t="shared" si="65"/>
        <v>0.00</v>
      </c>
      <c r="M112" s="224"/>
      <c r="N112" s="226"/>
      <c r="O112" s="227" t="str">
        <f t="shared" si="66"/>
        <v>0.00</v>
      </c>
      <c r="P112" s="227" t="str">
        <f t="shared" si="67"/>
        <v>0.00</v>
      </c>
      <c r="Q112" s="228" t="str">
        <f t="shared" si="44"/>
        <v/>
      </c>
      <c r="R112" s="229" t="str">
        <f t="shared" si="68"/>
        <v/>
      </c>
      <c r="S112" s="229" t="str">
        <f t="shared" si="69"/>
        <v>0.25</v>
      </c>
      <c r="T112" s="229" t="str">
        <f t="shared" si="70"/>
        <v>0.25</v>
      </c>
      <c r="U112" s="229" t="str">
        <f t="shared" si="71"/>
        <v>0.5</v>
      </c>
      <c r="V112" s="229" t="str">
        <f t="shared" si="72"/>
        <v>1.5</v>
      </c>
      <c r="W112" s="230" t="str">
        <f t="shared" si="73"/>
        <v>0.25</v>
      </c>
      <c r="X112" s="229" t="str">
        <f t="shared" si="51"/>
        <v>FALSE</v>
      </c>
      <c r="Y112" s="218" t="str">
        <f t="shared" si="52"/>
        <v>0</v>
      </c>
      <c r="Z112" s="243" t="str">
        <f t="shared" si="53"/>
        <v/>
      </c>
      <c r="AA112" s="243" t="str">
        <f t="shared" si="74"/>
        <v/>
      </c>
      <c r="AB112" s="244" t="str">
        <f t="shared" si="55"/>
        <v/>
      </c>
      <c r="AC112" s="210"/>
      <c r="AD112" s="211"/>
      <c r="AE112" s="213"/>
      <c r="AF112" s="80"/>
      <c r="AG112" s="78"/>
      <c r="AH112" s="78"/>
      <c r="AI112" s="78"/>
      <c r="AJ112" s="78"/>
      <c r="AK112" s="78"/>
      <c r="AL112" s="78"/>
      <c r="AM112" s="78"/>
      <c r="AN112" s="78"/>
      <c r="AO112" s="78"/>
    </row>
    <row r="113" ht="12.0" customHeight="1">
      <c r="A113" s="248"/>
      <c r="B113" s="215"/>
      <c r="C113" s="215"/>
      <c r="D113" s="216"/>
      <c r="E113" s="217"/>
      <c r="F113" s="249"/>
      <c r="G113" s="249"/>
      <c r="H113" s="221"/>
      <c r="I113" s="222"/>
      <c r="J113" s="223"/>
      <c r="K113" s="224"/>
      <c r="L113" s="225" t="str">
        <f t="shared" si="65"/>
        <v>0.00</v>
      </c>
      <c r="M113" s="224"/>
      <c r="N113" s="226"/>
      <c r="O113" s="227" t="str">
        <f t="shared" si="66"/>
        <v>0.00</v>
      </c>
      <c r="P113" s="227" t="str">
        <f t="shared" si="67"/>
        <v>0.00</v>
      </c>
      <c r="Q113" s="228" t="str">
        <f t="shared" si="44"/>
        <v/>
      </c>
      <c r="R113" s="229" t="str">
        <f t="shared" si="68"/>
        <v/>
      </c>
      <c r="S113" s="229" t="str">
        <f t="shared" si="69"/>
        <v>0.25</v>
      </c>
      <c r="T113" s="229" t="str">
        <f t="shared" si="70"/>
        <v>0.25</v>
      </c>
      <c r="U113" s="229" t="str">
        <f t="shared" si="71"/>
        <v>0.5</v>
      </c>
      <c r="V113" s="229" t="str">
        <f t="shared" si="72"/>
        <v>1.5</v>
      </c>
      <c r="W113" s="230" t="str">
        <f t="shared" si="73"/>
        <v>0.25</v>
      </c>
      <c r="X113" s="229" t="str">
        <f t="shared" si="51"/>
        <v>FALSE</v>
      </c>
      <c r="Y113" s="218" t="str">
        <f t="shared" si="52"/>
        <v>0</v>
      </c>
      <c r="Z113" s="243" t="str">
        <f t="shared" si="53"/>
        <v/>
      </c>
      <c r="AA113" s="243" t="str">
        <f t="shared" si="74"/>
        <v/>
      </c>
      <c r="AB113" s="244" t="str">
        <f t="shared" si="55"/>
        <v/>
      </c>
      <c r="AC113" s="210"/>
      <c r="AD113" s="211"/>
      <c r="AE113" s="213"/>
      <c r="AF113" s="80"/>
      <c r="AG113" s="78"/>
      <c r="AH113" s="78"/>
      <c r="AI113" s="78"/>
      <c r="AJ113" s="78"/>
      <c r="AK113" s="78"/>
      <c r="AL113" s="78"/>
      <c r="AM113" s="78"/>
      <c r="AN113" s="78"/>
      <c r="AO113" s="78"/>
    </row>
    <row r="114" ht="12.0" customHeight="1">
      <c r="A114" s="261"/>
      <c r="B114" s="215"/>
      <c r="C114" s="215"/>
      <c r="D114" s="216"/>
      <c r="E114" s="217"/>
      <c r="F114" s="259"/>
      <c r="G114" s="259"/>
      <c r="H114" s="221"/>
      <c r="I114" s="222"/>
      <c r="J114" s="223"/>
      <c r="K114" s="224"/>
      <c r="L114" s="225" t="str">
        <f t="shared" si="65"/>
        <v>0.00</v>
      </c>
      <c r="M114" s="224"/>
      <c r="N114" s="226"/>
      <c r="O114" s="227" t="str">
        <f t="shared" si="66"/>
        <v>0.00</v>
      </c>
      <c r="P114" s="227" t="str">
        <f t="shared" si="67"/>
        <v>0.00</v>
      </c>
      <c r="Q114" s="228" t="str">
        <f t="shared" si="44"/>
        <v/>
      </c>
      <c r="R114" s="229" t="str">
        <f t="shared" si="68"/>
        <v/>
      </c>
      <c r="S114" s="229" t="str">
        <f t="shared" si="69"/>
        <v>0.25</v>
      </c>
      <c r="T114" s="229" t="str">
        <f t="shared" si="70"/>
        <v>0.25</v>
      </c>
      <c r="U114" s="229" t="str">
        <f t="shared" si="71"/>
        <v>0.5</v>
      </c>
      <c r="V114" s="229" t="str">
        <f t="shared" si="72"/>
        <v>1.5</v>
      </c>
      <c r="W114" s="230" t="str">
        <f t="shared" si="73"/>
        <v>0.25</v>
      </c>
      <c r="X114" s="229" t="str">
        <f t="shared" si="51"/>
        <v>FALSE</v>
      </c>
      <c r="Y114" s="218" t="str">
        <f t="shared" si="52"/>
        <v>0</v>
      </c>
      <c r="Z114" s="243" t="str">
        <f t="shared" si="53"/>
        <v/>
      </c>
      <c r="AA114" s="243" t="str">
        <f t="shared" si="74"/>
        <v/>
      </c>
      <c r="AB114" s="244" t="str">
        <f t="shared" si="55"/>
        <v/>
      </c>
      <c r="AC114" s="210"/>
      <c r="AD114" s="211"/>
      <c r="AE114" s="213"/>
      <c r="AF114" s="80"/>
      <c r="AG114" s="78"/>
      <c r="AH114" s="78"/>
      <c r="AI114" s="78"/>
      <c r="AJ114" s="78"/>
      <c r="AK114" s="78"/>
      <c r="AL114" s="78"/>
      <c r="AM114" s="78"/>
      <c r="AN114" s="78"/>
      <c r="AO114" s="78"/>
    </row>
    <row r="115" ht="12.0" customHeight="1">
      <c r="A115" s="261"/>
      <c r="B115" s="215"/>
      <c r="C115" s="215"/>
      <c r="D115" s="216"/>
      <c r="E115" s="217"/>
      <c r="F115" s="259"/>
      <c r="G115" s="259"/>
      <c r="H115" s="221"/>
      <c r="I115" s="222"/>
      <c r="J115" s="223"/>
      <c r="K115" s="224"/>
      <c r="L115" s="225" t="str">
        <f t="shared" si="65"/>
        <v>0.00</v>
      </c>
      <c r="M115" s="224"/>
      <c r="N115" s="226"/>
      <c r="O115" s="227" t="str">
        <f t="shared" si="66"/>
        <v>0.00</v>
      </c>
      <c r="P115" s="227" t="str">
        <f t="shared" si="67"/>
        <v>0.00</v>
      </c>
      <c r="Q115" s="228" t="str">
        <f t="shared" si="44"/>
        <v/>
      </c>
      <c r="R115" s="229" t="str">
        <f t="shared" si="68"/>
        <v/>
      </c>
      <c r="S115" s="229" t="str">
        <f t="shared" si="69"/>
        <v>0.25</v>
      </c>
      <c r="T115" s="229" t="str">
        <f t="shared" si="70"/>
        <v>0.25</v>
      </c>
      <c r="U115" s="229" t="str">
        <f t="shared" si="71"/>
        <v>0.5</v>
      </c>
      <c r="V115" s="229" t="str">
        <f t="shared" si="72"/>
        <v>1.5</v>
      </c>
      <c r="W115" s="230" t="str">
        <f t="shared" si="73"/>
        <v>0.25</v>
      </c>
      <c r="X115" s="229" t="str">
        <f t="shared" si="51"/>
        <v>FALSE</v>
      </c>
      <c r="Y115" s="218" t="str">
        <f t="shared" si="52"/>
        <v>0</v>
      </c>
      <c r="Z115" s="243" t="str">
        <f t="shared" si="53"/>
        <v/>
      </c>
      <c r="AA115" s="243" t="str">
        <f t="shared" si="74"/>
        <v/>
      </c>
      <c r="AB115" s="244" t="str">
        <f t="shared" si="55"/>
        <v/>
      </c>
      <c r="AC115" s="210"/>
      <c r="AD115" s="211"/>
      <c r="AE115" s="213"/>
      <c r="AF115" s="80"/>
      <c r="AG115" s="78"/>
      <c r="AH115" s="78"/>
      <c r="AI115" s="78"/>
      <c r="AJ115" s="78"/>
      <c r="AK115" s="78"/>
      <c r="AL115" s="78"/>
      <c r="AM115" s="78"/>
      <c r="AN115" s="78"/>
      <c r="AO115" s="78"/>
    </row>
    <row r="116" ht="12.0" customHeight="1">
      <c r="A116" s="261"/>
      <c r="B116" s="215"/>
      <c r="C116" s="215"/>
      <c r="D116" s="216"/>
      <c r="E116" s="217"/>
      <c r="F116" s="259"/>
      <c r="G116" s="259"/>
      <c r="H116" s="221"/>
      <c r="I116" s="222"/>
      <c r="J116" s="223"/>
      <c r="K116" s="224"/>
      <c r="L116" s="225" t="str">
        <f t="shared" si="65"/>
        <v>0.00</v>
      </c>
      <c r="M116" s="224"/>
      <c r="N116" s="226"/>
      <c r="O116" s="227" t="str">
        <f t="shared" si="66"/>
        <v>0.00</v>
      </c>
      <c r="P116" s="227" t="str">
        <f t="shared" si="67"/>
        <v>0.00</v>
      </c>
      <c r="Q116" s="228" t="str">
        <f t="shared" si="44"/>
        <v/>
      </c>
      <c r="R116" s="229" t="str">
        <f t="shared" si="68"/>
        <v/>
      </c>
      <c r="S116" s="229" t="str">
        <f t="shared" si="69"/>
        <v>0.25</v>
      </c>
      <c r="T116" s="229" t="str">
        <f t="shared" si="70"/>
        <v>0.25</v>
      </c>
      <c r="U116" s="229" t="str">
        <f t="shared" si="71"/>
        <v>0.5</v>
      </c>
      <c r="V116" s="229" t="str">
        <f t="shared" si="72"/>
        <v>1.5</v>
      </c>
      <c r="W116" s="230" t="str">
        <f t="shared" si="73"/>
        <v>0.25</v>
      </c>
      <c r="X116" s="229" t="str">
        <f t="shared" si="51"/>
        <v>FALSE</v>
      </c>
      <c r="Y116" s="218" t="str">
        <f t="shared" si="52"/>
        <v>0</v>
      </c>
      <c r="Z116" s="243" t="str">
        <f t="shared" si="53"/>
        <v/>
      </c>
      <c r="AA116" s="243" t="str">
        <f t="shared" si="74"/>
        <v/>
      </c>
      <c r="AB116" s="244" t="str">
        <f t="shared" si="55"/>
        <v/>
      </c>
      <c r="AC116" s="210"/>
      <c r="AD116" s="211"/>
      <c r="AE116" s="262"/>
      <c r="AF116" s="80"/>
      <c r="AG116" s="78"/>
      <c r="AH116" s="78"/>
      <c r="AI116" s="78"/>
      <c r="AJ116" s="78"/>
      <c r="AK116" s="78"/>
      <c r="AL116" s="78"/>
      <c r="AM116" s="78"/>
      <c r="AN116" s="78"/>
      <c r="AO116" s="78"/>
    </row>
    <row r="117" ht="12.0" customHeight="1">
      <c r="A117" s="219"/>
      <c r="B117" s="215"/>
      <c r="C117" s="215"/>
      <c r="D117" s="216"/>
      <c r="E117" s="217"/>
      <c r="F117" s="220"/>
      <c r="G117" s="220"/>
      <c r="H117" s="221"/>
      <c r="I117" s="222"/>
      <c r="J117" s="223"/>
      <c r="K117" s="224"/>
      <c r="L117" s="225" t="str">
        <f t="shared" si="65"/>
        <v>0.00</v>
      </c>
      <c r="M117" s="224"/>
      <c r="N117" s="226"/>
      <c r="O117" s="227" t="str">
        <f t="shared" si="66"/>
        <v>0.00</v>
      </c>
      <c r="P117" s="227" t="str">
        <f t="shared" si="67"/>
        <v>0.00</v>
      </c>
      <c r="Q117" s="228" t="str">
        <f t="shared" si="44"/>
        <v/>
      </c>
      <c r="R117" s="229" t="str">
        <f t="shared" si="68"/>
        <v/>
      </c>
      <c r="S117" s="229" t="str">
        <f t="shared" si="69"/>
        <v>0.25</v>
      </c>
      <c r="T117" s="229" t="str">
        <f t="shared" si="70"/>
        <v>0.25</v>
      </c>
      <c r="U117" s="229" t="str">
        <f t="shared" si="71"/>
        <v>0.5</v>
      </c>
      <c r="V117" s="229" t="str">
        <f t="shared" si="72"/>
        <v>1.5</v>
      </c>
      <c r="W117" s="230" t="str">
        <f t="shared" si="73"/>
        <v>0.25</v>
      </c>
      <c r="X117" s="229" t="str">
        <f t="shared" si="51"/>
        <v>FALSE</v>
      </c>
      <c r="Y117" s="218" t="str">
        <f t="shared" si="52"/>
        <v>0</v>
      </c>
      <c r="Z117" s="243" t="str">
        <f t="shared" si="53"/>
        <v/>
      </c>
      <c r="AA117" s="243" t="str">
        <f t="shared" si="74"/>
        <v/>
      </c>
      <c r="AB117" s="244" t="str">
        <f t="shared" si="55"/>
        <v/>
      </c>
      <c r="AC117" s="210"/>
      <c r="AD117" s="211"/>
      <c r="AE117" s="213"/>
      <c r="AF117" s="80"/>
      <c r="AG117" s="78"/>
      <c r="AH117" s="78"/>
      <c r="AI117" s="78"/>
      <c r="AJ117" s="78"/>
      <c r="AK117" s="78"/>
      <c r="AL117" s="78"/>
      <c r="AM117" s="78"/>
      <c r="AN117" s="78"/>
      <c r="AO117" s="78"/>
    </row>
    <row r="118" ht="12.0" customHeight="1">
      <c r="A118" s="232"/>
      <c r="B118" s="233"/>
      <c r="C118" s="233"/>
      <c r="D118" s="234"/>
      <c r="E118" s="235"/>
      <c r="F118" s="236"/>
      <c r="G118" s="236"/>
      <c r="H118" s="236"/>
      <c r="I118" s="237"/>
      <c r="J118" s="238"/>
      <c r="K118" s="236"/>
      <c r="L118" s="239" t="str">
        <f t="shared" si="65"/>
        <v>0.00</v>
      </c>
      <c r="M118" s="236"/>
      <c r="N118" s="240"/>
      <c r="O118" s="241" t="str">
        <f t="shared" si="66"/>
        <v>0.00</v>
      </c>
      <c r="P118" s="241" t="str">
        <f t="shared" si="67"/>
        <v>0.00</v>
      </c>
      <c r="Q118" s="236" t="str">
        <f t="shared" si="44"/>
        <v/>
      </c>
      <c r="R118" s="240" t="str">
        <f t="shared" si="68"/>
        <v/>
      </c>
      <c r="S118" s="240" t="str">
        <f t="shared" si="69"/>
        <v>0.25</v>
      </c>
      <c r="T118" s="240" t="str">
        <f t="shared" si="70"/>
        <v>0.25</v>
      </c>
      <c r="U118" s="240" t="str">
        <f t="shared" si="71"/>
        <v>0.5</v>
      </c>
      <c r="V118" s="240" t="str">
        <f t="shared" si="72"/>
        <v>1.5</v>
      </c>
      <c r="W118" s="242" t="str">
        <f t="shared" si="73"/>
        <v>0.25</v>
      </c>
      <c r="X118" s="240" t="str">
        <f t="shared" si="51"/>
        <v>FALSE</v>
      </c>
      <c r="Y118" s="240" t="str">
        <f t="shared" si="52"/>
        <v>0</v>
      </c>
      <c r="Z118" s="243" t="str">
        <f t="shared" si="53"/>
        <v/>
      </c>
      <c r="AA118" s="243" t="str">
        <f t="shared" si="74"/>
        <v/>
      </c>
      <c r="AB118" s="244" t="str">
        <f t="shared" si="55"/>
        <v/>
      </c>
      <c r="AC118" s="245"/>
      <c r="AD118" s="246"/>
      <c r="AE118" s="263"/>
      <c r="AF118" s="80"/>
      <c r="AG118" s="78"/>
      <c r="AH118" s="78"/>
      <c r="AI118" s="78"/>
      <c r="AJ118" s="78"/>
      <c r="AK118" s="78"/>
      <c r="AL118" s="78"/>
      <c r="AM118" s="78"/>
      <c r="AN118" s="78"/>
      <c r="AO118" s="78"/>
    </row>
    <row r="119" ht="12.0" customHeight="1">
      <c r="A119" s="261"/>
      <c r="B119" s="215"/>
      <c r="C119" s="215"/>
      <c r="D119" s="216"/>
      <c r="E119" s="217"/>
      <c r="F119" s="259"/>
      <c r="G119" s="259"/>
      <c r="H119" s="221"/>
      <c r="I119" s="222"/>
      <c r="J119" s="223"/>
      <c r="K119" s="224"/>
      <c r="L119" s="225" t="str">
        <f t="shared" si="65"/>
        <v>0.00</v>
      </c>
      <c r="M119" s="224"/>
      <c r="N119" s="226"/>
      <c r="O119" s="227" t="str">
        <f t="shared" si="66"/>
        <v>0.00</v>
      </c>
      <c r="P119" s="227" t="str">
        <f t="shared" si="67"/>
        <v>0.00</v>
      </c>
      <c r="Q119" s="228" t="str">
        <f t="shared" si="44"/>
        <v/>
      </c>
      <c r="R119" s="229" t="str">
        <f t="shared" si="68"/>
        <v/>
      </c>
      <c r="S119" s="229" t="str">
        <f t="shared" si="69"/>
        <v>0.25</v>
      </c>
      <c r="T119" s="229" t="str">
        <f t="shared" si="70"/>
        <v>0.25</v>
      </c>
      <c r="U119" s="229" t="str">
        <f t="shared" si="71"/>
        <v>0.5</v>
      </c>
      <c r="V119" s="229" t="str">
        <f t="shared" si="72"/>
        <v>1.5</v>
      </c>
      <c r="W119" s="230" t="str">
        <f t="shared" si="73"/>
        <v>0.25</v>
      </c>
      <c r="X119" s="229" t="str">
        <f t="shared" si="51"/>
        <v>FALSE</v>
      </c>
      <c r="Y119" s="218" t="str">
        <f t="shared" si="52"/>
        <v>0</v>
      </c>
      <c r="Z119" s="243" t="str">
        <f t="shared" si="53"/>
        <v/>
      </c>
      <c r="AA119" s="243" t="str">
        <f t="shared" si="74"/>
        <v/>
      </c>
      <c r="AB119" s="244" t="str">
        <f t="shared" si="55"/>
        <v/>
      </c>
      <c r="AC119" s="210"/>
      <c r="AD119" s="211"/>
      <c r="AE119" s="213"/>
      <c r="AF119" s="80"/>
      <c r="AG119" s="78"/>
      <c r="AH119" s="78"/>
      <c r="AI119" s="78"/>
      <c r="AJ119" s="78"/>
      <c r="AK119" s="78"/>
      <c r="AL119" s="78"/>
      <c r="AM119" s="78"/>
      <c r="AN119" s="78"/>
      <c r="AO119" s="78"/>
    </row>
    <row r="120" ht="12.0" customHeight="1">
      <c r="A120" s="261"/>
      <c r="B120" s="215"/>
      <c r="C120" s="215"/>
      <c r="D120" s="216"/>
      <c r="E120" s="217"/>
      <c r="F120" s="259"/>
      <c r="G120" s="259"/>
      <c r="H120" s="221"/>
      <c r="I120" s="222"/>
      <c r="J120" s="223"/>
      <c r="K120" s="224"/>
      <c r="L120" s="225" t="str">
        <f t="shared" si="65"/>
        <v>0.00</v>
      </c>
      <c r="M120" s="224"/>
      <c r="N120" s="226"/>
      <c r="O120" s="227" t="str">
        <f t="shared" si="66"/>
        <v>0.00</v>
      </c>
      <c r="P120" s="227" t="str">
        <f t="shared" si="67"/>
        <v>0.00</v>
      </c>
      <c r="Q120" s="228" t="str">
        <f t="shared" si="44"/>
        <v/>
      </c>
      <c r="R120" s="229" t="str">
        <f t="shared" si="68"/>
        <v/>
      </c>
      <c r="S120" s="229" t="str">
        <f t="shared" si="69"/>
        <v>0.25</v>
      </c>
      <c r="T120" s="229" t="str">
        <f t="shared" si="70"/>
        <v>0.25</v>
      </c>
      <c r="U120" s="229" t="str">
        <f t="shared" si="71"/>
        <v>0.5</v>
      </c>
      <c r="V120" s="229" t="str">
        <f t="shared" si="72"/>
        <v>1.5</v>
      </c>
      <c r="W120" s="230" t="str">
        <f t="shared" si="73"/>
        <v>0.25</v>
      </c>
      <c r="X120" s="229" t="str">
        <f t="shared" si="51"/>
        <v>FALSE</v>
      </c>
      <c r="Y120" s="218" t="str">
        <f t="shared" si="52"/>
        <v>0</v>
      </c>
      <c r="Z120" s="243" t="str">
        <f t="shared" si="53"/>
        <v/>
      </c>
      <c r="AA120" s="243" t="str">
        <f t="shared" si="74"/>
        <v/>
      </c>
      <c r="AB120" s="244" t="str">
        <f t="shared" si="55"/>
        <v/>
      </c>
      <c r="AC120" s="210"/>
      <c r="AD120" s="211"/>
      <c r="AE120" s="213"/>
      <c r="AF120" s="80"/>
      <c r="AG120" s="78"/>
      <c r="AH120" s="78"/>
      <c r="AI120" s="78"/>
      <c r="AJ120" s="78"/>
      <c r="AK120" s="78"/>
      <c r="AL120" s="78"/>
      <c r="AM120" s="78"/>
      <c r="AN120" s="78"/>
      <c r="AO120" s="78"/>
    </row>
    <row r="121" ht="12.0" customHeight="1">
      <c r="A121" s="261"/>
      <c r="B121" s="215"/>
      <c r="C121" s="215"/>
      <c r="D121" s="216"/>
      <c r="E121" s="217"/>
      <c r="F121" s="259"/>
      <c r="G121" s="259"/>
      <c r="H121" s="221"/>
      <c r="I121" s="222"/>
      <c r="J121" s="223"/>
      <c r="K121" s="224"/>
      <c r="L121" s="225" t="str">
        <f t="shared" si="65"/>
        <v>0.00</v>
      </c>
      <c r="M121" s="224"/>
      <c r="N121" s="226"/>
      <c r="O121" s="227" t="str">
        <f t="shared" si="66"/>
        <v>0.00</v>
      </c>
      <c r="P121" s="227" t="str">
        <f t="shared" si="67"/>
        <v>0.00</v>
      </c>
      <c r="Q121" s="228" t="str">
        <f t="shared" si="44"/>
        <v/>
      </c>
      <c r="R121" s="229" t="str">
        <f t="shared" si="68"/>
        <v/>
      </c>
      <c r="S121" s="229" t="str">
        <f t="shared" si="69"/>
        <v>0.25</v>
      </c>
      <c r="T121" s="229" t="str">
        <f t="shared" si="70"/>
        <v>0.25</v>
      </c>
      <c r="U121" s="229" t="str">
        <f t="shared" si="71"/>
        <v>0.5</v>
      </c>
      <c r="V121" s="229" t="str">
        <f t="shared" si="72"/>
        <v>1.5</v>
      </c>
      <c r="W121" s="230" t="str">
        <f t="shared" si="73"/>
        <v>0.25</v>
      </c>
      <c r="X121" s="229" t="str">
        <f t="shared" si="51"/>
        <v>FALSE</v>
      </c>
      <c r="Y121" s="218" t="str">
        <f t="shared" si="52"/>
        <v>0</v>
      </c>
      <c r="Z121" s="243" t="str">
        <f t="shared" si="53"/>
        <v/>
      </c>
      <c r="AA121" s="243" t="str">
        <f t="shared" si="74"/>
        <v/>
      </c>
      <c r="AB121" s="244" t="str">
        <f t="shared" si="55"/>
        <v/>
      </c>
      <c r="AC121" s="210"/>
      <c r="AD121" s="211"/>
      <c r="AE121" s="213"/>
      <c r="AF121" s="80"/>
      <c r="AG121" s="78"/>
      <c r="AH121" s="78"/>
      <c r="AI121" s="78"/>
      <c r="AJ121" s="78"/>
      <c r="AK121" s="78"/>
      <c r="AL121" s="78"/>
      <c r="AM121" s="78"/>
      <c r="AN121" s="78"/>
      <c r="AO121" s="78"/>
    </row>
    <row r="122" ht="12.0" customHeight="1">
      <c r="A122" s="261"/>
      <c r="B122" s="215"/>
      <c r="C122" s="215"/>
      <c r="D122" s="216"/>
      <c r="E122" s="217"/>
      <c r="F122" s="259"/>
      <c r="G122" s="259"/>
      <c r="H122" s="221"/>
      <c r="I122" s="222"/>
      <c r="J122" s="223"/>
      <c r="K122" s="224"/>
      <c r="L122" s="225" t="str">
        <f t="shared" si="65"/>
        <v>0.00</v>
      </c>
      <c r="M122" s="224"/>
      <c r="N122" s="226"/>
      <c r="O122" s="227" t="str">
        <f t="shared" si="66"/>
        <v>0.00</v>
      </c>
      <c r="P122" s="227" t="str">
        <f t="shared" si="67"/>
        <v>0.00</v>
      </c>
      <c r="Q122" s="228" t="str">
        <f t="shared" si="44"/>
        <v/>
      </c>
      <c r="R122" s="229" t="str">
        <f t="shared" si="68"/>
        <v/>
      </c>
      <c r="S122" s="229" t="str">
        <f t="shared" si="69"/>
        <v>0.25</v>
      </c>
      <c r="T122" s="229" t="str">
        <f t="shared" si="70"/>
        <v>0.25</v>
      </c>
      <c r="U122" s="229" t="str">
        <f t="shared" si="71"/>
        <v>0.5</v>
      </c>
      <c r="V122" s="229" t="str">
        <f t="shared" si="72"/>
        <v>1.5</v>
      </c>
      <c r="W122" s="230" t="str">
        <f t="shared" si="73"/>
        <v>0.25</v>
      </c>
      <c r="X122" s="229" t="str">
        <f t="shared" si="51"/>
        <v>FALSE</v>
      </c>
      <c r="Y122" s="218" t="str">
        <f t="shared" si="52"/>
        <v>0</v>
      </c>
      <c r="Z122" s="243" t="str">
        <f t="shared" si="53"/>
        <v/>
      </c>
      <c r="AA122" s="243" t="str">
        <f t="shared" si="74"/>
        <v/>
      </c>
      <c r="AB122" s="244" t="str">
        <f t="shared" si="55"/>
        <v/>
      </c>
      <c r="AC122" s="210"/>
      <c r="AD122" s="211"/>
      <c r="AE122" s="213"/>
      <c r="AF122" s="80"/>
      <c r="AG122" s="78"/>
      <c r="AH122" s="78"/>
      <c r="AI122" s="78"/>
      <c r="AJ122" s="78"/>
      <c r="AK122" s="78"/>
      <c r="AL122" s="78"/>
      <c r="AM122" s="78"/>
      <c r="AN122" s="78"/>
      <c r="AO122" s="78"/>
    </row>
    <row r="123" ht="12.0" customHeight="1">
      <c r="A123" s="261"/>
      <c r="B123" s="215"/>
      <c r="C123" s="215"/>
      <c r="D123" s="216"/>
      <c r="E123" s="217"/>
      <c r="F123" s="259"/>
      <c r="G123" s="259"/>
      <c r="H123" s="221"/>
      <c r="I123" s="222"/>
      <c r="J123" s="223"/>
      <c r="K123" s="224"/>
      <c r="L123" s="225" t="str">
        <f t="shared" si="65"/>
        <v>0.00</v>
      </c>
      <c r="M123" s="224"/>
      <c r="N123" s="226"/>
      <c r="O123" s="227" t="str">
        <f t="shared" si="66"/>
        <v>0.00</v>
      </c>
      <c r="P123" s="227" t="str">
        <f t="shared" si="67"/>
        <v>0.00</v>
      </c>
      <c r="Q123" s="228" t="str">
        <f t="shared" si="44"/>
        <v/>
      </c>
      <c r="R123" s="229" t="str">
        <f t="shared" si="68"/>
        <v/>
      </c>
      <c r="S123" s="229" t="str">
        <f t="shared" si="69"/>
        <v>0.25</v>
      </c>
      <c r="T123" s="229" t="str">
        <f t="shared" si="70"/>
        <v>0.25</v>
      </c>
      <c r="U123" s="229" t="str">
        <f t="shared" si="71"/>
        <v>0.5</v>
      </c>
      <c r="V123" s="229" t="str">
        <f t="shared" si="72"/>
        <v>1.5</v>
      </c>
      <c r="W123" s="230" t="str">
        <f t="shared" si="73"/>
        <v>0.25</v>
      </c>
      <c r="X123" s="229" t="str">
        <f t="shared" si="51"/>
        <v>FALSE</v>
      </c>
      <c r="Y123" s="218" t="str">
        <f t="shared" si="52"/>
        <v>0</v>
      </c>
      <c r="Z123" s="243" t="str">
        <f t="shared" si="53"/>
        <v/>
      </c>
      <c r="AA123" s="243" t="str">
        <f t="shared" si="74"/>
        <v/>
      </c>
      <c r="AB123" s="244" t="str">
        <f t="shared" si="55"/>
        <v/>
      </c>
      <c r="AC123" s="210"/>
      <c r="AD123" s="211"/>
      <c r="AE123" s="213"/>
      <c r="AF123" s="80"/>
      <c r="AG123" s="78"/>
      <c r="AH123" s="78"/>
      <c r="AI123" s="78"/>
      <c r="AJ123" s="78"/>
      <c r="AK123" s="78"/>
      <c r="AL123" s="78"/>
      <c r="AM123" s="78"/>
      <c r="AN123" s="78"/>
      <c r="AO123" s="78"/>
    </row>
    <row r="124" ht="12.0" customHeight="1">
      <c r="A124" s="261"/>
      <c r="B124" s="215"/>
      <c r="C124" s="215"/>
      <c r="D124" s="216"/>
      <c r="E124" s="217"/>
      <c r="F124" s="259"/>
      <c r="G124" s="259"/>
      <c r="H124" s="221"/>
      <c r="I124" s="222"/>
      <c r="J124" s="223"/>
      <c r="K124" s="224"/>
      <c r="L124" s="225" t="str">
        <f t="shared" si="65"/>
        <v>0.00</v>
      </c>
      <c r="M124" s="224"/>
      <c r="N124" s="226"/>
      <c r="O124" s="227" t="str">
        <f t="shared" si="66"/>
        <v>0.00</v>
      </c>
      <c r="P124" s="227" t="str">
        <f t="shared" si="67"/>
        <v>0.00</v>
      </c>
      <c r="Q124" s="228" t="str">
        <f t="shared" si="44"/>
        <v/>
      </c>
      <c r="R124" s="229" t="str">
        <f t="shared" si="68"/>
        <v/>
      </c>
      <c r="S124" s="229" t="str">
        <f t="shared" si="69"/>
        <v>0.25</v>
      </c>
      <c r="T124" s="229" t="str">
        <f t="shared" si="70"/>
        <v>0.25</v>
      </c>
      <c r="U124" s="229" t="str">
        <f t="shared" si="71"/>
        <v>0.5</v>
      </c>
      <c r="V124" s="229" t="str">
        <f t="shared" si="72"/>
        <v>1.5</v>
      </c>
      <c r="W124" s="230" t="str">
        <f t="shared" si="73"/>
        <v>0.25</v>
      </c>
      <c r="X124" s="229" t="str">
        <f t="shared" si="51"/>
        <v>FALSE</v>
      </c>
      <c r="Y124" s="218" t="str">
        <f t="shared" si="52"/>
        <v>0</v>
      </c>
      <c r="Z124" s="243" t="str">
        <f t="shared" si="53"/>
        <v/>
      </c>
      <c r="AA124" s="243" t="str">
        <f t="shared" si="74"/>
        <v/>
      </c>
      <c r="AB124" s="244" t="str">
        <f t="shared" si="55"/>
        <v/>
      </c>
      <c r="AC124" s="210"/>
      <c r="AD124" s="211"/>
      <c r="AE124" s="213"/>
      <c r="AF124" s="80"/>
      <c r="AG124" s="78"/>
      <c r="AH124" s="78"/>
      <c r="AI124" s="78"/>
      <c r="AJ124" s="78"/>
      <c r="AK124" s="78"/>
      <c r="AL124" s="78"/>
      <c r="AM124" s="78"/>
      <c r="AN124" s="78"/>
      <c r="AO124" s="78"/>
    </row>
    <row r="125" ht="12.0" customHeight="1">
      <c r="A125" s="219"/>
      <c r="B125" s="215"/>
      <c r="C125" s="215"/>
      <c r="D125" s="216"/>
      <c r="E125" s="217"/>
      <c r="F125" s="220"/>
      <c r="G125" s="220"/>
      <c r="H125" s="221"/>
      <c r="I125" s="222"/>
      <c r="J125" s="223"/>
      <c r="K125" s="224"/>
      <c r="L125" s="225" t="str">
        <f t="shared" si="65"/>
        <v>0.00</v>
      </c>
      <c r="M125" s="224"/>
      <c r="N125" s="226"/>
      <c r="O125" s="227" t="str">
        <f t="shared" si="66"/>
        <v>0.00</v>
      </c>
      <c r="P125" s="227" t="str">
        <f t="shared" si="67"/>
        <v>0.00</v>
      </c>
      <c r="Q125" s="228" t="str">
        <f t="shared" si="44"/>
        <v/>
      </c>
      <c r="R125" s="229" t="str">
        <f t="shared" si="68"/>
        <v/>
      </c>
      <c r="S125" s="229" t="str">
        <f t="shared" si="69"/>
        <v>0.25</v>
      </c>
      <c r="T125" s="229" t="str">
        <f t="shared" si="70"/>
        <v>0.25</v>
      </c>
      <c r="U125" s="229" t="str">
        <f t="shared" si="71"/>
        <v>0.5</v>
      </c>
      <c r="V125" s="229" t="str">
        <f t="shared" si="72"/>
        <v>1.5</v>
      </c>
      <c r="W125" s="230" t="str">
        <f t="shared" si="73"/>
        <v>0.25</v>
      </c>
      <c r="X125" s="229" t="str">
        <f t="shared" si="51"/>
        <v>FALSE</v>
      </c>
      <c r="Y125" s="218" t="str">
        <f t="shared" si="52"/>
        <v>0</v>
      </c>
      <c r="Z125" s="243" t="str">
        <f t="shared" si="53"/>
        <v/>
      </c>
      <c r="AA125" s="243" t="str">
        <f t="shared" si="74"/>
        <v/>
      </c>
      <c r="AB125" s="244" t="str">
        <f t="shared" si="55"/>
        <v/>
      </c>
      <c r="AC125" s="210"/>
      <c r="AD125" s="211"/>
      <c r="AE125" s="213"/>
      <c r="AF125" s="80"/>
      <c r="AG125" s="78"/>
      <c r="AH125" s="78"/>
      <c r="AI125" s="78"/>
      <c r="AJ125" s="78"/>
      <c r="AK125" s="78"/>
      <c r="AL125" s="78"/>
      <c r="AM125" s="78"/>
      <c r="AN125" s="78"/>
      <c r="AO125" s="78"/>
    </row>
    <row r="126" ht="12.0" customHeight="1">
      <c r="A126" s="232"/>
      <c r="B126" s="233"/>
      <c r="C126" s="233"/>
      <c r="D126" s="234"/>
      <c r="E126" s="235"/>
      <c r="F126" s="236"/>
      <c r="G126" s="236"/>
      <c r="H126" s="236"/>
      <c r="I126" s="236"/>
      <c r="J126" s="223"/>
      <c r="K126" s="224"/>
      <c r="L126" s="225" t="str">
        <f t="shared" si="65"/>
        <v>0.00</v>
      </c>
      <c r="M126" s="224"/>
      <c r="N126" s="226"/>
      <c r="O126" s="227" t="str">
        <f t="shared" si="66"/>
        <v>0.00</v>
      </c>
      <c r="P126" s="227" t="str">
        <f t="shared" si="67"/>
        <v>0.00</v>
      </c>
      <c r="Q126" s="228" t="str">
        <f t="shared" si="44"/>
        <v/>
      </c>
      <c r="R126" s="229" t="str">
        <f t="shared" si="68"/>
        <v/>
      </c>
      <c r="S126" s="229" t="str">
        <f t="shared" si="69"/>
        <v>0.25</v>
      </c>
      <c r="T126" s="229" t="str">
        <f t="shared" si="70"/>
        <v>0.25</v>
      </c>
      <c r="U126" s="229" t="str">
        <f t="shared" si="71"/>
        <v>0.5</v>
      </c>
      <c r="V126" s="229" t="str">
        <f t="shared" si="72"/>
        <v>1.5</v>
      </c>
      <c r="W126" s="230" t="str">
        <f t="shared" si="73"/>
        <v>0.25</v>
      </c>
      <c r="X126" s="229" t="str">
        <f t="shared" si="51"/>
        <v>FALSE</v>
      </c>
      <c r="Y126" s="218" t="str">
        <f t="shared" si="52"/>
        <v>0</v>
      </c>
      <c r="Z126" s="243" t="str">
        <f t="shared" si="53"/>
        <v/>
      </c>
      <c r="AA126" s="243" t="str">
        <f t="shared" si="74"/>
        <v/>
      </c>
      <c r="AB126" s="244" t="str">
        <f t="shared" si="55"/>
        <v/>
      </c>
      <c r="AC126" s="236"/>
      <c r="AD126" s="236"/>
      <c r="AE126" s="236"/>
      <c r="AF126" s="80"/>
      <c r="AG126" s="78"/>
      <c r="AH126" s="78"/>
      <c r="AI126" s="78"/>
      <c r="AJ126" s="78"/>
      <c r="AK126" s="78"/>
      <c r="AL126" s="78"/>
      <c r="AM126" s="78"/>
      <c r="AN126" s="78"/>
      <c r="AO126" s="78"/>
    </row>
    <row r="127" ht="12.0" customHeight="1">
      <c r="A127" s="261"/>
      <c r="B127" s="215"/>
      <c r="C127" s="215"/>
      <c r="D127" s="216"/>
      <c r="E127" s="217"/>
      <c r="F127" s="259"/>
      <c r="G127" s="259"/>
      <c r="H127" s="221"/>
      <c r="I127" s="222"/>
      <c r="J127" s="223"/>
      <c r="K127" s="224"/>
      <c r="L127" s="225" t="str">
        <f t="shared" si="65"/>
        <v>0.00</v>
      </c>
      <c r="M127" s="224"/>
      <c r="N127" s="226"/>
      <c r="O127" s="227" t="str">
        <f t="shared" si="66"/>
        <v>0.00</v>
      </c>
      <c r="P127" s="227" t="str">
        <f t="shared" si="67"/>
        <v>0.00</v>
      </c>
      <c r="Q127" s="228" t="str">
        <f t="shared" si="44"/>
        <v/>
      </c>
      <c r="R127" s="229" t="str">
        <f t="shared" si="68"/>
        <v/>
      </c>
      <c r="S127" s="229" t="str">
        <f t="shared" si="69"/>
        <v>0.25</v>
      </c>
      <c r="T127" s="229" t="str">
        <f t="shared" si="70"/>
        <v>0.25</v>
      </c>
      <c r="U127" s="229" t="str">
        <f t="shared" si="71"/>
        <v>0.5</v>
      </c>
      <c r="V127" s="229" t="str">
        <f t="shared" si="72"/>
        <v>1.5</v>
      </c>
      <c r="W127" s="230" t="str">
        <f t="shared" si="73"/>
        <v>0.25</v>
      </c>
      <c r="X127" s="229" t="str">
        <f t="shared" si="51"/>
        <v>FALSE</v>
      </c>
      <c r="Y127" s="218" t="str">
        <f t="shared" si="52"/>
        <v>0</v>
      </c>
      <c r="Z127" s="243" t="str">
        <f t="shared" si="53"/>
        <v/>
      </c>
      <c r="AA127" s="243" t="str">
        <f t="shared" si="74"/>
        <v/>
      </c>
      <c r="AB127" s="244" t="str">
        <f t="shared" si="55"/>
        <v/>
      </c>
      <c r="AC127" s="210"/>
      <c r="AD127" s="211"/>
      <c r="AE127" s="213"/>
      <c r="AF127" s="80"/>
      <c r="AG127" s="78"/>
      <c r="AH127" s="78"/>
      <c r="AI127" s="78"/>
      <c r="AJ127" s="78"/>
      <c r="AK127" s="78"/>
      <c r="AL127" s="78"/>
      <c r="AM127" s="78"/>
      <c r="AN127" s="78"/>
      <c r="AO127" s="78"/>
    </row>
    <row r="128" ht="12.0" customHeight="1">
      <c r="A128" s="261"/>
      <c r="B128" s="215"/>
      <c r="C128" s="215"/>
      <c r="D128" s="216"/>
      <c r="E128" s="217"/>
      <c r="F128" s="249"/>
      <c r="G128" s="249"/>
      <c r="H128" s="221"/>
      <c r="I128" s="222"/>
      <c r="J128" s="223"/>
      <c r="K128" s="224"/>
      <c r="L128" s="225" t="str">
        <f t="shared" si="65"/>
        <v>0.00</v>
      </c>
      <c r="M128" s="224"/>
      <c r="N128" s="226"/>
      <c r="O128" s="227" t="str">
        <f t="shared" si="66"/>
        <v>0.00</v>
      </c>
      <c r="P128" s="227" t="str">
        <f t="shared" si="67"/>
        <v>0.00</v>
      </c>
      <c r="Q128" s="228" t="str">
        <f t="shared" si="44"/>
        <v/>
      </c>
      <c r="R128" s="229" t="str">
        <f t="shared" si="68"/>
        <v/>
      </c>
      <c r="S128" s="229" t="str">
        <f t="shared" si="69"/>
        <v>0.25</v>
      </c>
      <c r="T128" s="229" t="str">
        <f t="shared" si="70"/>
        <v>0.25</v>
      </c>
      <c r="U128" s="229" t="str">
        <f t="shared" si="71"/>
        <v>0.5</v>
      </c>
      <c r="V128" s="229" t="str">
        <f t="shared" si="72"/>
        <v>1.5</v>
      </c>
      <c r="W128" s="230" t="str">
        <f t="shared" si="73"/>
        <v>0.25</v>
      </c>
      <c r="X128" s="229" t="str">
        <f t="shared" si="51"/>
        <v>FALSE</v>
      </c>
      <c r="Y128" s="218" t="str">
        <f t="shared" si="52"/>
        <v>0</v>
      </c>
      <c r="Z128" s="243" t="str">
        <f t="shared" si="53"/>
        <v/>
      </c>
      <c r="AA128" s="243" t="str">
        <f t="shared" si="74"/>
        <v/>
      </c>
      <c r="AB128" s="244" t="str">
        <f t="shared" si="55"/>
        <v/>
      </c>
      <c r="AC128" s="210"/>
      <c r="AD128" s="211"/>
      <c r="AE128" s="213"/>
      <c r="AF128" s="80"/>
      <c r="AG128" s="78"/>
      <c r="AH128" s="78"/>
      <c r="AI128" s="78"/>
      <c r="AJ128" s="78"/>
      <c r="AK128" s="78"/>
      <c r="AL128" s="78"/>
      <c r="AM128" s="78"/>
      <c r="AN128" s="78"/>
      <c r="AO128" s="78"/>
    </row>
    <row r="129" ht="12.0" customHeight="1">
      <c r="A129" s="248"/>
      <c r="B129" s="215"/>
      <c r="C129" s="215"/>
      <c r="D129" s="216"/>
      <c r="E129" s="217"/>
      <c r="F129" s="249"/>
      <c r="G129" s="249"/>
      <c r="H129" s="221"/>
      <c r="I129" s="222"/>
      <c r="J129" s="223"/>
      <c r="K129" s="224"/>
      <c r="L129" s="225" t="str">
        <f t="shared" si="65"/>
        <v>0.00</v>
      </c>
      <c r="M129" s="224"/>
      <c r="N129" s="226"/>
      <c r="O129" s="227" t="str">
        <f t="shared" si="66"/>
        <v>0.00</v>
      </c>
      <c r="P129" s="227" t="str">
        <f t="shared" si="67"/>
        <v>0.00</v>
      </c>
      <c r="Q129" s="228" t="str">
        <f t="shared" si="44"/>
        <v/>
      </c>
      <c r="R129" s="229" t="str">
        <f t="shared" si="68"/>
        <v/>
      </c>
      <c r="S129" s="229" t="str">
        <f t="shared" si="69"/>
        <v>0.25</v>
      </c>
      <c r="T129" s="229" t="str">
        <f t="shared" si="70"/>
        <v>0.25</v>
      </c>
      <c r="U129" s="229" t="str">
        <f t="shared" si="71"/>
        <v>0.5</v>
      </c>
      <c r="V129" s="229" t="str">
        <f t="shared" si="72"/>
        <v>1.5</v>
      </c>
      <c r="W129" s="230" t="str">
        <f t="shared" si="73"/>
        <v>0.25</v>
      </c>
      <c r="X129" s="229" t="str">
        <f t="shared" si="51"/>
        <v>FALSE</v>
      </c>
      <c r="Y129" s="218" t="str">
        <f t="shared" si="52"/>
        <v>0</v>
      </c>
      <c r="Z129" s="243" t="str">
        <f t="shared" si="53"/>
        <v/>
      </c>
      <c r="AA129" s="243" t="str">
        <f t="shared" si="74"/>
        <v/>
      </c>
      <c r="AB129" s="244" t="str">
        <f t="shared" si="55"/>
        <v/>
      </c>
      <c r="AC129" s="210"/>
      <c r="AD129" s="211"/>
      <c r="AE129" s="213"/>
      <c r="AF129" s="80"/>
      <c r="AG129" s="78"/>
      <c r="AH129" s="78"/>
      <c r="AI129" s="78"/>
      <c r="AJ129" s="78"/>
      <c r="AK129" s="78"/>
      <c r="AL129" s="78"/>
      <c r="AM129" s="78"/>
      <c r="AN129" s="78"/>
      <c r="AO129" s="78"/>
    </row>
    <row r="130" ht="12.0" customHeight="1">
      <c r="A130" s="261"/>
      <c r="B130" s="215"/>
      <c r="C130" s="215"/>
      <c r="D130" s="216"/>
      <c r="E130" s="217"/>
      <c r="F130" s="259"/>
      <c r="G130" s="259"/>
      <c r="H130" s="221"/>
      <c r="I130" s="222"/>
      <c r="J130" s="223"/>
      <c r="K130" s="224"/>
      <c r="L130" s="225" t="str">
        <f t="shared" si="65"/>
        <v>0.00</v>
      </c>
      <c r="M130" s="224"/>
      <c r="N130" s="226"/>
      <c r="O130" s="227" t="str">
        <f t="shared" si="66"/>
        <v>0.00</v>
      </c>
      <c r="P130" s="227" t="str">
        <f t="shared" si="67"/>
        <v>0.00</v>
      </c>
      <c r="Q130" s="228" t="str">
        <f t="shared" si="44"/>
        <v/>
      </c>
      <c r="R130" s="229" t="str">
        <f t="shared" si="68"/>
        <v/>
      </c>
      <c r="S130" s="229" t="str">
        <f t="shared" si="69"/>
        <v>0.25</v>
      </c>
      <c r="T130" s="229" t="str">
        <f t="shared" si="70"/>
        <v>0.25</v>
      </c>
      <c r="U130" s="229" t="str">
        <f t="shared" si="71"/>
        <v>0.5</v>
      </c>
      <c r="V130" s="229" t="str">
        <f t="shared" si="72"/>
        <v>1.5</v>
      </c>
      <c r="W130" s="230" t="str">
        <f t="shared" si="73"/>
        <v>0.25</v>
      </c>
      <c r="X130" s="229" t="str">
        <f t="shared" si="51"/>
        <v>FALSE</v>
      </c>
      <c r="Y130" s="218" t="str">
        <f t="shared" si="52"/>
        <v>0</v>
      </c>
      <c r="Z130" s="243" t="str">
        <f t="shared" si="53"/>
        <v/>
      </c>
      <c r="AA130" s="243" t="str">
        <f t="shared" si="74"/>
        <v/>
      </c>
      <c r="AB130" s="244" t="str">
        <f t="shared" si="55"/>
        <v/>
      </c>
      <c r="AC130" s="210"/>
      <c r="AD130" s="211"/>
      <c r="AE130" s="213"/>
      <c r="AF130" s="80"/>
      <c r="AG130" s="78"/>
      <c r="AH130" s="78"/>
      <c r="AI130" s="78"/>
      <c r="AJ130" s="78"/>
      <c r="AK130" s="78"/>
      <c r="AL130" s="78"/>
      <c r="AM130" s="78"/>
      <c r="AN130" s="78"/>
      <c r="AO130" s="78"/>
    </row>
    <row r="131" ht="12.0" customHeight="1">
      <c r="A131" s="261"/>
      <c r="B131" s="215"/>
      <c r="C131" s="215"/>
      <c r="D131" s="216"/>
      <c r="E131" s="217"/>
      <c r="F131" s="259"/>
      <c r="G131" s="259"/>
      <c r="H131" s="221"/>
      <c r="I131" s="222"/>
      <c r="J131" s="223"/>
      <c r="K131" s="224"/>
      <c r="L131" s="225" t="str">
        <f t="shared" si="65"/>
        <v>0.00</v>
      </c>
      <c r="M131" s="224"/>
      <c r="N131" s="226"/>
      <c r="O131" s="227" t="str">
        <f t="shared" si="66"/>
        <v>0.00</v>
      </c>
      <c r="P131" s="227" t="str">
        <f t="shared" si="67"/>
        <v>0.00</v>
      </c>
      <c r="Q131" s="228" t="str">
        <f t="shared" si="44"/>
        <v/>
      </c>
      <c r="R131" s="229" t="str">
        <f t="shared" si="68"/>
        <v/>
      </c>
      <c r="S131" s="229" t="str">
        <f t="shared" si="69"/>
        <v>0.25</v>
      </c>
      <c r="T131" s="229" t="str">
        <f t="shared" si="70"/>
        <v>0.25</v>
      </c>
      <c r="U131" s="229" t="str">
        <f t="shared" si="71"/>
        <v>0.5</v>
      </c>
      <c r="V131" s="229" t="str">
        <f t="shared" si="72"/>
        <v>1.5</v>
      </c>
      <c r="W131" s="230" t="str">
        <f t="shared" si="73"/>
        <v>0.25</v>
      </c>
      <c r="X131" s="229" t="str">
        <f t="shared" si="51"/>
        <v>FALSE</v>
      </c>
      <c r="Y131" s="218" t="str">
        <f t="shared" si="52"/>
        <v>0</v>
      </c>
      <c r="Z131" s="243" t="str">
        <f t="shared" si="53"/>
        <v/>
      </c>
      <c r="AA131" s="243" t="str">
        <f t="shared" si="74"/>
        <v/>
      </c>
      <c r="AB131" s="244" t="str">
        <f t="shared" si="55"/>
        <v/>
      </c>
      <c r="AC131" s="210"/>
      <c r="AD131" s="211"/>
      <c r="AE131" s="213"/>
      <c r="AF131" s="80"/>
      <c r="AG131" s="78"/>
      <c r="AH131" s="78"/>
      <c r="AI131" s="78"/>
      <c r="AJ131" s="78"/>
      <c r="AK131" s="78"/>
      <c r="AL131" s="78"/>
      <c r="AM131" s="78"/>
      <c r="AN131" s="78"/>
      <c r="AO131" s="78"/>
    </row>
    <row r="132" ht="12.0" customHeight="1">
      <c r="A132" s="261"/>
      <c r="B132" s="215"/>
      <c r="C132" s="215"/>
      <c r="D132" s="216"/>
      <c r="E132" s="217"/>
      <c r="F132" s="259"/>
      <c r="G132" s="259"/>
      <c r="H132" s="221"/>
      <c r="I132" s="222"/>
      <c r="J132" s="223"/>
      <c r="K132" s="224"/>
      <c r="L132" s="225" t="str">
        <f t="shared" si="65"/>
        <v>0.00</v>
      </c>
      <c r="M132" s="224"/>
      <c r="N132" s="226"/>
      <c r="O132" s="227" t="str">
        <f t="shared" si="66"/>
        <v>0.00</v>
      </c>
      <c r="P132" s="227" t="str">
        <f t="shared" si="67"/>
        <v>0.00</v>
      </c>
      <c r="Q132" s="228" t="str">
        <f t="shared" si="44"/>
        <v/>
      </c>
      <c r="R132" s="229" t="str">
        <f t="shared" si="68"/>
        <v/>
      </c>
      <c r="S132" s="229" t="str">
        <f t="shared" si="69"/>
        <v>0.25</v>
      </c>
      <c r="T132" s="229" t="str">
        <f t="shared" si="70"/>
        <v>0.25</v>
      </c>
      <c r="U132" s="229" t="str">
        <f t="shared" si="71"/>
        <v>0.5</v>
      </c>
      <c r="V132" s="229" t="str">
        <f t="shared" si="72"/>
        <v>1.5</v>
      </c>
      <c r="W132" s="230" t="str">
        <f t="shared" si="73"/>
        <v>0.25</v>
      </c>
      <c r="X132" s="229" t="str">
        <f t="shared" si="51"/>
        <v>FALSE</v>
      </c>
      <c r="Y132" s="218" t="str">
        <f t="shared" si="52"/>
        <v>0</v>
      </c>
      <c r="Z132" s="243" t="str">
        <f t="shared" si="53"/>
        <v/>
      </c>
      <c r="AA132" s="243" t="str">
        <f t="shared" si="74"/>
        <v/>
      </c>
      <c r="AB132" s="244" t="str">
        <f t="shared" si="55"/>
        <v/>
      </c>
      <c r="AC132" s="210"/>
      <c r="AD132" s="211"/>
      <c r="AE132" s="213"/>
      <c r="AF132" s="80"/>
      <c r="AG132" s="78"/>
      <c r="AH132" s="78"/>
      <c r="AI132" s="78"/>
      <c r="AJ132" s="78"/>
      <c r="AK132" s="78"/>
      <c r="AL132" s="78"/>
      <c r="AM132" s="78"/>
      <c r="AN132" s="78"/>
      <c r="AO132" s="78"/>
    </row>
    <row r="133" ht="12.0" customHeight="1">
      <c r="A133" s="219"/>
      <c r="B133" s="215"/>
      <c r="C133" s="215"/>
      <c r="D133" s="216"/>
      <c r="E133" s="217"/>
      <c r="F133" s="220"/>
      <c r="G133" s="220"/>
      <c r="H133" s="221"/>
      <c r="I133" s="222"/>
      <c r="J133" s="223"/>
      <c r="K133" s="224"/>
      <c r="L133" s="225" t="str">
        <f t="shared" si="65"/>
        <v>0.00</v>
      </c>
      <c r="M133" s="224"/>
      <c r="N133" s="226"/>
      <c r="O133" s="227" t="str">
        <f t="shared" si="66"/>
        <v>0.00</v>
      </c>
      <c r="P133" s="227" t="str">
        <f t="shared" si="67"/>
        <v>0.00</v>
      </c>
      <c r="Q133" s="228" t="str">
        <f t="shared" si="44"/>
        <v/>
      </c>
      <c r="R133" s="229" t="str">
        <f t="shared" si="68"/>
        <v/>
      </c>
      <c r="S133" s="229" t="str">
        <f t="shared" si="69"/>
        <v>0.25</v>
      </c>
      <c r="T133" s="229" t="str">
        <f t="shared" si="70"/>
        <v>0.25</v>
      </c>
      <c r="U133" s="229" t="str">
        <f t="shared" si="71"/>
        <v>0.5</v>
      </c>
      <c r="V133" s="229" t="str">
        <f t="shared" si="72"/>
        <v>1.5</v>
      </c>
      <c r="W133" s="230" t="str">
        <f t="shared" si="73"/>
        <v>0.25</v>
      </c>
      <c r="X133" s="229" t="str">
        <f t="shared" si="51"/>
        <v>FALSE</v>
      </c>
      <c r="Y133" s="218" t="str">
        <f t="shared" si="52"/>
        <v>0</v>
      </c>
      <c r="Z133" s="243" t="str">
        <f t="shared" si="53"/>
        <v/>
      </c>
      <c r="AA133" s="243" t="str">
        <f t="shared" si="74"/>
        <v/>
      </c>
      <c r="AB133" s="244" t="str">
        <f t="shared" si="55"/>
        <v/>
      </c>
      <c r="AC133" s="210"/>
      <c r="AD133" s="211"/>
      <c r="AE133" s="213"/>
      <c r="AF133" s="80"/>
      <c r="AG133" s="78"/>
      <c r="AH133" s="78"/>
      <c r="AI133" s="78"/>
      <c r="AJ133" s="78"/>
      <c r="AK133" s="78"/>
      <c r="AL133" s="78"/>
      <c r="AM133" s="78"/>
      <c r="AN133" s="78"/>
      <c r="AO133" s="78"/>
    </row>
    <row r="134" ht="12.0" customHeight="1">
      <c r="A134" s="232"/>
      <c r="B134" s="233"/>
      <c r="C134" s="233"/>
      <c r="D134" s="234"/>
      <c r="E134" s="235"/>
      <c r="F134" s="236"/>
      <c r="G134" s="236"/>
      <c r="H134" s="221"/>
      <c r="I134" s="222"/>
      <c r="J134" s="223"/>
      <c r="K134" s="224"/>
      <c r="L134" s="225" t="str">
        <f t="shared" si="65"/>
        <v>0.00</v>
      </c>
      <c r="M134" s="224"/>
      <c r="N134" s="226"/>
      <c r="O134" s="227" t="str">
        <f t="shared" si="66"/>
        <v>0.00</v>
      </c>
      <c r="P134" s="227" t="str">
        <f t="shared" si="67"/>
        <v>0.00</v>
      </c>
      <c r="Q134" s="228" t="str">
        <f t="shared" si="44"/>
        <v/>
      </c>
      <c r="R134" s="229" t="str">
        <f t="shared" si="68"/>
        <v/>
      </c>
      <c r="S134" s="229" t="str">
        <f t="shared" si="69"/>
        <v>0.25</v>
      </c>
      <c r="T134" s="229" t="str">
        <f t="shared" si="70"/>
        <v>0.25</v>
      </c>
      <c r="U134" s="229" t="str">
        <f t="shared" si="71"/>
        <v>0.5</v>
      </c>
      <c r="V134" s="229" t="str">
        <f t="shared" si="72"/>
        <v>1.5</v>
      </c>
      <c r="W134" s="230" t="str">
        <f t="shared" si="73"/>
        <v>0.25</v>
      </c>
      <c r="X134" s="229" t="str">
        <f t="shared" si="51"/>
        <v>FALSE</v>
      </c>
      <c r="Y134" s="218" t="str">
        <f t="shared" si="52"/>
        <v>0</v>
      </c>
      <c r="Z134" s="243" t="str">
        <f t="shared" si="53"/>
        <v/>
      </c>
      <c r="AA134" s="243" t="str">
        <f t="shared" si="74"/>
        <v/>
      </c>
      <c r="AB134" s="244" t="str">
        <f t="shared" si="55"/>
        <v/>
      </c>
      <c r="AC134" s="210"/>
      <c r="AD134" s="211"/>
      <c r="AE134" s="213"/>
      <c r="AF134" s="80"/>
      <c r="AG134" s="78"/>
      <c r="AH134" s="78"/>
      <c r="AI134" s="78"/>
      <c r="AJ134" s="78"/>
      <c r="AK134" s="78"/>
      <c r="AL134" s="78"/>
      <c r="AM134" s="78"/>
      <c r="AN134" s="78"/>
      <c r="AO134" s="78"/>
    </row>
    <row r="135" ht="12.0" customHeight="1">
      <c r="A135" s="261"/>
      <c r="B135" s="215"/>
      <c r="C135" s="215"/>
      <c r="D135" s="216"/>
      <c r="E135" s="217"/>
      <c r="F135" s="259"/>
      <c r="G135" s="259"/>
      <c r="H135" s="221"/>
      <c r="I135" s="222"/>
      <c r="J135" s="223"/>
      <c r="K135" s="224"/>
      <c r="L135" s="225" t="str">
        <f t="shared" si="65"/>
        <v>0.00</v>
      </c>
      <c r="M135" s="224"/>
      <c r="N135" s="226"/>
      <c r="O135" s="227" t="str">
        <f t="shared" si="66"/>
        <v>0.00</v>
      </c>
      <c r="P135" s="227" t="str">
        <f t="shared" si="67"/>
        <v>0.00</v>
      </c>
      <c r="Q135" s="228" t="str">
        <f t="shared" si="44"/>
        <v/>
      </c>
      <c r="R135" s="229" t="str">
        <f t="shared" si="68"/>
        <v/>
      </c>
      <c r="S135" s="229" t="str">
        <f t="shared" si="69"/>
        <v>0.25</v>
      </c>
      <c r="T135" s="229" t="str">
        <f t="shared" si="70"/>
        <v>0.25</v>
      </c>
      <c r="U135" s="229" t="str">
        <f t="shared" si="71"/>
        <v>0.5</v>
      </c>
      <c r="V135" s="229" t="str">
        <f t="shared" si="72"/>
        <v>1.5</v>
      </c>
      <c r="W135" s="230" t="str">
        <f t="shared" si="73"/>
        <v>0.25</v>
      </c>
      <c r="X135" s="229" t="str">
        <f t="shared" si="51"/>
        <v>FALSE</v>
      </c>
      <c r="Y135" s="218" t="str">
        <f t="shared" si="52"/>
        <v>0</v>
      </c>
      <c r="Z135" s="243" t="str">
        <f t="shared" si="53"/>
        <v/>
      </c>
      <c r="AA135" s="243" t="str">
        <f t="shared" si="74"/>
        <v/>
      </c>
      <c r="AB135" s="244" t="str">
        <f t="shared" si="55"/>
        <v/>
      </c>
      <c r="AC135" s="210"/>
      <c r="AD135" s="211"/>
      <c r="AE135" s="213"/>
      <c r="AF135" s="80"/>
      <c r="AG135" s="78"/>
      <c r="AH135" s="78"/>
      <c r="AI135" s="78"/>
      <c r="AJ135" s="78"/>
      <c r="AK135" s="78"/>
      <c r="AL135" s="78"/>
      <c r="AM135" s="78"/>
      <c r="AN135" s="78"/>
      <c r="AO135" s="78"/>
    </row>
    <row r="136" ht="12.0" customHeight="1">
      <c r="A136" s="261"/>
      <c r="B136" s="215"/>
      <c r="C136" s="215"/>
      <c r="D136" s="216"/>
      <c r="E136" s="217"/>
      <c r="F136" s="249"/>
      <c r="G136" s="249"/>
      <c r="H136" s="221"/>
      <c r="I136" s="222"/>
      <c r="J136" s="223"/>
      <c r="K136" s="224"/>
      <c r="L136" s="225" t="str">
        <f t="shared" si="65"/>
        <v>0.00</v>
      </c>
      <c r="M136" s="224"/>
      <c r="N136" s="226"/>
      <c r="O136" s="227" t="str">
        <f t="shared" si="66"/>
        <v>0.00</v>
      </c>
      <c r="P136" s="227" t="str">
        <f t="shared" si="67"/>
        <v>0.00</v>
      </c>
      <c r="Q136" s="228" t="str">
        <f t="shared" si="44"/>
        <v/>
      </c>
      <c r="R136" s="229" t="str">
        <f t="shared" si="68"/>
        <v/>
      </c>
      <c r="S136" s="229" t="str">
        <f t="shared" si="69"/>
        <v>0.25</v>
      </c>
      <c r="T136" s="229" t="str">
        <f t="shared" si="70"/>
        <v>0.25</v>
      </c>
      <c r="U136" s="229" t="str">
        <f t="shared" si="71"/>
        <v>0.5</v>
      </c>
      <c r="V136" s="229" t="str">
        <f t="shared" si="72"/>
        <v>1.5</v>
      </c>
      <c r="W136" s="230" t="str">
        <f t="shared" si="73"/>
        <v>0.25</v>
      </c>
      <c r="X136" s="229" t="str">
        <f t="shared" si="51"/>
        <v>FALSE</v>
      </c>
      <c r="Y136" s="218" t="str">
        <f t="shared" si="52"/>
        <v>0</v>
      </c>
      <c r="Z136" s="243" t="str">
        <f t="shared" si="53"/>
        <v/>
      </c>
      <c r="AA136" s="243" t="str">
        <f t="shared" si="74"/>
        <v/>
      </c>
      <c r="AB136" s="244" t="str">
        <f t="shared" si="55"/>
        <v/>
      </c>
      <c r="AC136" s="210"/>
      <c r="AD136" s="211"/>
      <c r="AE136" s="213"/>
      <c r="AF136" s="80"/>
      <c r="AG136" s="78"/>
      <c r="AH136" s="78"/>
      <c r="AI136" s="78"/>
      <c r="AJ136" s="78"/>
      <c r="AK136" s="78"/>
      <c r="AL136" s="78"/>
      <c r="AM136" s="78"/>
      <c r="AN136" s="78"/>
      <c r="AO136" s="78"/>
    </row>
    <row r="137" ht="12.0" customHeight="1">
      <c r="A137" s="248"/>
      <c r="B137" s="215"/>
      <c r="C137" s="215"/>
      <c r="D137" s="216"/>
      <c r="E137" s="217"/>
      <c r="F137" s="249"/>
      <c r="G137" s="249"/>
      <c r="H137" s="221"/>
      <c r="I137" s="222"/>
      <c r="J137" s="223"/>
      <c r="K137" s="224"/>
      <c r="L137" s="225" t="str">
        <f t="shared" si="65"/>
        <v>0.00</v>
      </c>
      <c r="M137" s="224"/>
      <c r="N137" s="226"/>
      <c r="O137" s="227" t="str">
        <f t="shared" si="66"/>
        <v>0.00</v>
      </c>
      <c r="P137" s="227" t="str">
        <f t="shared" si="67"/>
        <v>0.00</v>
      </c>
      <c r="Q137" s="228" t="str">
        <f t="shared" si="44"/>
        <v/>
      </c>
      <c r="R137" s="229" t="str">
        <f t="shared" si="68"/>
        <v/>
      </c>
      <c r="S137" s="229" t="str">
        <f t="shared" si="69"/>
        <v>0.25</v>
      </c>
      <c r="T137" s="229" t="str">
        <f t="shared" si="70"/>
        <v>0.25</v>
      </c>
      <c r="U137" s="229" t="str">
        <f t="shared" si="71"/>
        <v>0.5</v>
      </c>
      <c r="V137" s="229" t="str">
        <f t="shared" si="72"/>
        <v>1.5</v>
      </c>
      <c r="W137" s="230" t="str">
        <f t="shared" si="73"/>
        <v>0.25</v>
      </c>
      <c r="X137" s="229" t="str">
        <f t="shared" si="51"/>
        <v>FALSE</v>
      </c>
      <c r="Y137" s="218" t="str">
        <f t="shared" si="52"/>
        <v>0</v>
      </c>
      <c r="Z137" s="243" t="str">
        <f t="shared" si="53"/>
        <v/>
      </c>
      <c r="AA137" s="243" t="str">
        <f t="shared" si="74"/>
        <v/>
      </c>
      <c r="AB137" s="244" t="str">
        <f t="shared" si="55"/>
        <v/>
      </c>
      <c r="AC137" s="210"/>
      <c r="AD137" s="211"/>
      <c r="AE137" s="213"/>
      <c r="AF137" s="80"/>
      <c r="AG137" s="78"/>
      <c r="AH137" s="78"/>
      <c r="AI137" s="78"/>
      <c r="AJ137" s="78"/>
      <c r="AK137" s="78"/>
      <c r="AL137" s="78"/>
      <c r="AM137" s="78"/>
      <c r="AN137" s="78"/>
      <c r="AO137" s="78"/>
    </row>
    <row r="138" ht="12.0" customHeight="1">
      <c r="A138" s="261"/>
      <c r="B138" s="215"/>
      <c r="C138" s="215"/>
      <c r="D138" s="216"/>
      <c r="E138" s="217"/>
      <c r="F138" s="259"/>
      <c r="G138" s="259"/>
      <c r="H138" s="221"/>
      <c r="I138" s="222"/>
      <c r="J138" s="223"/>
      <c r="K138" s="224"/>
      <c r="L138" s="225" t="str">
        <f t="shared" si="65"/>
        <v>0.00</v>
      </c>
      <c r="M138" s="224"/>
      <c r="N138" s="226"/>
      <c r="O138" s="227" t="str">
        <f t="shared" si="66"/>
        <v>0.00</v>
      </c>
      <c r="P138" s="227" t="str">
        <f t="shared" si="67"/>
        <v>0.00</v>
      </c>
      <c r="Q138" s="228" t="str">
        <f t="shared" si="44"/>
        <v/>
      </c>
      <c r="R138" s="229" t="str">
        <f t="shared" si="68"/>
        <v/>
      </c>
      <c r="S138" s="229" t="str">
        <f t="shared" si="69"/>
        <v>0.25</v>
      </c>
      <c r="T138" s="229" t="str">
        <f t="shared" si="70"/>
        <v>0.25</v>
      </c>
      <c r="U138" s="229" t="str">
        <f t="shared" si="71"/>
        <v>0.5</v>
      </c>
      <c r="V138" s="229" t="str">
        <f t="shared" si="72"/>
        <v>1.5</v>
      </c>
      <c r="W138" s="230" t="str">
        <f t="shared" si="73"/>
        <v>0.25</v>
      </c>
      <c r="X138" s="229" t="str">
        <f t="shared" si="51"/>
        <v>FALSE</v>
      </c>
      <c r="Y138" s="218" t="str">
        <f t="shared" si="52"/>
        <v>0</v>
      </c>
      <c r="Z138" s="243" t="str">
        <f t="shared" si="53"/>
        <v/>
      </c>
      <c r="AA138" s="243" t="str">
        <f t="shared" si="74"/>
        <v/>
      </c>
      <c r="AB138" s="244" t="str">
        <f t="shared" si="55"/>
        <v/>
      </c>
      <c r="AC138" s="210"/>
      <c r="AD138" s="211"/>
      <c r="AE138" s="213"/>
      <c r="AF138" s="80"/>
      <c r="AG138" s="78"/>
      <c r="AH138" s="78"/>
      <c r="AI138" s="78"/>
      <c r="AJ138" s="78"/>
      <c r="AK138" s="78"/>
      <c r="AL138" s="78"/>
      <c r="AM138" s="78"/>
      <c r="AN138" s="78"/>
      <c r="AO138" s="78"/>
    </row>
    <row r="139" ht="12.0" customHeight="1">
      <c r="A139" s="261"/>
      <c r="B139" s="215"/>
      <c r="C139" s="215"/>
      <c r="D139" s="216"/>
      <c r="E139" s="217"/>
      <c r="F139" s="259"/>
      <c r="G139" s="259"/>
      <c r="H139" s="221"/>
      <c r="I139" s="222"/>
      <c r="J139" s="223"/>
      <c r="K139" s="224"/>
      <c r="L139" s="225" t="str">
        <f t="shared" si="65"/>
        <v>0.00</v>
      </c>
      <c r="M139" s="224"/>
      <c r="N139" s="226"/>
      <c r="O139" s="227" t="str">
        <f t="shared" si="66"/>
        <v>0.00</v>
      </c>
      <c r="P139" s="227" t="str">
        <f t="shared" si="67"/>
        <v>0.00</v>
      </c>
      <c r="Q139" s="228" t="str">
        <f t="shared" si="44"/>
        <v/>
      </c>
      <c r="R139" s="229" t="str">
        <f t="shared" si="68"/>
        <v/>
      </c>
      <c r="S139" s="229" t="str">
        <f t="shared" si="69"/>
        <v>0.25</v>
      </c>
      <c r="T139" s="229" t="str">
        <f t="shared" si="70"/>
        <v>0.25</v>
      </c>
      <c r="U139" s="229" t="str">
        <f t="shared" si="71"/>
        <v>0.5</v>
      </c>
      <c r="V139" s="229" t="str">
        <f t="shared" si="72"/>
        <v>1.5</v>
      </c>
      <c r="W139" s="230" t="str">
        <f t="shared" si="73"/>
        <v>0.25</v>
      </c>
      <c r="X139" s="229" t="str">
        <f t="shared" si="51"/>
        <v>FALSE</v>
      </c>
      <c r="Y139" s="218" t="str">
        <f t="shared" si="52"/>
        <v>0</v>
      </c>
      <c r="Z139" s="243" t="str">
        <f t="shared" si="53"/>
        <v/>
      </c>
      <c r="AA139" s="243" t="str">
        <f t="shared" si="74"/>
        <v/>
      </c>
      <c r="AB139" s="244" t="str">
        <f t="shared" si="55"/>
        <v/>
      </c>
      <c r="AC139" s="210"/>
      <c r="AD139" s="211"/>
      <c r="AE139" s="213"/>
      <c r="AF139" s="80"/>
      <c r="AG139" s="78"/>
      <c r="AH139" s="78"/>
      <c r="AI139" s="78"/>
      <c r="AJ139" s="78"/>
      <c r="AK139" s="78"/>
      <c r="AL139" s="78"/>
      <c r="AM139" s="78"/>
      <c r="AN139" s="78"/>
      <c r="AO139" s="78"/>
    </row>
    <row r="140" ht="12.0" customHeight="1">
      <c r="A140" s="261"/>
      <c r="B140" s="215"/>
      <c r="C140" s="215"/>
      <c r="D140" s="216"/>
      <c r="E140" s="217"/>
      <c r="F140" s="259"/>
      <c r="G140" s="259"/>
      <c r="H140" s="221"/>
      <c r="I140" s="222"/>
      <c r="J140" s="223"/>
      <c r="K140" s="224"/>
      <c r="L140" s="225" t="str">
        <f t="shared" si="65"/>
        <v>0.00</v>
      </c>
      <c r="M140" s="224"/>
      <c r="N140" s="226"/>
      <c r="O140" s="227" t="str">
        <f t="shared" si="66"/>
        <v>0.00</v>
      </c>
      <c r="P140" s="227" t="str">
        <f t="shared" si="67"/>
        <v>0.00</v>
      </c>
      <c r="Q140" s="228" t="str">
        <f t="shared" si="44"/>
        <v/>
      </c>
      <c r="R140" s="229" t="str">
        <f t="shared" si="68"/>
        <v/>
      </c>
      <c r="S140" s="229" t="str">
        <f t="shared" si="69"/>
        <v>0.25</v>
      </c>
      <c r="T140" s="229" t="str">
        <f t="shared" si="70"/>
        <v>0.25</v>
      </c>
      <c r="U140" s="229" t="str">
        <f t="shared" si="71"/>
        <v>0.5</v>
      </c>
      <c r="V140" s="229" t="str">
        <f t="shared" si="72"/>
        <v>1.5</v>
      </c>
      <c r="W140" s="230" t="str">
        <f t="shared" si="73"/>
        <v>0.25</v>
      </c>
      <c r="X140" s="229" t="str">
        <f t="shared" si="51"/>
        <v>FALSE</v>
      </c>
      <c r="Y140" s="218" t="str">
        <f t="shared" si="52"/>
        <v>0</v>
      </c>
      <c r="Z140" s="243" t="str">
        <f t="shared" si="53"/>
        <v/>
      </c>
      <c r="AA140" s="243" t="str">
        <f t="shared" si="74"/>
        <v/>
      </c>
      <c r="AB140" s="244" t="str">
        <f t="shared" si="55"/>
        <v/>
      </c>
      <c r="AC140" s="210"/>
      <c r="AD140" s="211"/>
      <c r="AE140" s="213"/>
      <c r="AF140" s="80"/>
      <c r="AG140" s="78"/>
      <c r="AH140" s="78"/>
      <c r="AI140" s="78"/>
      <c r="AJ140" s="78"/>
      <c r="AK140" s="78"/>
      <c r="AL140" s="78"/>
      <c r="AM140" s="78"/>
      <c r="AN140" s="78"/>
      <c r="AO140" s="78"/>
    </row>
    <row r="141" ht="12.0" customHeight="1">
      <c r="A141" s="219"/>
      <c r="B141" s="215"/>
      <c r="C141" s="215"/>
      <c r="D141" s="216"/>
      <c r="E141" s="217"/>
      <c r="F141" s="220"/>
      <c r="G141" s="220"/>
      <c r="H141" s="221"/>
      <c r="I141" s="222"/>
      <c r="J141" s="223"/>
      <c r="K141" s="224"/>
      <c r="L141" s="225" t="str">
        <f t="shared" si="65"/>
        <v>0.00</v>
      </c>
      <c r="M141" s="224"/>
      <c r="N141" s="226"/>
      <c r="O141" s="227" t="str">
        <f t="shared" si="66"/>
        <v>0.00</v>
      </c>
      <c r="P141" s="227" t="str">
        <f t="shared" si="67"/>
        <v>0.00</v>
      </c>
      <c r="Q141" s="228" t="str">
        <f t="shared" si="44"/>
        <v/>
      </c>
      <c r="R141" s="229" t="str">
        <f t="shared" si="68"/>
        <v/>
      </c>
      <c r="S141" s="229" t="str">
        <f t="shared" si="69"/>
        <v>0.25</v>
      </c>
      <c r="T141" s="229" t="str">
        <f t="shared" si="70"/>
        <v>0.25</v>
      </c>
      <c r="U141" s="229" t="str">
        <f t="shared" si="71"/>
        <v>0.5</v>
      </c>
      <c r="V141" s="229" t="str">
        <f t="shared" si="72"/>
        <v>1.5</v>
      </c>
      <c r="W141" s="230" t="str">
        <f t="shared" si="73"/>
        <v>0.25</v>
      </c>
      <c r="X141" s="229" t="str">
        <f t="shared" si="51"/>
        <v>FALSE</v>
      </c>
      <c r="Y141" s="218" t="str">
        <f t="shared" si="52"/>
        <v>0</v>
      </c>
      <c r="Z141" s="218" t="str">
        <f t="shared" si="53"/>
        <v/>
      </c>
      <c r="AA141" s="218" t="str">
        <f t="shared" si="74"/>
        <v/>
      </c>
      <c r="AB141" s="231" t="str">
        <f t="shared" si="55"/>
        <v/>
      </c>
      <c r="AC141" s="210"/>
      <c r="AD141" s="211"/>
      <c r="AE141" s="213"/>
      <c r="AF141" s="80"/>
      <c r="AG141" s="78"/>
      <c r="AH141" s="78"/>
      <c r="AI141" s="78"/>
      <c r="AJ141" s="78"/>
      <c r="AK141" s="78"/>
      <c r="AL141" s="78"/>
      <c r="AM141" s="78"/>
      <c r="AN141" s="78"/>
      <c r="AO141" s="78"/>
    </row>
    <row r="142" ht="12.0" customHeight="1">
      <c r="A142" s="232"/>
      <c r="B142" s="233"/>
      <c r="C142" s="233"/>
      <c r="D142" s="234"/>
      <c r="E142" s="235"/>
      <c r="F142" s="236"/>
      <c r="G142" s="236"/>
      <c r="H142" s="221"/>
      <c r="I142" s="222"/>
      <c r="J142" s="223"/>
      <c r="K142" s="224"/>
      <c r="L142" s="225" t="str">
        <f t="shared" si="65"/>
        <v>0.00</v>
      </c>
      <c r="M142" s="224"/>
      <c r="N142" s="226"/>
      <c r="O142" s="227" t="str">
        <f t="shared" si="66"/>
        <v>0.00</v>
      </c>
      <c r="P142" s="227" t="str">
        <f t="shared" si="67"/>
        <v>0.00</v>
      </c>
      <c r="Q142" s="228" t="str">
        <f t="shared" si="44"/>
        <v/>
      </c>
      <c r="R142" s="229" t="str">
        <f t="shared" si="68"/>
        <v/>
      </c>
      <c r="S142" s="229" t="str">
        <f t="shared" si="69"/>
        <v>0.25</v>
      </c>
      <c r="T142" s="229" t="str">
        <f t="shared" si="70"/>
        <v>0.25</v>
      </c>
      <c r="U142" s="229" t="str">
        <f t="shared" si="71"/>
        <v>0.5</v>
      </c>
      <c r="V142" s="229" t="str">
        <f t="shared" si="72"/>
        <v>1.5</v>
      </c>
      <c r="W142" s="230" t="str">
        <f t="shared" si="73"/>
        <v>0.25</v>
      </c>
      <c r="X142" s="229" t="str">
        <f t="shared" si="51"/>
        <v>FALSE</v>
      </c>
      <c r="Y142" s="218" t="str">
        <f t="shared" si="52"/>
        <v>0</v>
      </c>
      <c r="Z142" s="218" t="str">
        <f t="shared" si="53"/>
        <v/>
      </c>
      <c r="AA142" s="218" t="str">
        <f t="shared" si="74"/>
        <v/>
      </c>
      <c r="AB142" s="231" t="str">
        <f t="shared" si="55"/>
        <v/>
      </c>
      <c r="AC142" s="210"/>
      <c r="AD142" s="211"/>
      <c r="AE142" s="213"/>
      <c r="AF142" s="80"/>
      <c r="AG142" s="78"/>
      <c r="AH142" s="78"/>
      <c r="AI142" s="78"/>
      <c r="AJ142" s="78"/>
      <c r="AK142" s="78"/>
      <c r="AL142" s="78"/>
      <c r="AM142" s="78"/>
      <c r="AN142" s="78"/>
      <c r="AO142" s="78"/>
    </row>
    <row r="143" ht="12.0" customHeight="1">
      <c r="A143" s="261"/>
      <c r="B143" s="215"/>
      <c r="C143" s="215"/>
      <c r="D143" s="216"/>
      <c r="E143" s="217"/>
      <c r="F143" s="259"/>
      <c r="G143" s="259"/>
      <c r="H143" s="221"/>
      <c r="I143" s="222"/>
      <c r="J143" s="223"/>
      <c r="K143" s="224"/>
      <c r="L143" s="225" t="str">
        <f t="shared" si="65"/>
        <v>0.00</v>
      </c>
      <c r="M143" s="224"/>
      <c r="N143" s="226"/>
      <c r="O143" s="227" t="str">
        <f t="shared" si="66"/>
        <v>0.00</v>
      </c>
      <c r="P143" s="227" t="str">
        <f t="shared" si="67"/>
        <v>0.00</v>
      </c>
      <c r="Q143" s="228" t="str">
        <f t="shared" si="44"/>
        <v/>
      </c>
      <c r="R143" s="229" t="str">
        <f t="shared" si="68"/>
        <v/>
      </c>
      <c r="S143" s="229" t="str">
        <f t="shared" si="69"/>
        <v>0.25</v>
      </c>
      <c r="T143" s="229" t="str">
        <f t="shared" si="70"/>
        <v>0.25</v>
      </c>
      <c r="U143" s="229" t="str">
        <f t="shared" si="71"/>
        <v>0.5</v>
      </c>
      <c r="V143" s="229" t="str">
        <f t="shared" si="72"/>
        <v>1.5</v>
      </c>
      <c r="W143" s="230" t="str">
        <f t="shared" si="73"/>
        <v>0.25</v>
      </c>
      <c r="X143" s="229" t="str">
        <f t="shared" si="51"/>
        <v>FALSE</v>
      </c>
      <c r="Y143" s="218" t="str">
        <f t="shared" si="52"/>
        <v>0</v>
      </c>
      <c r="Z143" s="218" t="str">
        <f t="shared" si="53"/>
        <v/>
      </c>
      <c r="AA143" s="218" t="str">
        <f t="shared" si="74"/>
        <v/>
      </c>
      <c r="AB143" s="231" t="str">
        <f t="shared" si="55"/>
        <v/>
      </c>
      <c r="AC143" s="210"/>
      <c r="AD143" s="211"/>
      <c r="AE143" s="213"/>
      <c r="AF143" s="80"/>
      <c r="AG143" s="78"/>
      <c r="AH143" s="78"/>
      <c r="AI143" s="78"/>
      <c r="AJ143" s="78"/>
      <c r="AK143" s="78"/>
      <c r="AL143" s="78"/>
      <c r="AM143" s="78"/>
      <c r="AN143" s="78"/>
      <c r="AO143" s="78"/>
    </row>
    <row r="144" ht="12.0" customHeight="1">
      <c r="A144" s="261"/>
      <c r="B144" s="215"/>
      <c r="C144" s="215"/>
      <c r="D144" s="216"/>
      <c r="E144" s="217"/>
      <c r="F144" s="249"/>
      <c r="G144" s="249"/>
      <c r="H144" s="221"/>
      <c r="I144" s="222"/>
      <c r="J144" s="223"/>
      <c r="K144" s="224"/>
      <c r="L144" s="225" t="str">
        <f t="shared" si="65"/>
        <v>0.00</v>
      </c>
      <c r="M144" s="224"/>
      <c r="N144" s="226"/>
      <c r="O144" s="227" t="str">
        <f t="shared" si="66"/>
        <v>0.00</v>
      </c>
      <c r="P144" s="227" t="str">
        <f t="shared" si="67"/>
        <v>0.00</v>
      </c>
      <c r="Q144" s="228" t="str">
        <f t="shared" si="44"/>
        <v/>
      </c>
      <c r="R144" s="229" t="str">
        <f t="shared" si="68"/>
        <v/>
      </c>
      <c r="S144" s="229" t="str">
        <f t="shared" si="69"/>
        <v>0.25</v>
      </c>
      <c r="T144" s="229" t="str">
        <f t="shared" si="70"/>
        <v>0.25</v>
      </c>
      <c r="U144" s="229" t="str">
        <f t="shared" si="71"/>
        <v>0.5</v>
      </c>
      <c r="V144" s="229" t="str">
        <f t="shared" si="72"/>
        <v>1.5</v>
      </c>
      <c r="W144" s="230" t="str">
        <f t="shared" si="73"/>
        <v>0.25</v>
      </c>
      <c r="X144" s="229" t="str">
        <f t="shared" si="51"/>
        <v>FALSE</v>
      </c>
      <c r="Y144" s="218" t="str">
        <f t="shared" si="52"/>
        <v>0</v>
      </c>
      <c r="Z144" s="218" t="str">
        <f t="shared" si="53"/>
        <v/>
      </c>
      <c r="AA144" s="218" t="str">
        <f t="shared" si="74"/>
        <v/>
      </c>
      <c r="AB144" s="231" t="str">
        <f t="shared" si="55"/>
        <v/>
      </c>
      <c r="AC144" s="210"/>
      <c r="AD144" s="211"/>
      <c r="AE144" s="213"/>
      <c r="AF144" s="80"/>
      <c r="AG144" s="78"/>
      <c r="AH144" s="78"/>
      <c r="AI144" s="78"/>
      <c r="AJ144" s="78"/>
      <c r="AK144" s="78"/>
      <c r="AL144" s="78"/>
      <c r="AM144" s="78"/>
      <c r="AN144" s="78"/>
      <c r="AO144" s="78"/>
    </row>
    <row r="145" ht="12.0" customHeight="1">
      <c r="A145" s="261"/>
      <c r="B145" s="215"/>
      <c r="C145" s="215"/>
      <c r="D145" s="216"/>
      <c r="E145" s="217"/>
      <c r="F145" s="259"/>
      <c r="G145" s="259"/>
      <c r="H145" s="221"/>
      <c r="I145" s="222"/>
      <c r="J145" s="223"/>
      <c r="K145" s="224"/>
      <c r="L145" s="225" t="str">
        <f t="shared" si="65"/>
        <v>0.00</v>
      </c>
      <c r="M145" s="224"/>
      <c r="N145" s="226"/>
      <c r="O145" s="227" t="str">
        <f t="shared" si="66"/>
        <v>0.00</v>
      </c>
      <c r="P145" s="227" t="str">
        <f t="shared" si="67"/>
        <v>0.00</v>
      </c>
      <c r="Q145" s="228" t="str">
        <f t="shared" si="44"/>
        <v/>
      </c>
      <c r="R145" s="229" t="str">
        <f t="shared" si="68"/>
        <v/>
      </c>
      <c r="S145" s="229" t="str">
        <f t="shared" si="69"/>
        <v>0.25</v>
      </c>
      <c r="T145" s="229" t="str">
        <f t="shared" si="70"/>
        <v>0.25</v>
      </c>
      <c r="U145" s="229" t="str">
        <f t="shared" si="71"/>
        <v>0.5</v>
      </c>
      <c r="V145" s="229" t="str">
        <f t="shared" si="72"/>
        <v>1.5</v>
      </c>
      <c r="W145" s="230" t="str">
        <f t="shared" si="73"/>
        <v>0.25</v>
      </c>
      <c r="X145" s="229" t="str">
        <f t="shared" si="51"/>
        <v>FALSE</v>
      </c>
      <c r="Y145" s="218" t="str">
        <f t="shared" si="52"/>
        <v>0</v>
      </c>
      <c r="Z145" s="218" t="str">
        <f t="shared" si="53"/>
        <v/>
      </c>
      <c r="AA145" s="218" t="str">
        <f t="shared" si="74"/>
        <v/>
      </c>
      <c r="AB145" s="231" t="str">
        <f t="shared" si="55"/>
        <v/>
      </c>
      <c r="AC145" s="210"/>
      <c r="AD145" s="211"/>
      <c r="AE145" s="213"/>
      <c r="AF145" s="80"/>
      <c r="AG145" s="78"/>
      <c r="AH145" s="78"/>
      <c r="AI145" s="78"/>
      <c r="AJ145" s="78"/>
      <c r="AK145" s="78"/>
      <c r="AL145" s="78"/>
      <c r="AM145" s="78"/>
      <c r="AN145" s="78"/>
      <c r="AO145" s="78"/>
    </row>
    <row r="146" ht="12.0" customHeight="1">
      <c r="A146" s="261"/>
      <c r="B146" s="215"/>
      <c r="C146" s="215"/>
      <c r="D146" s="216"/>
      <c r="E146" s="217"/>
      <c r="F146" s="259"/>
      <c r="G146" s="259"/>
      <c r="H146" s="221"/>
      <c r="I146" s="222"/>
      <c r="J146" s="223"/>
      <c r="K146" s="224"/>
      <c r="L146" s="225" t="str">
        <f t="shared" si="65"/>
        <v>0.00</v>
      </c>
      <c r="M146" s="224"/>
      <c r="N146" s="226"/>
      <c r="O146" s="227" t="str">
        <f t="shared" si="66"/>
        <v>0.00</v>
      </c>
      <c r="P146" s="227" t="str">
        <f t="shared" si="67"/>
        <v>0.00</v>
      </c>
      <c r="Q146" s="228" t="str">
        <f t="shared" si="44"/>
        <v/>
      </c>
      <c r="R146" s="229" t="str">
        <f t="shared" si="68"/>
        <v/>
      </c>
      <c r="S146" s="229" t="str">
        <f t="shared" si="69"/>
        <v>0.25</v>
      </c>
      <c r="T146" s="229" t="str">
        <f t="shared" si="70"/>
        <v>0.25</v>
      </c>
      <c r="U146" s="229" t="str">
        <f t="shared" si="71"/>
        <v>0.5</v>
      </c>
      <c r="V146" s="229" t="str">
        <f t="shared" si="72"/>
        <v>1.5</v>
      </c>
      <c r="W146" s="230" t="str">
        <f t="shared" si="73"/>
        <v>0.25</v>
      </c>
      <c r="X146" s="229" t="str">
        <f t="shared" si="51"/>
        <v>FALSE</v>
      </c>
      <c r="Y146" s="218" t="str">
        <f t="shared" si="52"/>
        <v>0</v>
      </c>
      <c r="Z146" s="218" t="str">
        <f t="shared" si="53"/>
        <v/>
      </c>
      <c r="AA146" s="218" t="str">
        <f t="shared" si="74"/>
        <v/>
      </c>
      <c r="AB146" s="231" t="str">
        <f t="shared" si="55"/>
        <v/>
      </c>
      <c r="AC146" s="210"/>
      <c r="AD146" s="211"/>
      <c r="AE146" s="213"/>
      <c r="AF146" s="80"/>
      <c r="AG146" s="78"/>
      <c r="AH146" s="78"/>
      <c r="AI146" s="78"/>
      <c r="AJ146" s="78"/>
      <c r="AK146" s="78"/>
      <c r="AL146" s="78"/>
      <c r="AM146" s="78"/>
      <c r="AN146" s="78"/>
      <c r="AO146" s="78"/>
    </row>
    <row r="147" ht="12.0" customHeight="1">
      <c r="A147" s="261"/>
      <c r="B147" s="215"/>
      <c r="C147" s="215"/>
      <c r="D147" s="216"/>
      <c r="E147" s="217"/>
      <c r="F147" s="259"/>
      <c r="G147" s="259"/>
      <c r="H147" s="221"/>
      <c r="I147" s="222"/>
      <c r="J147" s="223"/>
      <c r="K147" s="224"/>
      <c r="L147" s="225" t="str">
        <f t="shared" si="65"/>
        <v>0.00</v>
      </c>
      <c r="M147" s="224"/>
      <c r="N147" s="226"/>
      <c r="O147" s="227" t="str">
        <f t="shared" si="66"/>
        <v>0.00</v>
      </c>
      <c r="P147" s="227" t="str">
        <f t="shared" si="67"/>
        <v>0.00</v>
      </c>
      <c r="Q147" s="228" t="str">
        <f t="shared" si="44"/>
        <v/>
      </c>
      <c r="R147" s="229" t="str">
        <f t="shared" si="68"/>
        <v/>
      </c>
      <c r="S147" s="229" t="str">
        <f t="shared" si="69"/>
        <v>0.25</v>
      </c>
      <c r="T147" s="229" t="str">
        <f t="shared" si="70"/>
        <v>0.25</v>
      </c>
      <c r="U147" s="229" t="str">
        <f t="shared" si="71"/>
        <v>0.5</v>
      </c>
      <c r="V147" s="229" t="str">
        <f t="shared" si="72"/>
        <v>1.5</v>
      </c>
      <c r="W147" s="230" t="str">
        <f t="shared" si="73"/>
        <v>0.25</v>
      </c>
      <c r="X147" s="229" t="str">
        <f t="shared" si="51"/>
        <v>FALSE</v>
      </c>
      <c r="Y147" s="218" t="str">
        <f t="shared" si="52"/>
        <v>0</v>
      </c>
      <c r="Z147" s="218" t="str">
        <f t="shared" si="53"/>
        <v/>
      </c>
      <c r="AA147" s="218" t="str">
        <f t="shared" si="74"/>
        <v/>
      </c>
      <c r="AB147" s="231" t="str">
        <f t="shared" si="55"/>
        <v/>
      </c>
      <c r="AC147" s="210"/>
      <c r="AD147" s="211"/>
      <c r="AE147" s="213"/>
      <c r="AF147" s="80"/>
      <c r="AG147" s="78"/>
      <c r="AH147" s="78"/>
      <c r="AI147" s="78"/>
      <c r="AJ147" s="78"/>
      <c r="AK147" s="78"/>
      <c r="AL147" s="78"/>
      <c r="AM147" s="78"/>
      <c r="AN147" s="78"/>
      <c r="AO147" s="78"/>
    </row>
    <row r="148" ht="12.0" customHeight="1">
      <c r="A148" s="261"/>
      <c r="B148" s="215"/>
      <c r="C148" s="215"/>
      <c r="D148" s="216"/>
      <c r="E148" s="217"/>
      <c r="F148" s="259"/>
      <c r="G148" s="259"/>
      <c r="H148" s="221"/>
      <c r="I148" s="222"/>
      <c r="J148" s="223"/>
      <c r="K148" s="224"/>
      <c r="L148" s="225" t="str">
        <f t="shared" si="65"/>
        <v>0.00</v>
      </c>
      <c r="M148" s="224"/>
      <c r="N148" s="226"/>
      <c r="O148" s="227" t="str">
        <f t="shared" si="66"/>
        <v>0.00</v>
      </c>
      <c r="P148" s="227" t="str">
        <f t="shared" si="67"/>
        <v>0.00</v>
      </c>
      <c r="Q148" s="228" t="str">
        <f t="shared" si="44"/>
        <v/>
      </c>
      <c r="R148" s="229" t="str">
        <f t="shared" si="68"/>
        <v/>
      </c>
      <c r="S148" s="229" t="str">
        <f t="shared" si="69"/>
        <v>0.25</v>
      </c>
      <c r="T148" s="229" t="str">
        <f t="shared" si="70"/>
        <v>0.25</v>
      </c>
      <c r="U148" s="229" t="str">
        <f t="shared" si="71"/>
        <v>0.5</v>
      </c>
      <c r="V148" s="229" t="str">
        <f t="shared" si="72"/>
        <v>1.5</v>
      </c>
      <c r="W148" s="230" t="str">
        <f t="shared" si="73"/>
        <v>0.25</v>
      </c>
      <c r="X148" s="229" t="str">
        <f t="shared" si="51"/>
        <v>FALSE</v>
      </c>
      <c r="Y148" s="218" t="str">
        <f t="shared" si="52"/>
        <v>0</v>
      </c>
      <c r="Z148" s="218" t="str">
        <f t="shared" si="53"/>
        <v/>
      </c>
      <c r="AA148" s="218" t="str">
        <f t="shared" si="74"/>
        <v/>
      </c>
      <c r="AB148" s="231" t="str">
        <f t="shared" si="55"/>
        <v/>
      </c>
      <c r="AC148" s="210"/>
      <c r="AD148" s="211"/>
      <c r="AE148" s="213"/>
      <c r="AF148" s="80"/>
      <c r="AG148" s="78"/>
      <c r="AH148" s="78"/>
      <c r="AI148" s="78"/>
      <c r="AJ148" s="78"/>
      <c r="AK148" s="78"/>
      <c r="AL148" s="78"/>
      <c r="AM148" s="78"/>
      <c r="AN148" s="78"/>
      <c r="AO148" s="78"/>
    </row>
    <row r="149" ht="12.0" customHeight="1">
      <c r="A149" s="219"/>
      <c r="B149" s="215"/>
      <c r="C149" s="215"/>
      <c r="D149" s="216"/>
      <c r="E149" s="217"/>
      <c r="F149" s="220"/>
      <c r="G149" s="220"/>
      <c r="H149" s="221"/>
      <c r="I149" s="222"/>
      <c r="J149" s="223"/>
      <c r="K149" s="224"/>
      <c r="L149" s="225" t="str">
        <f t="shared" si="65"/>
        <v>0.00</v>
      </c>
      <c r="M149" s="224"/>
      <c r="N149" s="226"/>
      <c r="O149" s="227" t="str">
        <f t="shared" si="66"/>
        <v>0.00</v>
      </c>
      <c r="P149" s="227" t="str">
        <f t="shared" si="67"/>
        <v>0.00</v>
      </c>
      <c r="Q149" s="228" t="str">
        <f t="shared" si="44"/>
        <v/>
      </c>
      <c r="R149" s="229" t="str">
        <f t="shared" si="68"/>
        <v/>
      </c>
      <c r="S149" s="229" t="str">
        <f t="shared" si="69"/>
        <v>0.25</v>
      </c>
      <c r="T149" s="229" t="str">
        <f t="shared" si="70"/>
        <v>0.25</v>
      </c>
      <c r="U149" s="229" t="str">
        <f t="shared" si="71"/>
        <v>0.5</v>
      </c>
      <c r="V149" s="229" t="str">
        <f t="shared" si="72"/>
        <v>1.5</v>
      </c>
      <c r="W149" s="230" t="str">
        <f t="shared" si="73"/>
        <v>0.25</v>
      </c>
      <c r="X149" s="229" t="str">
        <f t="shared" si="51"/>
        <v>FALSE</v>
      </c>
      <c r="Y149" s="218" t="str">
        <f t="shared" si="52"/>
        <v>0</v>
      </c>
      <c r="Z149" s="218" t="str">
        <f t="shared" si="53"/>
        <v/>
      </c>
      <c r="AA149" s="218" t="str">
        <f t="shared" si="74"/>
        <v/>
      </c>
      <c r="AB149" s="231" t="str">
        <f t="shared" si="55"/>
        <v/>
      </c>
      <c r="AC149" s="210"/>
      <c r="AD149" s="211"/>
      <c r="AE149" s="213"/>
      <c r="AF149" s="80"/>
      <c r="AG149" s="78"/>
      <c r="AH149" s="78"/>
      <c r="AI149" s="78"/>
      <c r="AJ149" s="78"/>
      <c r="AK149" s="78"/>
      <c r="AL149" s="78"/>
      <c r="AM149" s="78"/>
      <c r="AN149" s="78"/>
      <c r="AO149" s="78"/>
    </row>
    <row r="150" ht="12.0" customHeight="1">
      <c r="A150" s="219"/>
      <c r="B150" s="215"/>
      <c r="C150" s="215"/>
      <c r="D150" s="216"/>
      <c r="E150" s="217"/>
      <c r="F150" s="220"/>
      <c r="G150" s="220"/>
      <c r="H150" s="221"/>
      <c r="I150" s="222"/>
      <c r="J150" s="223"/>
      <c r="K150" s="224"/>
      <c r="L150" s="225" t="str">
        <f t="shared" si="65"/>
        <v>0.00</v>
      </c>
      <c r="M150" s="224"/>
      <c r="N150" s="226"/>
      <c r="O150" s="227" t="str">
        <f t="shared" si="66"/>
        <v>0.00</v>
      </c>
      <c r="P150" s="227" t="str">
        <f t="shared" si="67"/>
        <v>0.00</v>
      </c>
      <c r="Q150" s="228" t="str">
        <f t="shared" si="44"/>
        <v/>
      </c>
      <c r="R150" s="229" t="str">
        <f t="shared" si="68"/>
        <v/>
      </c>
      <c r="S150" s="229" t="str">
        <f t="shared" si="69"/>
        <v>0.25</v>
      </c>
      <c r="T150" s="229" t="str">
        <f t="shared" si="70"/>
        <v>0.25</v>
      </c>
      <c r="U150" s="229" t="str">
        <f t="shared" si="71"/>
        <v>0.5</v>
      </c>
      <c r="V150" s="229" t="str">
        <f t="shared" si="72"/>
        <v>1.5</v>
      </c>
      <c r="W150" s="230" t="str">
        <f t="shared" si="73"/>
        <v>0.25</v>
      </c>
      <c r="X150" s="229" t="str">
        <f t="shared" si="51"/>
        <v>FALSE</v>
      </c>
      <c r="Y150" s="218" t="str">
        <f t="shared" si="52"/>
        <v>0</v>
      </c>
      <c r="Z150" s="218" t="str">
        <f t="shared" si="53"/>
        <v/>
      </c>
      <c r="AA150" s="218" t="str">
        <f t="shared" si="74"/>
        <v/>
      </c>
      <c r="AB150" s="231" t="str">
        <f t="shared" si="55"/>
        <v/>
      </c>
      <c r="AC150" s="210"/>
      <c r="AD150" s="211"/>
      <c r="AE150" s="213"/>
      <c r="AF150" s="80"/>
      <c r="AG150" s="78"/>
      <c r="AH150" s="78"/>
      <c r="AI150" s="78"/>
      <c r="AJ150" s="78"/>
      <c r="AK150" s="78"/>
      <c r="AL150" s="78"/>
      <c r="AM150" s="78"/>
      <c r="AN150" s="78"/>
      <c r="AO150" s="78"/>
    </row>
    <row r="151" ht="12.0" customHeight="1">
      <c r="A151" s="219"/>
      <c r="B151" s="215"/>
      <c r="C151" s="215"/>
      <c r="D151" s="216"/>
      <c r="E151" s="217"/>
      <c r="F151" s="220"/>
      <c r="G151" s="220"/>
      <c r="H151" s="221"/>
      <c r="I151" s="222"/>
      <c r="J151" s="223"/>
      <c r="K151" s="224"/>
      <c r="L151" s="225" t="str">
        <f t="shared" si="65"/>
        <v>0.00</v>
      </c>
      <c r="M151" s="224"/>
      <c r="N151" s="226"/>
      <c r="O151" s="227" t="str">
        <f t="shared" si="66"/>
        <v>0.00</v>
      </c>
      <c r="P151" s="227" t="str">
        <f t="shared" si="67"/>
        <v>0.00</v>
      </c>
      <c r="Q151" s="228" t="str">
        <f t="shared" si="44"/>
        <v/>
      </c>
      <c r="R151" s="229" t="str">
        <f t="shared" si="68"/>
        <v/>
      </c>
      <c r="S151" s="229" t="str">
        <f t="shared" si="69"/>
        <v>0.25</v>
      </c>
      <c r="T151" s="229" t="str">
        <f t="shared" si="70"/>
        <v>0.25</v>
      </c>
      <c r="U151" s="229" t="str">
        <f t="shared" si="71"/>
        <v>0.5</v>
      </c>
      <c r="V151" s="229" t="str">
        <f t="shared" si="72"/>
        <v>1.5</v>
      </c>
      <c r="W151" s="230" t="str">
        <f t="shared" si="73"/>
        <v>0.25</v>
      </c>
      <c r="X151" s="229" t="str">
        <f t="shared" si="51"/>
        <v>FALSE</v>
      </c>
      <c r="Y151" s="218" t="str">
        <f t="shared" si="52"/>
        <v>0</v>
      </c>
      <c r="Z151" s="218" t="str">
        <f t="shared" si="53"/>
        <v/>
      </c>
      <c r="AA151" s="218" t="str">
        <f t="shared" si="74"/>
        <v/>
      </c>
      <c r="AB151" s="231" t="str">
        <f t="shared" si="55"/>
        <v/>
      </c>
      <c r="AC151" s="210"/>
      <c r="AD151" s="211"/>
      <c r="AE151" s="213"/>
      <c r="AF151" s="80"/>
      <c r="AG151" s="78"/>
      <c r="AH151" s="78"/>
      <c r="AI151" s="78"/>
      <c r="AJ151" s="78"/>
      <c r="AK151" s="78"/>
      <c r="AL151" s="78"/>
      <c r="AM151" s="78"/>
      <c r="AN151" s="78"/>
      <c r="AO151" s="78"/>
    </row>
    <row r="152" ht="12.0" customHeight="1">
      <c r="A152" s="219"/>
      <c r="B152" s="215"/>
      <c r="C152" s="215"/>
      <c r="D152" s="216"/>
      <c r="E152" s="217"/>
      <c r="F152" s="220"/>
      <c r="G152" s="220"/>
      <c r="H152" s="221"/>
      <c r="I152" s="222"/>
      <c r="J152" s="223"/>
      <c r="K152" s="224"/>
      <c r="L152" s="225" t="str">
        <f t="shared" si="65"/>
        <v>0.00</v>
      </c>
      <c r="M152" s="224"/>
      <c r="N152" s="226"/>
      <c r="O152" s="227" t="str">
        <f t="shared" si="66"/>
        <v>0.00</v>
      </c>
      <c r="P152" s="227" t="str">
        <f t="shared" si="67"/>
        <v>0.00</v>
      </c>
      <c r="Q152" s="228" t="str">
        <f t="shared" si="44"/>
        <v/>
      </c>
      <c r="R152" s="229" t="str">
        <f t="shared" si="68"/>
        <v/>
      </c>
      <c r="S152" s="229" t="str">
        <f t="shared" si="69"/>
        <v>0.25</v>
      </c>
      <c r="T152" s="229" t="str">
        <f t="shared" si="70"/>
        <v>0.25</v>
      </c>
      <c r="U152" s="229" t="str">
        <f t="shared" si="71"/>
        <v>0.5</v>
      </c>
      <c r="V152" s="229" t="str">
        <f t="shared" si="72"/>
        <v>1.5</v>
      </c>
      <c r="W152" s="230" t="str">
        <f t="shared" si="73"/>
        <v>0.25</v>
      </c>
      <c r="X152" s="229" t="str">
        <f t="shared" si="51"/>
        <v>FALSE</v>
      </c>
      <c r="Y152" s="218" t="str">
        <f t="shared" si="52"/>
        <v>0</v>
      </c>
      <c r="Z152" s="218" t="str">
        <f t="shared" si="53"/>
        <v/>
      </c>
      <c r="AA152" s="218" t="str">
        <f t="shared" si="74"/>
        <v/>
      </c>
      <c r="AB152" s="231" t="str">
        <f t="shared" si="55"/>
        <v/>
      </c>
      <c r="AC152" s="210"/>
      <c r="AD152" s="211"/>
      <c r="AE152" s="213"/>
      <c r="AF152" s="80"/>
      <c r="AG152" s="78"/>
      <c r="AH152" s="78"/>
      <c r="AI152" s="78"/>
      <c r="AJ152" s="78"/>
      <c r="AK152" s="78"/>
      <c r="AL152" s="78"/>
      <c r="AM152" s="78"/>
      <c r="AN152" s="78"/>
      <c r="AO152" s="78"/>
    </row>
    <row r="153" ht="12.0" customHeight="1">
      <c r="A153" s="219"/>
      <c r="B153" s="215"/>
      <c r="C153" s="215"/>
      <c r="D153" s="216"/>
      <c r="E153" s="217"/>
      <c r="F153" s="220"/>
      <c r="G153" s="220"/>
      <c r="H153" s="221"/>
      <c r="I153" s="222"/>
      <c r="J153" s="223"/>
      <c r="K153" s="224"/>
      <c r="L153" s="225" t="str">
        <f t="shared" si="65"/>
        <v>0.00</v>
      </c>
      <c r="M153" s="224"/>
      <c r="N153" s="226"/>
      <c r="O153" s="227" t="str">
        <f t="shared" si="66"/>
        <v>0.00</v>
      </c>
      <c r="P153" s="227" t="str">
        <f t="shared" si="67"/>
        <v>0.00</v>
      </c>
      <c r="Q153" s="228" t="str">
        <f t="shared" si="44"/>
        <v/>
      </c>
      <c r="R153" s="229" t="str">
        <f t="shared" si="68"/>
        <v/>
      </c>
      <c r="S153" s="229" t="str">
        <f t="shared" si="69"/>
        <v>0.25</v>
      </c>
      <c r="T153" s="229" t="str">
        <f t="shared" si="70"/>
        <v>0.25</v>
      </c>
      <c r="U153" s="229" t="str">
        <f t="shared" si="71"/>
        <v>0.5</v>
      </c>
      <c r="V153" s="229" t="str">
        <f t="shared" si="72"/>
        <v>1.5</v>
      </c>
      <c r="W153" s="230" t="str">
        <f t="shared" si="73"/>
        <v>0.25</v>
      </c>
      <c r="X153" s="229" t="str">
        <f t="shared" si="51"/>
        <v>FALSE</v>
      </c>
      <c r="Y153" s="218" t="str">
        <f t="shared" si="52"/>
        <v>0</v>
      </c>
      <c r="Z153" s="218" t="str">
        <f t="shared" si="53"/>
        <v/>
      </c>
      <c r="AA153" s="218" t="str">
        <f t="shared" si="74"/>
        <v/>
      </c>
      <c r="AB153" s="231" t="str">
        <f t="shared" si="55"/>
        <v/>
      </c>
      <c r="AC153" s="210"/>
      <c r="AD153" s="211"/>
      <c r="AE153" s="213"/>
      <c r="AF153" s="80"/>
      <c r="AG153" s="78"/>
      <c r="AH153" s="78"/>
      <c r="AI153" s="78"/>
      <c r="AJ153" s="78"/>
      <c r="AK153" s="78"/>
      <c r="AL153" s="78"/>
      <c r="AM153" s="78"/>
      <c r="AN153" s="78"/>
      <c r="AO153" s="78"/>
    </row>
    <row r="154" ht="12.0" customHeight="1">
      <c r="A154" s="219"/>
      <c r="B154" s="215"/>
      <c r="C154" s="215"/>
      <c r="D154" s="216"/>
      <c r="E154" s="217"/>
      <c r="F154" s="220"/>
      <c r="G154" s="220"/>
      <c r="H154" s="221"/>
      <c r="I154" s="222"/>
      <c r="J154" s="223"/>
      <c r="K154" s="224"/>
      <c r="L154" s="225" t="str">
        <f t="shared" si="65"/>
        <v>0.00</v>
      </c>
      <c r="M154" s="224"/>
      <c r="N154" s="226"/>
      <c r="O154" s="227" t="str">
        <f t="shared" si="66"/>
        <v>0.00</v>
      </c>
      <c r="P154" s="227" t="str">
        <f t="shared" si="67"/>
        <v>0.00</v>
      </c>
      <c r="Q154" s="228" t="str">
        <f t="shared" si="44"/>
        <v/>
      </c>
      <c r="R154" s="229" t="str">
        <f t="shared" si="68"/>
        <v/>
      </c>
      <c r="S154" s="229" t="str">
        <f t="shared" si="69"/>
        <v>0.25</v>
      </c>
      <c r="T154" s="229" t="str">
        <f t="shared" si="70"/>
        <v>0.25</v>
      </c>
      <c r="U154" s="229" t="str">
        <f t="shared" si="71"/>
        <v>0.5</v>
      </c>
      <c r="V154" s="229" t="str">
        <f t="shared" si="72"/>
        <v>1.5</v>
      </c>
      <c r="W154" s="230" t="str">
        <f t="shared" si="73"/>
        <v>0.25</v>
      </c>
      <c r="X154" s="229" t="str">
        <f t="shared" si="51"/>
        <v>FALSE</v>
      </c>
      <c r="Y154" s="218" t="str">
        <f t="shared" si="52"/>
        <v>0</v>
      </c>
      <c r="Z154" s="218" t="str">
        <f t="shared" si="53"/>
        <v/>
      </c>
      <c r="AA154" s="218" t="str">
        <f t="shared" si="74"/>
        <v/>
      </c>
      <c r="AB154" s="231" t="str">
        <f t="shared" si="55"/>
        <v/>
      </c>
      <c r="AC154" s="210"/>
      <c r="AD154" s="211"/>
      <c r="AE154" s="213"/>
      <c r="AF154" s="80"/>
      <c r="AG154" s="78"/>
      <c r="AH154" s="78"/>
      <c r="AI154" s="78"/>
      <c r="AJ154" s="78"/>
      <c r="AK154" s="78"/>
      <c r="AL154" s="78"/>
      <c r="AM154" s="78"/>
      <c r="AN154" s="78"/>
      <c r="AO154" s="78"/>
    </row>
    <row r="155" ht="12.0" customHeight="1">
      <c r="A155" s="219"/>
      <c r="B155" s="215"/>
      <c r="C155" s="215"/>
      <c r="D155" s="216"/>
      <c r="E155" s="217"/>
      <c r="F155" s="220"/>
      <c r="G155" s="220"/>
      <c r="H155" s="221"/>
      <c r="I155" s="222"/>
      <c r="J155" s="223"/>
      <c r="K155" s="224"/>
      <c r="L155" s="225" t="str">
        <f t="shared" si="65"/>
        <v>0.00</v>
      </c>
      <c r="M155" s="224"/>
      <c r="N155" s="226"/>
      <c r="O155" s="227" t="str">
        <f t="shared" si="66"/>
        <v>0.00</v>
      </c>
      <c r="P155" s="227" t="str">
        <f t="shared" si="67"/>
        <v>0.00</v>
      </c>
      <c r="Q155" s="228" t="str">
        <f t="shared" si="44"/>
        <v/>
      </c>
      <c r="R155" s="229" t="str">
        <f t="shared" si="68"/>
        <v/>
      </c>
      <c r="S155" s="229" t="str">
        <f t="shared" si="69"/>
        <v>0.25</v>
      </c>
      <c r="T155" s="229" t="str">
        <f t="shared" si="70"/>
        <v>0.25</v>
      </c>
      <c r="U155" s="229" t="str">
        <f t="shared" si="71"/>
        <v>0.5</v>
      </c>
      <c r="V155" s="229" t="str">
        <f t="shared" si="72"/>
        <v>1.5</v>
      </c>
      <c r="W155" s="230" t="str">
        <f t="shared" si="73"/>
        <v>0.25</v>
      </c>
      <c r="X155" s="229" t="str">
        <f t="shared" si="51"/>
        <v>FALSE</v>
      </c>
      <c r="Y155" s="218" t="str">
        <f t="shared" si="52"/>
        <v>0</v>
      </c>
      <c r="Z155" s="218" t="str">
        <f t="shared" si="53"/>
        <v/>
      </c>
      <c r="AA155" s="218" t="str">
        <f t="shared" si="74"/>
        <v/>
      </c>
      <c r="AB155" s="231" t="str">
        <f t="shared" si="55"/>
        <v/>
      </c>
      <c r="AC155" s="210"/>
      <c r="AD155" s="211"/>
      <c r="AE155" s="213"/>
      <c r="AF155" s="80"/>
      <c r="AG155" s="78"/>
      <c r="AH155" s="78"/>
      <c r="AI155" s="78"/>
      <c r="AJ155" s="78"/>
      <c r="AK155" s="78"/>
      <c r="AL155" s="78"/>
      <c r="AM155" s="78"/>
      <c r="AN155" s="78"/>
      <c r="AO155" s="78"/>
    </row>
    <row r="156" ht="12.0" customHeight="1">
      <c r="A156" s="219"/>
      <c r="B156" s="215"/>
      <c r="C156" s="215"/>
      <c r="D156" s="216"/>
      <c r="E156" s="217"/>
      <c r="F156" s="220"/>
      <c r="G156" s="220"/>
      <c r="H156" s="221"/>
      <c r="I156" s="222"/>
      <c r="J156" s="223"/>
      <c r="K156" s="224"/>
      <c r="L156" s="225" t="str">
        <f t="shared" si="65"/>
        <v>0.00</v>
      </c>
      <c r="M156" s="224"/>
      <c r="N156" s="226"/>
      <c r="O156" s="227" t="str">
        <f t="shared" si="66"/>
        <v>0.00</v>
      </c>
      <c r="P156" s="227" t="str">
        <f t="shared" si="67"/>
        <v>0.00</v>
      </c>
      <c r="Q156" s="228" t="str">
        <f t="shared" si="44"/>
        <v/>
      </c>
      <c r="R156" s="229" t="str">
        <f t="shared" si="68"/>
        <v/>
      </c>
      <c r="S156" s="229" t="str">
        <f t="shared" si="69"/>
        <v>0.25</v>
      </c>
      <c r="T156" s="229" t="str">
        <f t="shared" si="70"/>
        <v>0.25</v>
      </c>
      <c r="U156" s="229" t="str">
        <f t="shared" si="71"/>
        <v>0.5</v>
      </c>
      <c r="V156" s="229" t="str">
        <f t="shared" si="72"/>
        <v>1.5</v>
      </c>
      <c r="W156" s="230" t="str">
        <f t="shared" si="73"/>
        <v>0.25</v>
      </c>
      <c r="X156" s="229" t="str">
        <f t="shared" si="51"/>
        <v>FALSE</v>
      </c>
      <c r="Y156" s="218" t="str">
        <f t="shared" si="52"/>
        <v>0</v>
      </c>
      <c r="Z156" s="218" t="str">
        <f t="shared" si="53"/>
        <v/>
      </c>
      <c r="AA156" s="218" t="str">
        <f t="shared" si="74"/>
        <v/>
      </c>
      <c r="AB156" s="231" t="str">
        <f t="shared" si="55"/>
        <v/>
      </c>
      <c r="AC156" s="210"/>
      <c r="AD156" s="211"/>
      <c r="AE156" s="213"/>
      <c r="AF156" s="80"/>
      <c r="AG156" s="78"/>
      <c r="AH156" s="78"/>
      <c r="AI156" s="78"/>
      <c r="AJ156" s="78"/>
      <c r="AK156" s="78"/>
      <c r="AL156" s="78"/>
      <c r="AM156" s="78"/>
      <c r="AN156" s="78"/>
      <c r="AO156" s="78"/>
    </row>
    <row r="157" ht="12.0" customHeight="1">
      <c r="A157" s="219"/>
      <c r="B157" s="215"/>
      <c r="C157" s="215"/>
      <c r="D157" s="216"/>
      <c r="E157" s="217"/>
      <c r="F157" s="220"/>
      <c r="G157" s="220"/>
      <c r="H157" s="221"/>
      <c r="I157" s="222"/>
      <c r="J157" s="223"/>
      <c r="K157" s="224"/>
      <c r="L157" s="225" t="str">
        <f t="shared" si="65"/>
        <v>0.00</v>
      </c>
      <c r="M157" s="224"/>
      <c r="N157" s="226"/>
      <c r="O157" s="227" t="str">
        <f t="shared" si="66"/>
        <v>0.00</v>
      </c>
      <c r="P157" s="227" t="str">
        <f t="shared" si="67"/>
        <v>0.00</v>
      </c>
      <c r="Q157" s="228" t="str">
        <f t="shared" si="44"/>
        <v/>
      </c>
      <c r="R157" s="229" t="str">
        <f t="shared" si="68"/>
        <v/>
      </c>
      <c r="S157" s="229" t="str">
        <f t="shared" si="69"/>
        <v>0.25</v>
      </c>
      <c r="T157" s="229" t="str">
        <f t="shared" si="70"/>
        <v>0.25</v>
      </c>
      <c r="U157" s="229" t="str">
        <f t="shared" si="71"/>
        <v>0.5</v>
      </c>
      <c r="V157" s="229" t="str">
        <f t="shared" si="72"/>
        <v>1.5</v>
      </c>
      <c r="W157" s="230" t="str">
        <f t="shared" si="73"/>
        <v>0.25</v>
      </c>
      <c r="X157" s="229" t="str">
        <f t="shared" si="51"/>
        <v>FALSE</v>
      </c>
      <c r="Y157" s="218" t="str">
        <f t="shared" si="52"/>
        <v>0</v>
      </c>
      <c r="Z157" s="218" t="str">
        <f t="shared" si="53"/>
        <v/>
      </c>
      <c r="AA157" s="218" t="str">
        <f t="shared" si="74"/>
        <v/>
      </c>
      <c r="AB157" s="231" t="str">
        <f t="shared" si="55"/>
        <v/>
      </c>
      <c r="AC157" s="210"/>
      <c r="AD157" s="211"/>
      <c r="AE157" s="213"/>
      <c r="AF157" s="80"/>
      <c r="AG157" s="78"/>
      <c r="AH157" s="78"/>
      <c r="AI157" s="78"/>
      <c r="AJ157" s="78"/>
      <c r="AK157" s="78"/>
      <c r="AL157" s="78"/>
      <c r="AM157" s="78"/>
      <c r="AN157" s="78"/>
      <c r="AO157" s="78"/>
    </row>
    <row r="158" ht="12.0" customHeight="1">
      <c r="A158" s="219"/>
      <c r="B158" s="215"/>
      <c r="C158" s="215"/>
      <c r="D158" s="216"/>
      <c r="E158" s="217"/>
      <c r="F158" s="220"/>
      <c r="G158" s="220"/>
      <c r="H158" s="221"/>
      <c r="I158" s="222"/>
      <c r="J158" s="223"/>
      <c r="K158" s="224"/>
      <c r="L158" s="225" t="str">
        <f t="shared" si="65"/>
        <v>0.00</v>
      </c>
      <c r="M158" s="224"/>
      <c r="N158" s="226"/>
      <c r="O158" s="227" t="str">
        <f t="shared" si="66"/>
        <v>0.00</v>
      </c>
      <c r="P158" s="227" t="str">
        <f t="shared" si="67"/>
        <v>0.00</v>
      </c>
      <c r="Q158" s="228" t="str">
        <f t="shared" si="44"/>
        <v/>
      </c>
      <c r="R158" s="229" t="str">
        <f t="shared" si="68"/>
        <v/>
      </c>
      <c r="S158" s="229" t="str">
        <f t="shared" si="69"/>
        <v>0.25</v>
      </c>
      <c r="T158" s="229" t="str">
        <f t="shared" si="70"/>
        <v>0.25</v>
      </c>
      <c r="U158" s="229" t="str">
        <f t="shared" si="71"/>
        <v>0.5</v>
      </c>
      <c r="V158" s="229" t="str">
        <f t="shared" si="72"/>
        <v>1.5</v>
      </c>
      <c r="W158" s="230" t="str">
        <f t="shared" si="73"/>
        <v>0.25</v>
      </c>
      <c r="X158" s="229" t="str">
        <f t="shared" si="51"/>
        <v>FALSE</v>
      </c>
      <c r="Y158" s="218" t="str">
        <f t="shared" si="52"/>
        <v>0</v>
      </c>
      <c r="Z158" s="218" t="str">
        <f t="shared" si="53"/>
        <v/>
      </c>
      <c r="AA158" s="218" t="str">
        <f t="shared" si="74"/>
        <v/>
      </c>
      <c r="AB158" s="231" t="str">
        <f t="shared" si="55"/>
        <v/>
      </c>
      <c r="AC158" s="210"/>
      <c r="AD158" s="211"/>
      <c r="AE158" s="213"/>
      <c r="AF158" s="80"/>
      <c r="AG158" s="78"/>
      <c r="AH158" s="78"/>
      <c r="AI158" s="78"/>
      <c r="AJ158" s="78"/>
      <c r="AK158" s="78"/>
      <c r="AL158" s="78"/>
      <c r="AM158" s="78"/>
      <c r="AN158" s="78"/>
      <c r="AO158" s="78"/>
    </row>
    <row r="159" ht="12.0" customHeight="1">
      <c r="A159" s="219"/>
      <c r="B159" s="215"/>
      <c r="C159" s="215"/>
      <c r="D159" s="216"/>
      <c r="E159" s="217"/>
      <c r="F159" s="220"/>
      <c r="G159" s="220"/>
      <c r="H159" s="221"/>
      <c r="I159" s="222"/>
      <c r="J159" s="223"/>
      <c r="K159" s="224"/>
      <c r="L159" s="225" t="str">
        <f t="shared" si="65"/>
        <v>0.00</v>
      </c>
      <c r="M159" s="224"/>
      <c r="N159" s="226"/>
      <c r="O159" s="227" t="str">
        <f t="shared" si="66"/>
        <v>0.00</v>
      </c>
      <c r="P159" s="227" t="str">
        <f t="shared" si="67"/>
        <v>0.00</v>
      </c>
      <c r="Q159" s="228" t="str">
        <f t="shared" si="44"/>
        <v/>
      </c>
      <c r="R159" s="229" t="str">
        <f t="shared" si="68"/>
        <v/>
      </c>
      <c r="S159" s="229" t="str">
        <f t="shared" si="69"/>
        <v>0.25</v>
      </c>
      <c r="T159" s="229" t="str">
        <f t="shared" si="70"/>
        <v>0.25</v>
      </c>
      <c r="U159" s="229" t="str">
        <f t="shared" si="71"/>
        <v>0.5</v>
      </c>
      <c r="V159" s="229" t="str">
        <f t="shared" si="72"/>
        <v>1.5</v>
      </c>
      <c r="W159" s="230" t="str">
        <f t="shared" si="73"/>
        <v>0.25</v>
      </c>
      <c r="X159" s="229" t="str">
        <f t="shared" si="51"/>
        <v>FALSE</v>
      </c>
      <c r="Y159" s="218" t="str">
        <f t="shared" si="52"/>
        <v>0</v>
      </c>
      <c r="Z159" s="218" t="str">
        <f t="shared" si="53"/>
        <v/>
      </c>
      <c r="AA159" s="218" t="str">
        <f t="shared" si="74"/>
        <v/>
      </c>
      <c r="AB159" s="231" t="str">
        <f t="shared" si="55"/>
        <v/>
      </c>
      <c r="AC159" s="210"/>
      <c r="AD159" s="211"/>
      <c r="AE159" s="213"/>
      <c r="AF159" s="80"/>
      <c r="AG159" s="78"/>
      <c r="AH159" s="78"/>
      <c r="AI159" s="78"/>
      <c r="AJ159" s="78"/>
      <c r="AK159" s="78"/>
      <c r="AL159" s="78"/>
      <c r="AM159" s="78"/>
      <c r="AN159" s="78"/>
      <c r="AO159" s="78"/>
    </row>
    <row r="160" ht="12.0" customHeight="1">
      <c r="A160" s="219"/>
      <c r="B160" s="215"/>
      <c r="C160" s="215"/>
      <c r="D160" s="216"/>
      <c r="E160" s="217"/>
      <c r="F160" s="220"/>
      <c r="G160" s="220"/>
      <c r="H160" s="221"/>
      <c r="I160" s="222"/>
      <c r="J160" s="223"/>
      <c r="K160" s="224"/>
      <c r="L160" s="225" t="str">
        <f t="shared" si="65"/>
        <v>0.00</v>
      </c>
      <c r="M160" s="224"/>
      <c r="N160" s="226"/>
      <c r="O160" s="227" t="str">
        <f t="shared" si="66"/>
        <v>0.00</v>
      </c>
      <c r="P160" s="227" t="str">
        <f t="shared" si="67"/>
        <v>0.00</v>
      </c>
      <c r="Q160" s="228" t="str">
        <f t="shared" si="44"/>
        <v/>
      </c>
      <c r="R160" s="229" t="str">
        <f t="shared" si="68"/>
        <v/>
      </c>
      <c r="S160" s="229" t="str">
        <f t="shared" si="69"/>
        <v>0.25</v>
      </c>
      <c r="T160" s="229" t="str">
        <f t="shared" si="70"/>
        <v>0.25</v>
      </c>
      <c r="U160" s="229" t="str">
        <f t="shared" si="71"/>
        <v>0.5</v>
      </c>
      <c r="V160" s="229" t="str">
        <f t="shared" si="72"/>
        <v>1.5</v>
      </c>
      <c r="W160" s="230" t="str">
        <f t="shared" si="73"/>
        <v>0.25</v>
      </c>
      <c r="X160" s="229" t="str">
        <f t="shared" si="51"/>
        <v>FALSE</v>
      </c>
      <c r="Y160" s="218" t="str">
        <f t="shared" si="52"/>
        <v>0</v>
      </c>
      <c r="Z160" s="218" t="str">
        <f t="shared" si="53"/>
        <v/>
      </c>
      <c r="AA160" s="218" t="str">
        <f t="shared" si="74"/>
        <v/>
      </c>
      <c r="AB160" s="231" t="str">
        <f t="shared" si="55"/>
        <v/>
      </c>
      <c r="AC160" s="210"/>
      <c r="AD160" s="211"/>
      <c r="AE160" s="213"/>
      <c r="AF160" s="80"/>
      <c r="AG160" s="78"/>
      <c r="AH160" s="78"/>
      <c r="AI160" s="78"/>
      <c r="AJ160" s="78"/>
      <c r="AK160" s="78"/>
      <c r="AL160" s="78"/>
      <c r="AM160" s="78"/>
      <c r="AN160" s="78"/>
      <c r="AO160" s="78"/>
    </row>
    <row r="161" ht="12.0" customHeight="1">
      <c r="A161" s="219"/>
      <c r="B161" s="215"/>
      <c r="C161" s="215"/>
      <c r="D161" s="216"/>
      <c r="E161" s="217"/>
      <c r="F161" s="220"/>
      <c r="G161" s="220"/>
      <c r="H161" s="221"/>
      <c r="I161" s="222"/>
      <c r="J161" s="223"/>
      <c r="K161" s="224"/>
      <c r="L161" s="225" t="str">
        <f t="shared" si="65"/>
        <v>0.00</v>
      </c>
      <c r="M161" s="224"/>
      <c r="N161" s="226"/>
      <c r="O161" s="227" t="str">
        <f t="shared" si="66"/>
        <v>0.00</v>
      </c>
      <c r="P161" s="227" t="str">
        <f t="shared" si="67"/>
        <v>0.00</v>
      </c>
      <c r="Q161" s="228" t="str">
        <f t="shared" si="44"/>
        <v/>
      </c>
      <c r="R161" s="229" t="str">
        <f t="shared" si="68"/>
        <v/>
      </c>
      <c r="S161" s="229" t="str">
        <f t="shared" si="69"/>
        <v>0.25</v>
      </c>
      <c r="T161" s="229" t="str">
        <f t="shared" si="70"/>
        <v>0.25</v>
      </c>
      <c r="U161" s="229" t="str">
        <f t="shared" si="71"/>
        <v>0.5</v>
      </c>
      <c r="V161" s="229" t="str">
        <f t="shared" si="72"/>
        <v>1.5</v>
      </c>
      <c r="W161" s="230" t="str">
        <f t="shared" si="73"/>
        <v>0.25</v>
      </c>
      <c r="X161" s="229" t="str">
        <f t="shared" si="51"/>
        <v>FALSE</v>
      </c>
      <c r="Y161" s="218" t="str">
        <f t="shared" si="52"/>
        <v>0</v>
      </c>
      <c r="Z161" s="218" t="str">
        <f t="shared" si="53"/>
        <v/>
      </c>
      <c r="AA161" s="218" t="str">
        <f t="shared" si="74"/>
        <v/>
      </c>
      <c r="AB161" s="231" t="str">
        <f t="shared" si="55"/>
        <v/>
      </c>
      <c r="AC161" s="210"/>
      <c r="AD161" s="211"/>
      <c r="AE161" s="213"/>
      <c r="AF161" s="80"/>
      <c r="AG161" s="78"/>
      <c r="AH161" s="78"/>
      <c r="AI161" s="78"/>
      <c r="AJ161" s="78"/>
      <c r="AK161" s="78"/>
      <c r="AL161" s="78"/>
      <c r="AM161" s="78"/>
      <c r="AN161" s="78"/>
      <c r="AO161" s="78"/>
    </row>
    <row r="162" ht="12.0" customHeight="1">
      <c r="A162" s="219"/>
      <c r="B162" s="215"/>
      <c r="C162" s="215"/>
      <c r="D162" s="216"/>
      <c r="E162" s="217"/>
      <c r="F162" s="220"/>
      <c r="G162" s="220"/>
      <c r="H162" s="221"/>
      <c r="I162" s="222"/>
      <c r="J162" s="223"/>
      <c r="K162" s="224"/>
      <c r="L162" s="225" t="str">
        <f t="shared" si="65"/>
        <v>0.00</v>
      </c>
      <c r="M162" s="224"/>
      <c r="N162" s="226"/>
      <c r="O162" s="227" t="str">
        <f t="shared" si="66"/>
        <v>0.00</v>
      </c>
      <c r="P162" s="227" t="str">
        <f t="shared" si="67"/>
        <v>0.00</v>
      </c>
      <c r="Q162" s="228" t="str">
        <f t="shared" si="44"/>
        <v/>
      </c>
      <c r="R162" s="229" t="str">
        <f t="shared" si="68"/>
        <v/>
      </c>
      <c r="S162" s="229" t="str">
        <f t="shared" si="69"/>
        <v>0.25</v>
      </c>
      <c r="T162" s="229" t="str">
        <f t="shared" si="70"/>
        <v>0.25</v>
      </c>
      <c r="U162" s="229" t="str">
        <f t="shared" si="71"/>
        <v>0.5</v>
      </c>
      <c r="V162" s="229" t="str">
        <f t="shared" si="72"/>
        <v>1.5</v>
      </c>
      <c r="W162" s="230" t="str">
        <f t="shared" si="73"/>
        <v>0.25</v>
      </c>
      <c r="X162" s="229" t="str">
        <f t="shared" si="51"/>
        <v>FALSE</v>
      </c>
      <c r="Y162" s="218" t="str">
        <f t="shared" si="52"/>
        <v>0</v>
      </c>
      <c r="Z162" s="218" t="str">
        <f t="shared" si="53"/>
        <v/>
      </c>
      <c r="AA162" s="218" t="str">
        <f t="shared" si="74"/>
        <v/>
      </c>
      <c r="AB162" s="231" t="str">
        <f t="shared" si="55"/>
        <v/>
      </c>
      <c r="AC162" s="210"/>
      <c r="AD162" s="211"/>
      <c r="AE162" s="213"/>
      <c r="AF162" s="80"/>
      <c r="AG162" s="78"/>
      <c r="AH162" s="78"/>
      <c r="AI162" s="78"/>
      <c r="AJ162" s="78"/>
      <c r="AK162" s="78"/>
      <c r="AL162" s="78"/>
      <c r="AM162" s="78"/>
      <c r="AN162" s="78"/>
      <c r="AO162" s="78"/>
    </row>
    <row r="163" ht="12.0" customHeight="1">
      <c r="A163" s="219"/>
      <c r="B163" s="215"/>
      <c r="C163" s="215"/>
      <c r="D163" s="216"/>
      <c r="E163" s="217"/>
      <c r="F163" s="220"/>
      <c r="G163" s="220"/>
      <c r="H163" s="221"/>
      <c r="I163" s="222"/>
      <c r="J163" s="223"/>
      <c r="K163" s="224"/>
      <c r="L163" s="225" t="str">
        <f t="shared" si="65"/>
        <v>0.00</v>
      </c>
      <c r="M163" s="224"/>
      <c r="N163" s="226"/>
      <c r="O163" s="227" t="str">
        <f t="shared" si="66"/>
        <v>0.00</v>
      </c>
      <c r="P163" s="227" t="str">
        <f t="shared" si="67"/>
        <v>0.00</v>
      </c>
      <c r="Q163" s="228" t="str">
        <f t="shared" si="44"/>
        <v/>
      </c>
      <c r="R163" s="229" t="str">
        <f t="shared" si="68"/>
        <v/>
      </c>
      <c r="S163" s="229" t="str">
        <f t="shared" si="69"/>
        <v>0.25</v>
      </c>
      <c r="T163" s="229" t="str">
        <f t="shared" si="70"/>
        <v>0.25</v>
      </c>
      <c r="U163" s="229" t="str">
        <f t="shared" si="71"/>
        <v>0.5</v>
      </c>
      <c r="V163" s="229" t="str">
        <f t="shared" si="72"/>
        <v>1.5</v>
      </c>
      <c r="W163" s="230" t="str">
        <f t="shared" si="73"/>
        <v>0.25</v>
      </c>
      <c r="X163" s="229" t="str">
        <f t="shared" si="51"/>
        <v>FALSE</v>
      </c>
      <c r="Y163" s="218" t="str">
        <f t="shared" si="52"/>
        <v>0</v>
      </c>
      <c r="Z163" s="218" t="str">
        <f t="shared" si="53"/>
        <v/>
      </c>
      <c r="AA163" s="218" t="str">
        <f t="shared" si="74"/>
        <v/>
      </c>
      <c r="AB163" s="231" t="str">
        <f t="shared" si="55"/>
        <v/>
      </c>
      <c r="AC163" s="210"/>
      <c r="AD163" s="211"/>
      <c r="AE163" s="213"/>
      <c r="AF163" s="80"/>
      <c r="AG163" s="78"/>
      <c r="AH163" s="78"/>
      <c r="AI163" s="78"/>
      <c r="AJ163" s="78"/>
      <c r="AK163" s="78"/>
      <c r="AL163" s="78"/>
      <c r="AM163" s="78"/>
      <c r="AN163" s="78"/>
      <c r="AO163" s="78"/>
    </row>
    <row r="164" ht="12.0" customHeight="1">
      <c r="A164" s="219"/>
      <c r="B164" s="215"/>
      <c r="C164" s="215"/>
      <c r="D164" s="216"/>
      <c r="E164" s="217"/>
      <c r="F164" s="220"/>
      <c r="G164" s="220"/>
      <c r="H164" s="221"/>
      <c r="I164" s="222"/>
      <c r="J164" s="223"/>
      <c r="K164" s="224"/>
      <c r="L164" s="225" t="str">
        <f t="shared" si="65"/>
        <v>0.00</v>
      </c>
      <c r="M164" s="224"/>
      <c r="N164" s="226"/>
      <c r="O164" s="227" t="str">
        <f t="shared" si="66"/>
        <v>0.00</v>
      </c>
      <c r="P164" s="227" t="str">
        <f t="shared" si="67"/>
        <v>0.00</v>
      </c>
      <c r="Q164" s="228" t="str">
        <f t="shared" si="44"/>
        <v/>
      </c>
      <c r="R164" s="229" t="str">
        <f t="shared" si="68"/>
        <v/>
      </c>
      <c r="S164" s="229" t="str">
        <f t="shared" si="69"/>
        <v>0.25</v>
      </c>
      <c r="T164" s="229" t="str">
        <f t="shared" si="70"/>
        <v>0.25</v>
      </c>
      <c r="U164" s="229" t="str">
        <f t="shared" si="71"/>
        <v>0.5</v>
      </c>
      <c r="V164" s="229" t="str">
        <f t="shared" si="72"/>
        <v>1.5</v>
      </c>
      <c r="W164" s="230" t="str">
        <f t="shared" si="73"/>
        <v>0.25</v>
      </c>
      <c r="X164" s="229" t="str">
        <f t="shared" si="51"/>
        <v>FALSE</v>
      </c>
      <c r="Y164" s="218" t="str">
        <f t="shared" si="52"/>
        <v>0</v>
      </c>
      <c r="Z164" s="218" t="str">
        <f t="shared" si="53"/>
        <v/>
      </c>
      <c r="AA164" s="218" t="str">
        <f t="shared" si="74"/>
        <v/>
      </c>
      <c r="AB164" s="231" t="str">
        <f t="shared" si="55"/>
        <v/>
      </c>
      <c r="AC164" s="210"/>
      <c r="AD164" s="211"/>
      <c r="AE164" s="213"/>
      <c r="AF164" s="80"/>
      <c r="AG164" s="78"/>
      <c r="AH164" s="78"/>
      <c r="AI164" s="78"/>
      <c r="AJ164" s="78"/>
      <c r="AK164" s="78"/>
      <c r="AL164" s="78"/>
      <c r="AM164" s="78"/>
      <c r="AN164" s="78"/>
      <c r="AO164" s="78"/>
    </row>
    <row r="165" ht="12.0" customHeight="1">
      <c r="A165" s="219"/>
      <c r="B165" s="215"/>
      <c r="C165" s="215"/>
      <c r="D165" s="216"/>
      <c r="E165" s="217"/>
      <c r="F165" s="220"/>
      <c r="G165" s="220"/>
      <c r="H165" s="221"/>
      <c r="I165" s="222"/>
      <c r="J165" s="223"/>
      <c r="K165" s="224"/>
      <c r="L165" s="225" t="str">
        <f t="shared" si="65"/>
        <v>0.00</v>
      </c>
      <c r="M165" s="224"/>
      <c r="N165" s="226"/>
      <c r="O165" s="227" t="str">
        <f t="shared" si="66"/>
        <v>0.00</v>
      </c>
      <c r="P165" s="227" t="str">
        <f t="shared" si="67"/>
        <v>0.00</v>
      </c>
      <c r="Q165" s="228" t="str">
        <f t="shared" si="44"/>
        <v/>
      </c>
      <c r="R165" s="229" t="str">
        <f t="shared" si="68"/>
        <v/>
      </c>
      <c r="S165" s="229" t="str">
        <f t="shared" si="69"/>
        <v>0.25</v>
      </c>
      <c r="T165" s="229" t="str">
        <f t="shared" si="70"/>
        <v>0.25</v>
      </c>
      <c r="U165" s="229" t="str">
        <f t="shared" si="71"/>
        <v>0.5</v>
      </c>
      <c r="V165" s="229" t="str">
        <f t="shared" si="72"/>
        <v>1.5</v>
      </c>
      <c r="W165" s="230" t="str">
        <f t="shared" si="73"/>
        <v>0.25</v>
      </c>
      <c r="X165" s="229" t="str">
        <f t="shared" si="51"/>
        <v>FALSE</v>
      </c>
      <c r="Y165" s="218" t="str">
        <f t="shared" si="52"/>
        <v>0</v>
      </c>
      <c r="Z165" s="218" t="str">
        <f t="shared" si="53"/>
        <v/>
      </c>
      <c r="AA165" s="218" t="str">
        <f t="shared" si="74"/>
        <v/>
      </c>
      <c r="AB165" s="231" t="str">
        <f t="shared" si="55"/>
        <v/>
      </c>
      <c r="AC165" s="210"/>
      <c r="AD165" s="211"/>
      <c r="AE165" s="213"/>
      <c r="AF165" s="80"/>
      <c r="AG165" s="78"/>
      <c r="AH165" s="78"/>
      <c r="AI165" s="78"/>
      <c r="AJ165" s="78"/>
      <c r="AK165" s="78"/>
      <c r="AL165" s="78"/>
      <c r="AM165" s="78"/>
      <c r="AN165" s="78"/>
      <c r="AO165" s="78"/>
    </row>
    <row r="166" ht="12.0" customHeight="1">
      <c r="A166" s="219"/>
      <c r="B166" s="215"/>
      <c r="C166" s="215"/>
      <c r="D166" s="216"/>
      <c r="E166" s="217"/>
      <c r="F166" s="220"/>
      <c r="G166" s="220"/>
      <c r="H166" s="221"/>
      <c r="I166" s="222"/>
      <c r="J166" s="223"/>
      <c r="K166" s="224"/>
      <c r="L166" s="225" t="str">
        <f t="shared" si="65"/>
        <v>0.00</v>
      </c>
      <c r="M166" s="224"/>
      <c r="N166" s="226"/>
      <c r="O166" s="227" t="str">
        <f t="shared" si="66"/>
        <v>0.00</v>
      </c>
      <c r="P166" s="227" t="str">
        <f t="shared" si="67"/>
        <v>0.00</v>
      </c>
      <c r="Q166" s="228" t="str">
        <f t="shared" si="44"/>
        <v/>
      </c>
      <c r="R166" s="229" t="str">
        <f t="shared" si="68"/>
        <v/>
      </c>
      <c r="S166" s="229" t="str">
        <f t="shared" si="69"/>
        <v>0.25</v>
      </c>
      <c r="T166" s="229" t="str">
        <f t="shared" si="70"/>
        <v>0.25</v>
      </c>
      <c r="U166" s="229" t="str">
        <f t="shared" si="71"/>
        <v>0.5</v>
      </c>
      <c r="V166" s="229" t="str">
        <f t="shared" si="72"/>
        <v>1.5</v>
      </c>
      <c r="W166" s="230" t="str">
        <f t="shared" si="73"/>
        <v>0.25</v>
      </c>
      <c r="X166" s="229" t="str">
        <f t="shared" si="51"/>
        <v>FALSE</v>
      </c>
      <c r="Y166" s="218" t="str">
        <f t="shared" si="52"/>
        <v>0</v>
      </c>
      <c r="Z166" s="218" t="str">
        <f t="shared" si="53"/>
        <v/>
      </c>
      <c r="AA166" s="218" t="str">
        <f t="shared" si="74"/>
        <v/>
      </c>
      <c r="AB166" s="231" t="str">
        <f t="shared" si="55"/>
        <v/>
      </c>
      <c r="AC166" s="210"/>
      <c r="AD166" s="211"/>
      <c r="AE166" s="213"/>
      <c r="AF166" s="80"/>
      <c r="AG166" s="78"/>
      <c r="AH166" s="78"/>
      <c r="AI166" s="78"/>
      <c r="AJ166" s="78"/>
      <c r="AK166" s="78"/>
      <c r="AL166" s="78"/>
      <c r="AM166" s="78"/>
      <c r="AN166" s="78"/>
      <c r="AO166" s="78"/>
    </row>
    <row r="167" ht="12.0" customHeight="1">
      <c r="A167" s="219"/>
      <c r="B167" s="215"/>
      <c r="C167" s="215"/>
      <c r="D167" s="216"/>
      <c r="E167" s="217"/>
      <c r="F167" s="220"/>
      <c r="G167" s="220"/>
      <c r="H167" s="221"/>
      <c r="I167" s="222"/>
      <c r="J167" s="223"/>
      <c r="K167" s="224"/>
      <c r="L167" s="225" t="str">
        <f t="shared" si="65"/>
        <v>0.00</v>
      </c>
      <c r="M167" s="224"/>
      <c r="N167" s="226"/>
      <c r="O167" s="227" t="str">
        <f t="shared" si="66"/>
        <v>0.00</v>
      </c>
      <c r="P167" s="227" t="str">
        <f t="shared" si="67"/>
        <v>0.00</v>
      </c>
      <c r="Q167" s="228" t="str">
        <f t="shared" si="44"/>
        <v/>
      </c>
      <c r="R167" s="229" t="str">
        <f t="shared" si="68"/>
        <v/>
      </c>
      <c r="S167" s="229" t="str">
        <f t="shared" si="69"/>
        <v>0.25</v>
      </c>
      <c r="T167" s="229" t="str">
        <f t="shared" si="70"/>
        <v>0.25</v>
      </c>
      <c r="U167" s="229" t="str">
        <f t="shared" si="71"/>
        <v>0.5</v>
      </c>
      <c r="V167" s="229" t="str">
        <f t="shared" si="72"/>
        <v>1.5</v>
      </c>
      <c r="W167" s="230" t="str">
        <f t="shared" si="73"/>
        <v>0.25</v>
      </c>
      <c r="X167" s="229" t="str">
        <f t="shared" si="51"/>
        <v>FALSE</v>
      </c>
      <c r="Y167" s="218" t="str">
        <f t="shared" si="52"/>
        <v>0</v>
      </c>
      <c r="Z167" s="218" t="str">
        <f t="shared" si="53"/>
        <v/>
      </c>
      <c r="AA167" s="218" t="str">
        <f t="shared" si="74"/>
        <v/>
      </c>
      <c r="AB167" s="231" t="str">
        <f t="shared" si="55"/>
        <v/>
      </c>
      <c r="AC167" s="210"/>
      <c r="AD167" s="211"/>
      <c r="AE167" s="213"/>
      <c r="AF167" s="80"/>
      <c r="AG167" s="78"/>
      <c r="AH167" s="78"/>
      <c r="AI167" s="78"/>
      <c r="AJ167" s="78"/>
      <c r="AK167" s="78"/>
      <c r="AL167" s="78"/>
      <c r="AM167" s="78"/>
      <c r="AN167" s="78"/>
      <c r="AO167" s="78"/>
    </row>
    <row r="168" ht="12.0" customHeight="1">
      <c r="A168" s="219"/>
      <c r="B168" s="215"/>
      <c r="C168" s="215"/>
      <c r="D168" s="216"/>
      <c r="E168" s="217"/>
      <c r="F168" s="220"/>
      <c r="G168" s="220"/>
      <c r="H168" s="221"/>
      <c r="I168" s="222"/>
      <c r="J168" s="223"/>
      <c r="K168" s="224"/>
      <c r="L168" s="225" t="str">
        <f t="shared" si="65"/>
        <v>0.00</v>
      </c>
      <c r="M168" s="224"/>
      <c r="N168" s="226"/>
      <c r="O168" s="227" t="str">
        <f t="shared" si="66"/>
        <v>0.00</v>
      </c>
      <c r="P168" s="227" t="str">
        <f t="shared" si="67"/>
        <v>0.00</v>
      </c>
      <c r="Q168" s="228" t="str">
        <f t="shared" si="44"/>
        <v/>
      </c>
      <c r="R168" s="229" t="str">
        <f t="shared" si="68"/>
        <v/>
      </c>
      <c r="S168" s="229" t="str">
        <f t="shared" si="69"/>
        <v>0.25</v>
      </c>
      <c r="T168" s="229" t="str">
        <f t="shared" si="70"/>
        <v>0.25</v>
      </c>
      <c r="U168" s="229" t="str">
        <f t="shared" si="71"/>
        <v>0.5</v>
      </c>
      <c r="V168" s="229" t="str">
        <f t="shared" si="72"/>
        <v>1.5</v>
      </c>
      <c r="W168" s="230" t="str">
        <f t="shared" si="73"/>
        <v>0.25</v>
      </c>
      <c r="X168" s="229" t="str">
        <f t="shared" si="51"/>
        <v>FALSE</v>
      </c>
      <c r="Y168" s="218" t="str">
        <f t="shared" si="52"/>
        <v>0</v>
      </c>
      <c r="Z168" s="218" t="str">
        <f t="shared" si="53"/>
        <v/>
      </c>
      <c r="AA168" s="218" t="str">
        <f t="shared" si="74"/>
        <v/>
      </c>
      <c r="AB168" s="231" t="str">
        <f t="shared" si="55"/>
        <v/>
      </c>
      <c r="AC168" s="210"/>
      <c r="AD168" s="211"/>
      <c r="AE168" s="213"/>
      <c r="AF168" s="80"/>
      <c r="AG168" s="78"/>
      <c r="AH168" s="78"/>
      <c r="AI168" s="78"/>
      <c r="AJ168" s="78"/>
      <c r="AK168" s="78"/>
      <c r="AL168" s="78"/>
      <c r="AM168" s="78"/>
      <c r="AN168" s="78"/>
      <c r="AO168" s="78"/>
    </row>
    <row r="169" ht="12.0" customHeight="1">
      <c r="A169" s="219"/>
      <c r="B169" s="215"/>
      <c r="C169" s="215"/>
      <c r="D169" s="216"/>
      <c r="E169" s="217"/>
      <c r="F169" s="220"/>
      <c r="G169" s="220"/>
      <c r="H169" s="221"/>
      <c r="I169" s="222"/>
      <c r="J169" s="223"/>
      <c r="K169" s="224"/>
      <c r="L169" s="225" t="str">
        <f t="shared" si="65"/>
        <v>0.00</v>
      </c>
      <c r="M169" s="224"/>
      <c r="N169" s="226"/>
      <c r="O169" s="227" t="str">
        <f t="shared" si="66"/>
        <v>0.00</v>
      </c>
      <c r="P169" s="227" t="str">
        <f t="shared" si="67"/>
        <v>0.00</v>
      </c>
      <c r="Q169" s="228" t="str">
        <f t="shared" si="44"/>
        <v/>
      </c>
      <c r="R169" s="229" t="str">
        <f t="shared" si="68"/>
        <v/>
      </c>
      <c r="S169" s="229" t="str">
        <f t="shared" si="69"/>
        <v>0.25</v>
      </c>
      <c r="T169" s="229" t="str">
        <f t="shared" si="70"/>
        <v>0.25</v>
      </c>
      <c r="U169" s="229" t="str">
        <f t="shared" si="71"/>
        <v>0.5</v>
      </c>
      <c r="V169" s="229" t="str">
        <f t="shared" si="72"/>
        <v>1.5</v>
      </c>
      <c r="W169" s="230" t="str">
        <f t="shared" si="73"/>
        <v>0.25</v>
      </c>
      <c r="X169" s="229" t="str">
        <f t="shared" si="51"/>
        <v>FALSE</v>
      </c>
      <c r="Y169" s="218" t="str">
        <f t="shared" si="52"/>
        <v>0</v>
      </c>
      <c r="Z169" s="218" t="str">
        <f t="shared" si="53"/>
        <v/>
      </c>
      <c r="AA169" s="218" t="str">
        <f t="shared" si="74"/>
        <v/>
      </c>
      <c r="AB169" s="231" t="str">
        <f t="shared" si="55"/>
        <v/>
      </c>
      <c r="AC169" s="210"/>
      <c r="AD169" s="211"/>
      <c r="AE169" s="213"/>
      <c r="AF169" s="80"/>
      <c r="AG169" s="78"/>
      <c r="AH169" s="78"/>
      <c r="AI169" s="78"/>
      <c r="AJ169" s="78"/>
      <c r="AK169" s="78"/>
      <c r="AL169" s="78"/>
      <c r="AM169" s="78"/>
      <c r="AN169" s="78"/>
      <c r="AO169" s="78"/>
    </row>
    <row r="170" ht="12.0" customHeight="1">
      <c r="A170" s="219"/>
      <c r="B170" s="215"/>
      <c r="C170" s="215"/>
      <c r="D170" s="216"/>
      <c r="E170" s="217"/>
      <c r="F170" s="220"/>
      <c r="G170" s="220"/>
      <c r="H170" s="221"/>
      <c r="I170" s="222"/>
      <c r="J170" s="223"/>
      <c r="K170" s="224"/>
      <c r="L170" s="225" t="str">
        <f t="shared" si="65"/>
        <v>0.00</v>
      </c>
      <c r="M170" s="224"/>
      <c r="N170" s="226"/>
      <c r="O170" s="227" t="str">
        <f t="shared" si="66"/>
        <v>0.00</v>
      </c>
      <c r="P170" s="227" t="str">
        <f t="shared" si="67"/>
        <v>0.00</v>
      </c>
      <c r="Q170" s="228" t="str">
        <f t="shared" si="44"/>
        <v/>
      </c>
      <c r="R170" s="229" t="str">
        <f t="shared" si="68"/>
        <v/>
      </c>
      <c r="S170" s="229" t="str">
        <f t="shared" si="69"/>
        <v>0.25</v>
      </c>
      <c r="T170" s="229" t="str">
        <f t="shared" si="70"/>
        <v>0.25</v>
      </c>
      <c r="U170" s="229" t="str">
        <f t="shared" si="71"/>
        <v>0.5</v>
      </c>
      <c r="V170" s="229" t="str">
        <f t="shared" si="72"/>
        <v>1.5</v>
      </c>
      <c r="W170" s="230" t="str">
        <f t="shared" si="73"/>
        <v>0.25</v>
      </c>
      <c r="X170" s="229" t="str">
        <f t="shared" si="51"/>
        <v>FALSE</v>
      </c>
      <c r="Y170" s="218" t="str">
        <f t="shared" si="52"/>
        <v>0</v>
      </c>
      <c r="Z170" s="218" t="str">
        <f t="shared" si="53"/>
        <v/>
      </c>
      <c r="AA170" s="218" t="str">
        <f t="shared" si="74"/>
        <v/>
      </c>
      <c r="AB170" s="231" t="str">
        <f t="shared" si="55"/>
        <v/>
      </c>
      <c r="AC170" s="210"/>
      <c r="AD170" s="211"/>
      <c r="AE170" s="213"/>
      <c r="AF170" s="80"/>
      <c r="AG170" s="78"/>
      <c r="AH170" s="78"/>
      <c r="AI170" s="78"/>
      <c r="AJ170" s="78"/>
      <c r="AK170" s="78"/>
      <c r="AL170" s="78"/>
      <c r="AM170" s="78"/>
      <c r="AN170" s="78"/>
      <c r="AO170" s="78"/>
    </row>
    <row r="171" ht="12.0" customHeight="1">
      <c r="A171" s="219"/>
      <c r="B171" s="215"/>
      <c r="C171" s="215"/>
      <c r="D171" s="216"/>
      <c r="E171" s="217"/>
      <c r="F171" s="220"/>
      <c r="G171" s="220"/>
      <c r="H171" s="221"/>
      <c r="I171" s="222"/>
      <c r="J171" s="223"/>
      <c r="K171" s="224"/>
      <c r="L171" s="225" t="str">
        <f t="shared" si="65"/>
        <v>0.00</v>
      </c>
      <c r="M171" s="224"/>
      <c r="N171" s="226"/>
      <c r="O171" s="227" t="str">
        <f t="shared" si="66"/>
        <v>0.00</v>
      </c>
      <c r="P171" s="227" t="str">
        <f t="shared" si="67"/>
        <v>0.00</v>
      </c>
      <c r="Q171" s="228" t="str">
        <f t="shared" si="44"/>
        <v/>
      </c>
      <c r="R171" s="229" t="str">
        <f t="shared" si="68"/>
        <v/>
      </c>
      <c r="S171" s="229" t="str">
        <f t="shared" si="69"/>
        <v>0.25</v>
      </c>
      <c r="T171" s="229" t="str">
        <f t="shared" si="70"/>
        <v>0.25</v>
      </c>
      <c r="U171" s="229" t="str">
        <f t="shared" si="71"/>
        <v>0.5</v>
      </c>
      <c r="V171" s="229" t="str">
        <f t="shared" si="72"/>
        <v>1.5</v>
      </c>
      <c r="W171" s="230" t="str">
        <f t="shared" si="73"/>
        <v>0.25</v>
      </c>
      <c r="X171" s="229" t="str">
        <f t="shared" si="51"/>
        <v>FALSE</v>
      </c>
      <c r="Y171" s="218" t="str">
        <f t="shared" si="52"/>
        <v>0</v>
      </c>
      <c r="Z171" s="218" t="str">
        <f t="shared" si="53"/>
        <v/>
      </c>
      <c r="AA171" s="218" t="str">
        <f t="shared" si="74"/>
        <v/>
      </c>
      <c r="AB171" s="231" t="str">
        <f t="shared" si="55"/>
        <v/>
      </c>
      <c r="AC171" s="210"/>
      <c r="AD171" s="211"/>
      <c r="AE171" s="213"/>
      <c r="AF171" s="80"/>
      <c r="AG171" s="78"/>
      <c r="AH171" s="78"/>
      <c r="AI171" s="78"/>
      <c r="AJ171" s="78"/>
      <c r="AK171" s="78"/>
      <c r="AL171" s="78"/>
      <c r="AM171" s="78"/>
      <c r="AN171" s="78"/>
      <c r="AO171" s="78"/>
    </row>
    <row r="172" ht="12.0" customHeight="1">
      <c r="A172" s="219"/>
      <c r="B172" s="215"/>
      <c r="C172" s="215"/>
      <c r="D172" s="216"/>
      <c r="E172" s="217"/>
      <c r="F172" s="220"/>
      <c r="G172" s="220"/>
      <c r="H172" s="221"/>
      <c r="I172" s="222"/>
      <c r="J172" s="223"/>
      <c r="K172" s="224"/>
      <c r="L172" s="225" t="str">
        <f t="shared" si="65"/>
        <v>0.00</v>
      </c>
      <c r="M172" s="224"/>
      <c r="N172" s="226"/>
      <c r="O172" s="227" t="str">
        <f t="shared" si="66"/>
        <v>0.00</v>
      </c>
      <c r="P172" s="227" t="str">
        <f t="shared" si="67"/>
        <v>0.00</v>
      </c>
      <c r="Q172" s="228" t="str">
        <f t="shared" si="44"/>
        <v/>
      </c>
      <c r="R172" s="229" t="str">
        <f t="shared" si="68"/>
        <v/>
      </c>
      <c r="S172" s="229" t="str">
        <f t="shared" si="69"/>
        <v>0.25</v>
      </c>
      <c r="T172" s="229" t="str">
        <f t="shared" si="70"/>
        <v>0.25</v>
      </c>
      <c r="U172" s="229" t="str">
        <f t="shared" si="71"/>
        <v>0.5</v>
      </c>
      <c r="V172" s="229" t="str">
        <f t="shared" si="72"/>
        <v>1.5</v>
      </c>
      <c r="W172" s="230" t="str">
        <f t="shared" si="73"/>
        <v>0.25</v>
      </c>
      <c r="X172" s="229" t="str">
        <f t="shared" si="51"/>
        <v>FALSE</v>
      </c>
      <c r="Y172" s="218" t="str">
        <f t="shared" si="52"/>
        <v>0</v>
      </c>
      <c r="Z172" s="218" t="str">
        <f t="shared" si="53"/>
        <v/>
      </c>
      <c r="AA172" s="218" t="str">
        <f t="shared" si="74"/>
        <v/>
      </c>
      <c r="AB172" s="231" t="str">
        <f t="shared" si="55"/>
        <v/>
      </c>
      <c r="AC172" s="210"/>
      <c r="AD172" s="211"/>
      <c r="AE172" s="213"/>
      <c r="AF172" s="80"/>
      <c r="AG172" s="78"/>
      <c r="AH172" s="78"/>
      <c r="AI172" s="78"/>
      <c r="AJ172" s="78"/>
      <c r="AK172" s="78"/>
      <c r="AL172" s="78"/>
      <c r="AM172" s="78"/>
      <c r="AN172" s="78"/>
      <c r="AO172" s="78"/>
    </row>
    <row r="173" ht="12.0" customHeight="1">
      <c r="A173" s="219"/>
      <c r="B173" s="215"/>
      <c r="C173" s="215"/>
      <c r="D173" s="216"/>
      <c r="E173" s="217"/>
      <c r="F173" s="220"/>
      <c r="G173" s="220"/>
      <c r="H173" s="221"/>
      <c r="I173" s="222"/>
      <c r="J173" s="223"/>
      <c r="K173" s="224"/>
      <c r="L173" s="225" t="str">
        <f t="shared" si="65"/>
        <v>0.00</v>
      </c>
      <c r="M173" s="224"/>
      <c r="N173" s="226"/>
      <c r="O173" s="227" t="str">
        <f t="shared" si="66"/>
        <v>0.00</v>
      </c>
      <c r="P173" s="227" t="str">
        <f t="shared" si="67"/>
        <v>0.00</v>
      </c>
      <c r="Q173" s="228" t="str">
        <f t="shared" si="44"/>
        <v/>
      </c>
      <c r="R173" s="229" t="str">
        <f t="shared" si="68"/>
        <v/>
      </c>
      <c r="S173" s="229" t="str">
        <f t="shared" si="69"/>
        <v>0.25</v>
      </c>
      <c r="T173" s="229" t="str">
        <f t="shared" si="70"/>
        <v>0.25</v>
      </c>
      <c r="U173" s="229" t="str">
        <f t="shared" si="71"/>
        <v>0.5</v>
      </c>
      <c r="V173" s="229" t="str">
        <f t="shared" si="72"/>
        <v>1.5</v>
      </c>
      <c r="W173" s="230" t="str">
        <f t="shared" si="73"/>
        <v>0.25</v>
      </c>
      <c r="X173" s="229" t="str">
        <f t="shared" si="51"/>
        <v>FALSE</v>
      </c>
      <c r="Y173" s="218" t="str">
        <f t="shared" si="52"/>
        <v>0</v>
      </c>
      <c r="Z173" s="218" t="str">
        <f t="shared" si="53"/>
        <v/>
      </c>
      <c r="AA173" s="218" t="str">
        <f t="shared" si="74"/>
        <v/>
      </c>
      <c r="AB173" s="231" t="str">
        <f t="shared" si="55"/>
        <v/>
      </c>
      <c r="AC173" s="210"/>
      <c r="AD173" s="211"/>
      <c r="AE173" s="213"/>
      <c r="AF173" s="80"/>
      <c r="AG173" s="78"/>
      <c r="AH173" s="78"/>
      <c r="AI173" s="78"/>
      <c r="AJ173" s="78"/>
      <c r="AK173" s="78"/>
      <c r="AL173" s="78"/>
      <c r="AM173" s="78"/>
      <c r="AN173" s="78"/>
      <c r="AO173" s="78"/>
    </row>
    <row r="174" ht="12.0" customHeight="1">
      <c r="A174" s="219"/>
      <c r="B174" s="215"/>
      <c r="C174" s="215"/>
      <c r="D174" s="216"/>
      <c r="E174" s="217"/>
      <c r="F174" s="220"/>
      <c r="G174" s="220"/>
      <c r="H174" s="221"/>
      <c r="I174" s="222"/>
      <c r="J174" s="223"/>
      <c r="K174" s="224"/>
      <c r="L174" s="225" t="str">
        <f t="shared" si="65"/>
        <v>0.00</v>
      </c>
      <c r="M174" s="224"/>
      <c r="N174" s="226"/>
      <c r="O174" s="227" t="str">
        <f t="shared" si="66"/>
        <v>0.00</v>
      </c>
      <c r="P174" s="227" t="str">
        <f t="shared" si="67"/>
        <v>0.00</v>
      </c>
      <c r="Q174" s="228" t="str">
        <f t="shared" si="44"/>
        <v/>
      </c>
      <c r="R174" s="229" t="str">
        <f t="shared" si="68"/>
        <v/>
      </c>
      <c r="S174" s="229" t="str">
        <f t="shared" si="69"/>
        <v>0.25</v>
      </c>
      <c r="T174" s="229" t="str">
        <f t="shared" si="70"/>
        <v>0.25</v>
      </c>
      <c r="U174" s="229" t="str">
        <f t="shared" si="71"/>
        <v>0.5</v>
      </c>
      <c r="V174" s="229" t="str">
        <f t="shared" si="72"/>
        <v>1.5</v>
      </c>
      <c r="W174" s="230" t="str">
        <f t="shared" si="73"/>
        <v>0.25</v>
      </c>
      <c r="X174" s="229" t="str">
        <f t="shared" si="51"/>
        <v>FALSE</v>
      </c>
      <c r="Y174" s="218" t="str">
        <f t="shared" si="52"/>
        <v>0</v>
      </c>
      <c r="Z174" s="218" t="str">
        <f t="shared" si="53"/>
        <v/>
      </c>
      <c r="AA174" s="218" t="str">
        <f t="shared" si="74"/>
        <v/>
      </c>
      <c r="AB174" s="231" t="str">
        <f t="shared" si="55"/>
        <v/>
      </c>
      <c r="AC174" s="210"/>
      <c r="AD174" s="211"/>
      <c r="AE174" s="213"/>
      <c r="AF174" s="80"/>
      <c r="AG174" s="78"/>
      <c r="AH174" s="78"/>
      <c r="AI174" s="78"/>
      <c r="AJ174" s="78"/>
      <c r="AK174" s="78"/>
      <c r="AL174" s="78"/>
      <c r="AM174" s="78"/>
      <c r="AN174" s="78"/>
      <c r="AO174" s="78"/>
    </row>
    <row r="175" ht="12.0" customHeight="1">
      <c r="A175" s="219"/>
      <c r="B175" s="215"/>
      <c r="C175" s="215"/>
      <c r="D175" s="216"/>
      <c r="E175" s="217"/>
      <c r="F175" s="220"/>
      <c r="G175" s="220"/>
      <c r="H175" s="221"/>
      <c r="I175" s="222"/>
      <c r="J175" s="223"/>
      <c r="K175" s="224"/>
      <c r="L175" s="225" t="str">
        <f t="shared" si="65"/>
        <v>0.00</v>
      </c>
      <c r="M175" s="224"/>
      <c r="N175" s="226"/>
      <c r="O175" s="227" t="str">
        <f t="shared" si="66"/>
        <v>0.00</v>
      </c>
      <c r="P175" s="227" t="str">
        <f t="shared" si="67"/>
        <v>0.00</v>
      </c>
      <c r="Q175" s="228" t="str">
        <f t="shared" si="44"/>
        <v/>
      </c>
      <c r="R175" s="229" t="str">
        <f t="shared" si="68"/>
        <v/>
      </c>
      <c r="S175" s="229" t="str">
        <f t="shared" si="69"/>
        <v>0.25</v>
      </c>
      <c r="T175" s="229" t="str">
        <f t="shared" si="70"/>
        <v>0.25</v>
      </c>
      <c r="U175" s="229" t="str">
        <f t="shared" si="71"/>
        <v>0.5</v>
      </c>
      <c r="V175" s="229" t="str">
        <f t="shared" si="72"/>
        <v>1.5</v>
      </c>
      <c r="W175" s="230" t="str">
        <f t="shared" si="73"/>
        <v>0.25</v>
      </c>
      <c r="X175" s="229" t="str">
        <f t="shared" si="51"/>
        <v>FALSE</v>
      </c>
      <c r="Y175" s="218" t="str">
        <f t="shared" si="52"/>
        <v>0</v>
      </c>
      <c r="Z175" s="218" t="str">
        <f t="shared" si="53"/>
        <v/>
      </c>
      <c r="AA175" s="218" t="str">
        <f t="shared" si="74"/>
        <v/>
      </c>
      <c r="AB175" s="231" t="str">
        <f t="shared" si="55"/>
        <v/>
      </c>
      <c r="AC175" s="210"/>
      <c r="AD175" s="211"/>
      <c r="AE175" s="213"/>
      <c r="AF175" s="80"/>
      <c r="AG175" s="78"/>
      <c r="AH175" s="78"/>
      <c r="AI175" s="78"/>
      <c r="AJ175" s="78"/>
      <c r="AK175" s="78"/>
      <c r="AL175" s="78"/>
      <c r="AM175" s="78"/>
      <c r="AN175" s="78"/>
      <c r="AO175" s="78"/>
    </row>
    <row r="176" ht="12.0" customHeight="1">
      <c r="A176" s="219"/>
      <c r="B176" s="215"/>
      <c r="C176" s="215"/>
      <c r="D176" s="216"/>
      <c r="E176" s="217"/>
      <c r="F176" s="220"/>
      <c r="G176" s="220"/>
      <c r="H176" s="221"/>
      <c r="I176" s="222"/>
      <c r="J176" s="223"/>
      <c r="K176" s="224"/>
      <c r="L176" s="225" t="str">
        <f t="shared" si="65"/>
        <v>0.00</v>
      </c>
      <c r="M176" s="224"/>
      <c r="N176" s="226"/>
      <c r="O176" s="227" t="str">
        <f t="shared" si="66"/>
        <v>0.00</v>
      </c>
      <c r="P176" s="227" t="str">
        <f t="shared" si="67"/>
        <v>0.00</v>
      </c>
      <c r="Q176" s="228" t="str">
        <f t="shared" si="44"/>
        <v/>
      </c>
      <c r="R176" s="229" t="str">
        <f t="shared" si="68"/>
        <v/>
      </c>
      <c r="S176" s="229" t="str">
        <f t="shared" si="69"/>
        <v>0.25</v>
      </c>
      <c r="T176" s="229" t="str">
        <f t="shared" si="70"/>
        <v>0.25</v>
      </c>
      <c r="U176" s="229" t="str">
        <f t="shared" si="71"/>
        <v>0.5</v>
      </c>
      <c r="V176" s="229" t="str">
        <f t="shared" si="72"/>
        <v>1.5</v>
      </c>
      <c r="W176" s="230" t="str">
        <f t="shared" si="73"/>
        <v>0.25</v>
      </c>
      <c r="X176" s="229" t="str">
        <f t="shared" si="51"/>
        <v>FALSE</v>
      </c>
      <c r="Y176" s="218" t="str">
        <f t="shared" si="52"/>
        <v>0</v>
      </c>
      <c r="Z176" s="218" t="str">
        <f t="shared" si="53"/>
        <v/>
      </c>
      <c r="AA176" s="218" t="str">
        <f t="shared" si="74"/>
        <v/>
      </c>
      <c r="AB176" s="231" t="str">
        <f t="shared" si="55"/>
        <v/>
      </c>
      <c r="AC176" s="210"/>
      <c r="AD176" s="211"/>
      <c r="AE176" s="213"/>
      <c r="AF176" s="80"/>
      <c r="AG176" s="78"/>
      <c r="AH176" s="78"/>
      <c r="AI176" s="78"/>
      <c r="AJ176" s="78"/>
      <c r="AK176" s="78"/>
      <c r="AL176" s="78"/>
      <c r="AM176" s="78"/>
      <c r="AN176" s="78"/>
      <c r="AO176" s="78"/>
    </row>
    <row r="177" ht="12.0" customHeight="1">
      <c r="A177" s="219"/>
      <c r="B177" s="215"/>
      <c r="C177" s="215"/>
      <c r="D177" s="216"/>
      <c r="E177" s="217"/>
      <c r="F177" s="220"/>
      <c r="G177" s="220"/>
      <c r="H177" s="221"/>
      <c r="I177" s="222"/>
      <c r="J177" s="223"/>
      <c r="K177" s="224"/>
      <c r="L177" s="225" t="str">
        <f t="shared" si="65"/>
        <v>0.00</v>
      </c>
      <c r="M177" s="224"/>
      <c r="N177" s="226"/>
      <c r="O177" s="227" t="str">
        <f t="shared" si="66"/>
        <v>0.00</v>
      </c>
      <c r="P177" s="227" t="str">
        <f t="shared" si="67"/>
        <v>0.00</v>
      </c>
      <c r="Q177" s="228" t="str">
        <f t="shared" si="44"/>
        <v/>
      </c>
      <c r="R177" s="229" t="str">
        <f t="shared" si="68"/>
        <v/>
      </c>
      <c r="S177" s="229" t="str">
        <f t="shared" si="69"/>
        <v>0.25</v>
      </c>
      <c r="T177" s="229" t="str">
        <f t="shared" si="70"/>
        <v>0.25</v>
      </c>
      <c r="U177" s="229" t="str">
        <f t="shared" si="71"/>
        <v>0.5</v>
      </c>
      <c r="V177" s="229" t="str">
        <f t="shared" si="72"/>
        <v>1.5</v>
      </c>
      <c r="W177" s="230" t="str">
        <f t="shared" si="73"/>
        <v>0.25</v>
      </c>
      <c r="X177" s="229" t="str">
        <f t="shared" si="51"/>
        <v>FALSE</v>
      </c>
      <c r="Y177" s="218" t="str">
        <f t="shared" si="52"/>
        <v>0</v>
      </c>
      <c r="Z177" s="218" t="str">
        <f t="shared" si="53"/>
        <v/>
      </c>
      <c r="AA177" s="218" t="str">
        <f t="shared" si="74"/>
        <v/>
      </c>
      <c r="AB177" s="231" t="str">
        <f t="shared" si="55"/>
        <v/>
      </c>
      <c r="AC177" s="210"/>
      <c r="AD177" s="211"/>
      <c r="AE177" s="213"/>
      <c r="AF177" s="80"/>
      <c r="AG177" s="78"/>
      <c r="AH177" s="78"/>
      <c r="AI177" s="78"/>
      <c r="AJ177" s="78"/>
      <c r="AK177" s="78"/>
      <c r="AL177" s="78"/>
      <c r="AM177" s="78"/>
      <c r="AN177" s="78"/>
      <c r="AO177" s="78"/>
    </row>
    <row r="178" ht="12.0" customHeight="1">
      <c r="A178" s="219"/>
      <c r="B178" s="215"/>
      <c r="C178" s="215"/>
      <c r="D178" s="216"/>
      <c r="E178" s="217"/>
      <c r="F178" s="220"/>
      <c r="G178" s="220"/>
      <c r="H178" s="221"/>
      <c r="I178" s="222"/>
      <c r="J178" s="223"/>
      <c r="K178" s="224"/>
      <c r="L178" s="225" t="str">
        <f t="shared" si="65"/>
        <v>0.00</v>
      </c>
      <c r="M178" s="224"/>
      <c r="N178" s="226"/>
      <c r="O178" s="227" t="str">
        <f t="shared" si="66"/>
        <v>0.00</v>
      </c>
      <c r="P178" s="227" t="str">
        <f t="shared" si="67"/>
        <v>0.00</v>
      </c>
      <c r="Q178" s="228" t="str">
        <f t="shared" si="44"/>
        <v/>
      </c>
      <c r="R178" s="229" t="str">
        <f t="shared" si="68"/>
        <v/>
      </c>
      <c r="S178" s="229" t="str">
        <f t="shared" si="69"/>
        <v>0.25</v>
      </c>
      <c r="T178" s="229" t="str">
        <f t="shared" si="70"/>
        <v>0.25</v>
      </c>
      <c r="U178" s="229" t="str">
        <f t="shared" si="71"/>
        <v>0.5</v>
      </c>
      <c r="V178" s="229" t="str">
        <f t="shared" si="72"/>
        <v>1.5</v>
      </c>
      <c r="W178" s="230" t="str">
        <f t="shared" si="73"/>
        <v>0.25</v>
      </c>
      <c r="X178" s="229" t="str">
        <f t="shared" si="51"/>
        <v>FALSE</v>
      </c>
      <c r="Y178" s="218" t="str">
        <f t="shared" si="52"/>
        <v>0</v>
      </c>
      <c r="Z178" s="218" t="str">
        <f t="shared" si="53"/>
        <v/>
      </c>
      <c r="AA178" s="218" t="str">
        <f t="shared" si="74"/>
        <v/>
      </c>
      <c r="AB178" s="231" t="str">
        <f t="shared" si="55"/>
        <v/>
      </c>
      <c r="AC178" s="210"/>
      <c r="AD178" s="211"/>
      <c r="AE178" s="213"/>
      <c r="AF178" s="80"/>
      <c r="AG178" s="78"/>
      <c r="AH178" s="78"/>
      <c r="AI178" s="78"/>
      <c r="AJ178" s="78"/>
      <c r="AK178" s="78"/>
      <c r="AL178" s="78"/>
      <c r="AM178" s="78"/>
      <c r="AN178" s="78"/>
      <c r="AO178" s="78"/>
    </row>
    <row r="179" ht="12.0" customHeight="1">
      <c r="A179" s="219"/>
      <c r="B179" s="215"/>
      <c r="C179" s="215"/>
      <c r="D179" s="216"/>
      <c r="E179" s="217"/>
      <c r="F179" s="220"/>
      <c r="G179" s="220"/>
      <c r="H179" s="221"/>
      <c r="I179" s="222"/>
      <c r="J179" s="223"/>
      <c r="K179" s="224"/>
      <c r="L179" s="225" t="str">
        <f t="shared" si="65"/>
        <v>0.00</v>
      </c>
      <c r="M179" s="224"/>
      <c r="N179" s="226"/>
      <c r="O179" s="227" t="str">
        <f t="shared" si="66"/>
        <v>0.00</v>
      </c>
      <c r="P179" s="227" t="str">
        <f t="shared" si="67"/>
        <v>0.00</v>
      </c>
      <c r="Q179" s="228" t="str">
        <f t="shared" si="44"/>
        <v/>
      </c>
      <c r="R179" s="229" t="str">
        <f t="shared" si="68"/>
        <v/>
      </c>
      <c r="S179" s="229" t="str">
        <f t="shared" si="69"/>
        <v>0.25</v>
      </c>
      <c r="T179" s="229" t="str">
        <f t="shared" si="70"/>
        <v>0.25</v>
      </c>
      <c r="U179" s="229" t="str">
        <f t="shared" si="71"/>
        <v>0.5</v>
      </c>
      <c r="V179" s="229" t="str">
        <f t="shared" si="72"/>
        <v>1.5</v>
      </c>
      <c r="W179" s="230" t="str">
        <f t="shared" si="73"/>
        <v>0.25</v>
      </c>
      <c r="X179" s="229" t="str">
        <f t="shared" si="51"/>
        <v>FALSE</v>
      </c>
      <c r="Y179" s="218" t="str">
        <f t="shared" si="52"/>
        <v>0</v>
      </c>
      <c r="Z179" s="218" t="str">
        <f t="shared" si="53"/>
        <v/>
      </c>
      <c r="AA179" s="218" t="str">
        <f t="shared" si="74"/>
        <v/>
      </c>
      <c r="AB179" s="231" t="str">
        <f t="shared" si="55"/>
        <v/>
      </c>
      <c r="AC179" s="210"/>
      <c r="AD179" s="211"/>
      <c r="AE179" s="213"/>
      <c r="AF179" s="80"/>
      <c r="AG179" s="78"/>
      <c r="AH179" s="78"/>
      <c r="AI179" s="78"/>
      <c r="AJ179" s="78"/>
      <c r="AK179" s="78"/>
      <c r="AL179" s="78"/>
      <c r="AM179" s="78"/>
      <c r="AN179" s="78"/>
      <c r="AO179" s="78"/>
    </row>
    <row r="180" ht="12.0" customHeight="1">
      <c r="A180" s="219"/>
      <c r="B180" s="215"/>
      <c r="C180" s="215"/>
      <c r="D180" s="216"/>
      <c r="E180" s="217"/>
      <c r="F180" s="220"/>
      <c r="G180" s="220"/>
      <c r="H180" s="221"/>
      <c r="I180" s="222"/>
      <c r="J180" s="223"/>
      <c r="K180" s="224"/>
      <c r="L180" s="225" t="str">
        <f t="shared" si="65"/>
        <v>0.00</v>
      </c>
      <c r="M180" s="224"/>
      <c r="N180" s="226"/>
      <c r="O180" s="227" t="str">
        <f t="shared" si="66"/>
        <v>0.00</v>
      </c>
      <c r="P180" s="227" t="str">
        <f t="shared" si="67"/>
        <v>0.00</v>
      </c>
      <c r="Q180" s="228" t="str">
        <f t="shared" si="44"/>
        <v/>
      </c>
      <c r="R180" s="229" t="str">
        <f t="shared" si="68"/>
        <v/>
      </c>
      <c r="S180" s="229" t="str">
        <f t="shared" si="69"/>
        <v>0.25</v>
      </c>
      <c r="T180" s="229" t="str">
        <f t="shared" si="70"/>
        <v>0.25</v>
      </c>
      <c r="U180" s="229" t="str">
        <f t="shared" si="71"/>
        <v>0.5</v>
      </c>
      <c r="V180" s="229" t="str">
        <f t="shared" si="72"/>
        <v>1.5</v>
      </c>
      <c r="W180" s="230" t="str">
        <f t="shared" si="73"/>
        <v>0.25</v>
      </c>
      <c r="X180" s="229" t="str">
        <f t="shared" si="51"/>
        <v>FALSE</v>
      </c>
      <c r="Y180" s="218" t="str">
        <f t="shared" si="52"/>
        <v>0</v>
      </c>
      <c r="Z180" s="218" t="str">
        <f t="shared" si="53"/>
        <v/>
      </c>
      <c r="AA180" s="218" t="str">
        <f t="shared" si="74"/>
        <v/>
      </c>
      <c r="AB180" s="231" t="str">
        <f t="shared" si="55"/>
        <v/>
      </c>
      <c r="AC180" s="210"/>
      <c r="AD180" s="211"/>
      <c r="AE180" s="213"/>
      <c r="AF180" s="80"/>
      <c r="AG180" s="78"/>
      <c r="AH180" s="78"/>
      <c r="AI180" s="78"/>
      <c r="AJ180" s="78"/>
      <c r="AK180" s="78"/>
      <c r="AL180" s="78"/>
      <c r="AM180" s="78"/>
      <c r="AN180" s="78"/>
      <c r="AO180" s="78"/>
    </row>
    <row r="181" ht="12.0" customHeight="1">
      <c r="A181" s="219"/>
      <c r="B181" s="215"/>
      <c r="C181" s="215"/>
      <c r="D181" s="216"/>
      <c r="E181" s="217"/>
      <c r="F181" s="220"/>
      <c r="G181" s="220"/>
      <c r="H181" s="221"/>
      <c r="I181" s="222"/>
      <c r="J181" s="223"/>
      <c r="K181" s="224"/>
      <c r="L181" s="225" t="str">
        <f t="shared" si="65"/>
        <v>0.00</v>
      </c>
      <c r="M181" s="224"/>
      <c r="N181" s="226"/>
      <c r="O181" s="227" t="str">
        <f t="shared" si="66"/>
        <v>0.00</v>
      </c>
      <c r="P181" s="227" t="str">
        <f t="shared" si="67"/>
        <v>0.00</v>
      </c>
      <c r="Q181" s="228" t="str">
        <f t="shared" si="44"/>
        <v/>
      </c>
      <c r="R181" s="229" t="str">
        <f t="shared" si="68"/>
        <v/>
      </c>
      <c r="S181" s="229" t="str">
        <f t="shared" si="69"/>
        <v>0.25</v>
      </c>
      <c r="T181" s="229" t="str">
        <f t="shared" si="70"/>
        <v>0.25</v>
      </c>
      <c r="U181" s="229" t="str">
        <f t="shared" si="71"/>
        <v>0.5</v>
      </c>
      <c r="V181" s="229" t="str">
        <f t="shared" si="72"/>
        <v>1.5</v>
      </c>
      <c r="W181" s="230" t="str">
        <f t="shared" si="73"/>
        <v>0.25</v>
      </c>
      <c r="X181" s="229" t="str">
        <f t="shared" si="51"/>
        <v>FALSE</v>
      </c>
      <c r="Y181" s="218" t="str">
        <f t="shared" si="52"/>
        <v>0</v>
      </c>
      <c r="Z181" s="218" t="str">
        <f t="shared" si="53"/>
        <v/>
      </c>
      <c r="AA181" s="218" t="str">
        <f t="shared" si="74"/>
        <v/>
      </c>
      <c r="AB181" s="231" t="str">
        <f t="shared" si="55"/>
        <v/>
      </c>
      <c r="AC181" s="210"/>
      <c r="AD181" s="211"/>
      <c r="AE181" s="213"/>
      <c r="AF181" s="80"/>
      <c r="AG181" s="78"/>
      <c r="AH181" s="78"/>
      <c r="AI181" s="78"/>
      <c r="AJ181" s="78"/>
      <c r="AK181" s="78"/>
      <c r="AL181" s="78"/>
      <c r="AM181" s="78"/>
      <c r="AN181" s="78"/>
      <c r="AO181" s="78"/>
    </row>
    <row r="182" ht="12.0" customHeight="1">
      <c r="A182" s="219"/>
      <c r="B182" s="215"/>
      <c r="C182" s="215"/>
      <c r="D182" s="216"/>
      <c r="E182" s="217"/>
      <c r="F182" s="220"/>
      <c r="G182" s="220"/>
      <c r="H182" s="221"/>
      <c r="I182" s="222"/>
      <c r="J182" s="223"/>
      <c r="K182" s="224"/>
      <c r="L182" s="225" t="str">
        <f t="shared" si="65"/>
        <v>0.00</v>
      </c>
      <c r="M182" s="224"/>
      <c r="N182" s="226"/>
      <c r="O182" s="227" t="str">
        <f t="shared" si="66"/>
        <v>0.00</v>
      </c>
      <c r="P182" s="227" t="str">
        <f t="shared" si="67"/>
        <v>0.00</v>
      </c>
      <c r="Q182" s="228" t="str">
        <f t="shared" si="44"/>
        <v/>
      </c>
      <c r="R182" s="229" t="str">
        <f t="shared" si="68"/>
        <v/>
      </c>
      <c r="S182" s="229" t="str">
        <f t="shared" si="69"/>
        <v>0.25</v>
      </c>
      <c r="T182" s="229" t="str">
        <f t="shared" si="70"/>
        <v>0.25</v>
      </c>
      <c r="U182" s="229" t="str">
        <f t="shared" si="71"/>
        <v>0.5</v>
      </c>
      <c r="V182" s="229" t="str">
        <f t="shared" si="72"/>
        <v>1.5</v>
      </c>
      <c r="W182" s="230" t="str">
        <f t="shared" si="73"/>
        <v>0.25</v>
      </c>
      <c r="X182" s="229" t="str">
        <f t="shared" si="51"/>
        <v>FALSE</v>
      </c>
      <c r="Y182" s="218" t="str">
        <f t="shared" si="52"/>
        <v>0</v>
      </c>
      <c r="Z182" s="218" t="str">
        <f t="shared" si="53"/>
        <v/>
      </c>
      <c r="AA182" s="218" t="str">
        <f t="shared" si="74"/>
        <v/>
      </c>
      <c r="AB182" s="231" t="str">
        <f t="shared" si="55"/>
        <v/>
      </c>
      <c r="AC182" s="210"/>
      <c r="AD182" s="211"/>
      <c r="AE182" s="213"/>
      <c r="AF182" s="80"/>
      <c r="AG182" s="78"/>
      <c r="AH182" s="78"/>
      <c r="AI182" s="78"/>
      <c r="AJ182" s="78"/>
      <c r="AK182" s="78"/>
      <c r="AL182" s="78"/>
      <c r="AM182" s="78"/>
      <c r="AN182" s="78"/>
      <c r="AO182" s="78"/>
    </row>
    <row r="183" ht="12.0" customHeight="1">
      <c r="A183" s="219"/>
      <c r="B183" s="215"/>
      <c r="C183" s="215"/>
      <c r="D183" s="216"/>
      <c r="E183" s="217"/>
      <c r="F183" s="220"/>
      <c r="G183" s="220"/>
      <c r="H183" s="221"/>
      <c r="I183" s="222"/>
      <c r="J183" s="223"/>
      <c r="K183" s="224"/>
      <c r="L183" s="225" t="str">
        <f t="shared" si="65"/>
        <v>0.00</v>
      </c>
      <c r="M183" s="224"/>
      <c r="N183" s="226"/>
      <c r="O183" s="227" t="str">
        <f t="shared" si="66"/>
        <v>0.00</v>
      </c>
      <c r="P183" s="227" t="str">
        <f t="shared" si="67"/>
        <v>0.00</v>
      </c>
      <c r="Q183" s="228" t="str">
        <f t="shared" si="44"/>
        <v/>
      </c>
      <c r="R183" s="229" t="str">
        <f t="shared" si="68"/>
        <v/>
      </c>
      <c r="S183" s="229" t="str">
        <f t="shared" si="69"/>
        <v>0.25</v>
      </c>
      <c r="T183" s="229" t="str">
        <f t="shared" si="70"/>
        <v>0.25</v>
      </c>
      <c r="U183" s="229" t="str">
        <f t="shared" si="71"/>
        <v>0.5</v>
      </c>
      <c r="V183" s="229" t="str">
        <f t="shared" si="72"/>
        <v>1.5</v>
      </c>
      <c r="W183" s="230" t="str">
        <f t="shared" si="73"/>
        <v>0.25</v>
      </c>
      <c r="X183" s="229" t="str">
        <f t="shared" si="51"/>
        <v>FALSE</v>
      </c>
      <c r="Y183" s="218" t="str">
        <f t="shared" si="52"/>
        <v>0</v>
      </c>
      <c r="Z183" s="218" t="str">
        <f t="shared" si="53"/>
        <v/>
      </c>
      <c r="AA183" s="218" t="str">
        <f t="shared" si="74"/>
        <v/>
      </c>
      <c r="AB183" s="231" t="str">
        <f t="shared" si="55"/>
        <v/>
      </c>
      <c r="AC183" s="210"/>
      <c r="AD183" s="211"/>
      <c r="AE183" s="213"/>
      <c r="AF183" s="80"/>
      <c r="AG183" s="78"/>
      <c r="AH183" s="78"/>
      <c r="AI183" s="78"/>
      <c r="AJ183" s="78"/>
      <c r="AK183" s="78"/>
      <c r="AL183" s="78"/>
      <c r="AM183" s="78"/>
      <c r="AN183" s="78"/>
      <c r="AO183" s="78"/>
    </row>
    <row r="184" ht="12.0" customHeight="1">
      <c r="A184" s="219"/>
      <c r="B184" s="215"/>
      <c r="C184" s="215"/>
      <c r="D184" s="216"/>
      <c r="E184" s="217"/>
      <c r="F184" s="220"/>
      <c r="G184" s="220"/>
      <c r="H184" s="221"/>
      <c r="I184" s="222"/>
      <c r="J184" s="223"/>
      <c r="K184" s="224"/>
      <c r="L184" s="225" t="str">
        <f t="shared" si="65"/>
        <v>0.00</v>
      </c>
      <c r="M184" s="224"/>
      <c r="N184" s="226"/>
      <c r="O184" s="227" t="str">
        <f t="shared" si="66"/>
        <v>0.00</v>
      </c>
      <c r="P184" s="227" t="str">
        <f t="shared" si="67"/>
        <v>0.00</v>
      </c>
      <c r="Q184" s="228" t="str">
        <f t="shared" si="44"/>
        <v/>
      </c>
      <c r="R184" s="229" t="str">
        <f t="shared" si="68"/>
        <v/>
      </c>
      <c r="S184" s="229" t="str">
        <f t="shared" si="69"/>
        <v>0.25</v>
      </c>
      <c r="T184" s="229" t="str">
        <f t="shared" si="70"/>
        <v>0.25</v>
      </c>
      <c r="U184" s="229" t="str">
        <f t="shared" si="71"/>
        <v>0.5</v>
      </c>
      <c r="V184" s="229" t="str">
        <f t="shared" si="72"/>
        <v>1.5</v>
      </c>
      <c r="W184" s="230" t="str">
        <f t="shared" si="73"/>
        <v>0.25</v>
      </c>
      <c r="X184" s="229" t="str">
        <f t="shared" si="51"/>
        <v>FALSE</v>
      </c>
      <c r="Y184" s="218" t="str">
        <f t="shared" si="52"/>
        <v>0</v>
      </c>
      <c r="Z184" s="218" t="str">
        <f t="shared" si="53"/>
        <v/>
      </c>
      <c r="AA184" s="218" t="str">
        <f t="shared" si="74"/>
        <v/>
      </c>
      <c r="AB184" s="231" t="str">
        <f t="shared" si="55"/>
        <v/>
      </c>
      <c r="AC184" s="210"/>
      <c r="AD184" s="211"/>
      <c r="AE184" s="213"/>
      <c r="AF184" s="80"/>
      <c r="AG184" s="78"/>
      <c r="AH184" s="78"/>
      <c r="AI184" s="78"/>
      <c r="AJ184" s="78"/>
      <c r="AK184" s="78"/>
      <c r="AL184" s="78"/>
      <c r="AM184" s="78"/>
      <c r="AN184" s="78"/>
      <c r="AO184" s="78"/>
    </row>
    <row r="185" ht="12.0" customHeight="1">
      <c r="A185" s="219"/>
      <c r="B185" s="215"/>
      <c r="C185" s="215"/>
      <c r="D185" s="216"/>
      <c r="E185" s="217"/>
      <c r="F185" s="220"/>
      <c r="G185" s="220"/>
      <c r="H185" s="221"/>
      <c r="I185" s="222"/>
      <c r="J185" s="223"/>
      <c r="K185" s="224"/>
      <c r="L185" s="225" t="str">
        <f t="shared" si="65"/>
        <v>0.00</v>
      </c>
      <c r="M185" s="224"/>
      <c r="N185" s="226"/>
      <c r="O185" s="227" t="str">
        <f t="shared" si="66"/>
        <v>0.00</v>
      </c>
      <c r="P185" s="227" t="str">
        <f t="shared" si="67"/>
        <v>0.00</v>
      </c>
      <c r="Q185" s="228" t="str">
        <f t="shared" si="44"/>
        <v/>
      </c>
      <c r="R185" s="229" t="str">
        <f t="shared" si="68"/>
        <v/>
      </c>
      <c r="S185" s="229" t="str">
        <f t="shared" si="69"/>
        <v>0.25</v>
      </c>
      <c r="T185" s="229" t="str">
        <f t="shared" si="70"/>
        <v>0.25</v>
      </c>
      <c r="U185" s="229" t="str">
        <f t="shared" si="71"/>
        <v>0.5</v>
      </c>
      <c r="V185" s="229" t="str">
        <f t="shared" si="72"/>
        <v>1.5</v>
      </c>
      <c r="W185" s="230" t="str">
        <f t="shared" si="73"/>
        <v>0.25</v>
      </c>
      <c r="X185" s="229" t="str">
        <f t="shared" si="51"/>
        <v>FALSE</v>
      </c>
      <c r="Y185" s="218" t="str">
        <f t="shared" si="52"/>
        <v>0</v>
      </c>
      <c r="Z185" s="218" t="str">
        <f t="shared" si="53"/>
        <v/>
      </c>
      <c r="AA185" s="218" t="str">
        <f t="shared" si="74"/>
        <v/>
      </c>
      <c r="AB185" s="231" t="str">
        <f t="shared" si="55"/>
        <v/>
      </c>
      <c r="AC185" s="210"/>
      <c r="AD185" s="211"/>
      <c r="AE185" s="213"/>
      <c r="AF185" s="80"/>
      <c r="AG185" s="78"/>
      <c r="AH185" s="78"/>
      <c r="AI185" s="78"/>
      <c r="AJ185" s="78"/>
      <c r="AK185" s="78"/>
      <c r="AL185" s="78"/>
      <c r="AM185" s="78"/>
      <c r="AN185" s="78"/>
      <c r="AO185" s="78"/>
    </row>
    <row r="186" ht="12.0" customHeight="1">
      <c r="A186" s="219"/>
      <c r="B186" s="215"/>
      <c r="C186" s="215"/>
      <c r="D186" s="216"/>
      <c r="E186" s="217"/>
      <c r="F186" s="220"/>
      <c r="G186" s="220"/>
      <c r="H186" s="221"/>
      <c r="I186" s="222"/>
      <c r="J186" s="223"/>
      <c r="K186" s="224"/>
      <c r="L186" s="225" t="str">
        <f t="shared" si="65"/>
        <v>0.00</v>
      </c>
      <c r="M186" s="224"/>
      <c r="N186" s="226"/>
      <c r="O186" s="227" t="str">
        <f t="shared" si="66"/>
        <v>0.00</v>
      </c>
      <c r="P186" s="227" t="str">
        <f t="shared" si="67"/>
        <v>0.00</v>
      </c>
      <c r="Q186" s="228" t="str">
        <f t="shared" si="44"/>
        <v/>
      </c>
      <c r="R186" s="229" t="str">
        <f t="shared" si="68"/>
        <v/>
      </c>
      <c r="S186" s="229" t="str">
        <f t="shared" si="69"/>
        <v>0.25</v>
      </c>
      <c r="T186" s="229" t="str">
        <f t="shared" si="70"/>
        <v>0.25</v>
      </c>
      <c r="U186" s="229" t="str">
        <f t="shared" si="71"/>
        <v>0.5</v>
      </c>
      <c r="V186" s="229" t="str">
        <f t="shared" si="72"/>
        <v>1.5</v>
      </c>
      <c r="W186" s="230" t="str">
        <f t="shared" si="73"/>
        <v>0.25</v>
      </c>
      <c r="X186" s="229" t="str">
        <f t="shared" si="51"/>
        <v>FALSE</v>
      </c>
      <c r="Y186" s="218" t="str">
        <f t="shared" si="52"/>
        <v>0</v>
      </c>
      <c r="Z186" s="218" t="str">
        <f t="shared" si="53"/>
        <v/>
      </c>
      <c r="AA186" s="218" t="str">
        <f t="shared" si="74"/>
        <v/>
      </c>
      <c r="AB186" s="231" t="str">
        <f t="shared" si="55"/>
        <v/>
      </c>
      <c r="AC186" s="210"/>
      <c r="AD186" s="211"/>
      <c r="AE186" s="213"/>
      <c r="AF186" s="80"/>
      <c r="AG186" s="78"/>
      <c r="AH186" s="78"/>
      <c r="AI186" s="78"/>
      <c r="AJ186" s="78"/>
      <c r="AK186" s="78"/>
      <c r="AL186" s="78"/>
      <c r="AM186" s="78"/>
      <c r="AN186" s="78"/>
      <c r="AO186" s="78"/>
    </row>
    <row r="187" ht="12.0" customHeight="1">
      <c r="A187" s="219"/>
      <c r="B187" s="215"/>
      <c r="C187" s="215"/>
      <c r="D187" s="216"/>
      <c r="E187" s="217"/>
      <c r="F187" s="220"/>
      <c r="G187" s="220"/>
      <c r="H187" s="221"/>
      <c r="I187" s="222"/>
      <c r="J187" s="223"/>
      <c r="K187" s="224"/>
      <c r="L187" s="225" t="str">
        <f t="shared" si="65"/>
        <v>0.00</v>
      </c>
      <c r="M187" s="224"/>
      <c r="N187" s="226"/>
      <c r="O187" s="227" t="str">
        <f t="shared" si="66"/>
        <v>0.00</v>
      </c>
      <c r="P187" s="227" t="str">
        <f t="shared" si="67"/>
        <v>0.00</v>
      </c>
      <c r="Q187" s="228" t="str">
        <f t="shared" si="44"/>
        <v/>
      </c>
      <c r="R187" s="229" t="str">
        <f t="shared" si="68"/>
        <v/>
      </c>
      <c r="S187" s="229" t="str">
        <f t="shared" si="69"/>
        <v>0.25</v>
      </c>
      <c r="T187" s="229" t="str">
        <f t="shared" si="70"/>
        <v>0.25</v>
      </c>
      <c r="U187" s="229" t="str">
        <f t="shared" si="71"/>
        <v>0.5</v>
      </c>
      <c r="V187" s="229" t="str">
        <f t="shared" si="72"/>
        <v>1.5</v>
      </c>
      <c r="W187" s="230" t="str">
        <f t="shared" si="73"/>
        <v>0.25</v>
      </c>
      <c r="X187" s="229" t="str">
        <f t="shared" si="51"/>
        <v>FALSE</v>
      </c>
      <c r="Y187" s="218" t="str">
        <f t="shared" si="52"/>
        <v>0</v>
      </c>
      <c r="Z187" s="218" t="str">
        <f t="shared" si="53"/>
        <v/>
      </c>
      <c r="AA187" s="218" t="str">
        <f t="shared" si="74"/>
        <v/>
      </c>
      <c r="AB187" s="231" t="str">
        <f t="shared" si="55"/>
        <v/>
      </c>
      <c r="AC187" s="210"/>
      <c r="AD187" s="211"/>
      <c r="AE187" s="213"/>
      <c r="AF187" s="80"/>
      <c r="AG187" s="78"/>
      <c r="AH187" s="78"/>
      <c r="AI187" s="78"/>
      <c r="AJ187" s="78"/>
      <c r="AK187" s="78"/>
      <c r="AL187" s="78"/>
      <c r="AM187" s="78"/>
      <c r="AN187" s="78"/>
      <c r="AO187" s="78"/>
    </row>
    <row r="188" ht="12.0" customHeight="1">
      <c r="A188" s="219"/>
      <c r="B188" s="215"/>
      <c r="C188" s="215"/>
      <c r="D188" s="216"/>
      <c r="E188" s="217"/>
      <c r="F188" s="220"/>
      <c r="G188" s="220"/>
      <c r="H188" s="221"/>
      <c r="I188" s="222"/>
      <c r="J188" s="223"/>
      <c r="K188" s="224"/>
      <c r="L188" s="225" t="str">
        <f t="shared" si="65"/>
        <v>0.00</v>
      </c>
      <c r="M188" s="224"/>
      <c r="N188" s="226"/>
      <c r="O188" s="227" t="str">
        <f t="shared" si="66"/>
        <v>0.00</v>
      </c>
      <c r="P188" s="227" t="str">
        <f t="shared" si="67"/>
        <v>0.00</v>
      </c>
      <c r="Q188" s="228" t="str">
        <f t="shared" si="44"/>
        <v/>
      </c>
      <c r="R188" s="229" t="str">
        <f t="shared" si="68"/>
        <v/>
      </c>
      <c r="S188" s="229" t="str">
        <f t="shared" si="69"/>
        <v>0.25</v>
      </c>
      <c r="T188" s="229" t="str">
        <f t="shared" si="70"/>
        <v>0.25</v>
      </c>
      <c r="U188" s="229" t="str">
        <f t="shared" si="71"/>
        <v>0.5</v>
      </c>
      <c r="V188" s="229" t="str">
        <f t="shared" si="72"/>
        <v>1.5</v>
      </c>
      <c r="W188" s="230" t="str">
        <f t="shared" si="73"/>
        <v>0.25</v>
      </c>
      <c r="X188" s="229" t="str">
        <f t="shared" si="51"/>
        <v>FALSE</v>
      </c>
      <c r="Y188" s="218" t="str">
        <f t="shared" si="52"/>
        <v>0</v>
      </c>
      <c r="Z188" s="218" t="str">
        <f t="shared" si="53"/>
        <v/>
      </c>
      <c r="AA188" s="218" t="str">
        <f t="shared" si="74"/>
        <v/>
      </c>
      <c r="AB188" s="231" t="str">
        <f t="shared" si="55"/>
        <v/>
      </c>
      <c r="AC188" s="210"/>
      <c r="AD188" s="211"/>
      <c r="AE188" s="213"/>
      <c r="AF188" s="80"/>
      <c r="AG188" s="78"/>
      <c r="AH188" s="78"/>
      <c r="AI188" s="78"/>
      <c r="AJ188" s="78"/>
      <c r="AK188" s="78"/>
      <c r="AL188" s="78"/>
      <c r="AM188" s="78"/>
      <c r="AN188" s="78"/>
      <c r="AO188" s="78"/>
    </row>
    <row r="189" ht="12.0" customHeight="1">
      <c r="A189" s="219"/>
      <c r="B189" s="215"/>
      <c r="C189" s="215"/>
      <c r="D189" s="216"/>
      <c r="E189" s="217"/>
      <c r="F189" s="220"/>
      <c r="G189" s="220"/>
      <c r="H189" s="221"/>
      <c r="I189" s="222"/>
      <c r="J189" s="223"/>
      <c r="K189" s="224"/>
      <c r="L189" s="225" t="str">
        <f t="shared" si="65"/>
        <v>0.00</v>
      </c>
      <c r="M189" s="224"/>
      <c r="N189" s="226"/>
      <c r="O189" s="227" t="str">
        <f t="shared" si="66"/>
        <v>0.00</v>
      </c>
      <c r="P189" s="227" t="str">
        <f t="shared" si="67"/>
        <v>0.00</v>
      </c>
      <c r="Q189" s="228" t="str">
        <f t="shared" si="44"/>
        <v/>
      </c>
      <c r="R189" s="229" t="str">
        <f t="shared" si="68"/>
        <v/>
      </c>
      <c r="S189" s="229" t="str">
        <f t="shared" si="69"/>
        <v>0.25</v>
      </c>
      <c r="T189" s="229" t="str">
        <f t="shared" si="70"/>
        <v>0.25</v>
      </c>
      <c r="U189" s="229" t="str">
        <f t="shared" si="71"/>
        <v>0.5</v>
      </c>
      <c r="V189" s="229" t="str">
        <f t="shared" si="72"/>
        <v>1.5</v>
      </c>
      <c r="W189" s="230" t="str">
        <f t="shared" si="73"/>
        <v>0.25</v>
      </c>
      <c r="X189" s="229" t="str">
        <f t="shared" si="51"/>
        <v>FALSE</v>
      </c>
      <c r="Y189" s="218" t="str">
        <f t="shared" si="52"/>
        <v>0</v>
      </c>
      <c r="Z189" s="218" t="str">
        <f t="shared" si="53"/>
        <v/>
      </c>
      <c r="AA189" s="218" t="str">
        <f t="shared" si="74"/>
        <v/>
      </c>
      <c r="AB189" s="231" t="str">
        <f t="shared" si="55"/>
        <v/>
      </c>
      <c r="AC189" s="210"/>
      <c r="AD189" s="211"/>
      <c r="AE189" s="213"/>
      <c r="AF189" s="80"/>
      <c r="AG189" s="78"/>
      <c r="AH189" s="78"/>
      <c r="AI189" s="78"/>
      <c r="AJ189" s="78"/>
      <c r="AK189" s="78"/>
      <c r="AL189" s="78"/>
      <c r="AM189" s="78"/>
      <c r="AN189" s="78"/>
      <c r="AO189" s="78"/>
    </row>
    <row r="190" ht="12.0" customHeight="1">
      <c r="A190" s="219"/>
      <c r="B190" s="215"/>
      <c r="C190" s="215"/>
      <c r="D190" s="216"/>
      <c r="E190" s="217"/>
      <c r="F190" s="220"/>
      <c r="G190" s="220"/>
      <c r="H190" s="221"/>
      <c r="I190" s="222"/>
      <c r="J190" s="223"/>
      <c r="K190" s="224"/>
      <c r="L190" s="225" t="str">
        <f t="shared" si="65"/>
        <v>0.00</v>
      </c>
      <c r="M190" s="224"/>
      <c r="N190" s="226"/>
      <c r="O190" s="227" t="str">
        <f t="shared" si="66"/>
        <v>0.00</v>
      </c>
      <c r="P190" s="227" t="str">
        <f t="shared" si="67"/>
        <v>0.00</v>
      </c>
      <c r="Q190" s="228" t="str">
        <f t="shared" si="44"/>
        <v/>
      </c>
      <c r="R190" s="229" t="str">
        <f t="shared" si="68"/>
        <v/>
      </c>
      <c r="S190" s="229" t="str">
        <f t="shared" si="69"/>
        <v>0.25</v>
      </c>
      <c r="T190" s="229" t="str">
        <f t="shared" si="70"/>
        <v>0.25</v>
      </c>
      <c r="U190" s="229" t="str">
        <f t="shared" si="71"/>
        <v>0.5</v>
      </c>
      <c r="V190" s="229" t="str">
        <f t="shared" si="72"/>
        <v>1.5</v>
      </c>
      <c r="W190" s="230" t="str">
        <f t="shared" si="73"/>
        <v>0.25</v>
      </c>
      <c r="X190" s="229" t="str">
        <f t="shared" si="51"/>
        <v>FALSE</v>
      </c>
      <c r="Y190" s="218" t="str">
        <f t="shared" si="52"/>
        <v>0</v>
      </c>
      <c r="Z190" s="218" t="str">
        <f t="shared" si="53"/>
        <v/>
      </c>
      <c r="AA190" s="218" t="str">
        <f t="shared" si="74"/>
        <v/>
      </c>
      <c r="AB190" s="231" t="str">
        <f t="shared" si="55"/>
        <v/>
      </c>
      <c r="AC190" s="210"/>
      <c r="AD190" s="211"/>
      <c r="AE190" s="213"/>
      <c r="AF190" s="80"/>
      <c r="AG190" s="78"/>
      <c r="AH190" s="78"/>
      <c r="AI190" s="78"/>
      <c r="AJ190" s="78"/>
      <c r="AK190" s="78"/>
      <c r="AL190" s="78"/>
      <c r="AM190" s="78"/>
      <c r="AN190" s="78"/>
      <c r="AO190" s="78"/>
    </row>
    <row r="191" ht="12.0" customHeight="1">
      <c r="A191" s="219"/>
      <c r="B191" s="215"/>
      <c r="C191" s="215"/>
      <c r="D191" s="216"/>
      <c r="E191" s="217"/>
      <c r="F191" s="220"/>
      <c r="G191" s="220"/>
      <c r="H191" s="221"/>
      <c r="I191" s="222"/>
      <c r="J191" s="223"/>
      <c r="K191" s="224"/>
      <c r="L191" s="225" t="str">
        <f t="shared" si="65"/>
        <v>0.00</v>
      </c>
      <c r="M191" s="224"/>
      <c r="N191" s="226"/>
      <c r="O191" s="227" t="str">
        <f t="shared" si="66"/>
        <v>0.00</v>
      </c>
      <c r="P191" s="227" t="str">
        <f t="shared" si="67"/>
        <v>0.00</v>
      </c>
      <c r="Q191" s="228" t="str">
        <f t="shared" si="44"/>
        <v/>
      </c>
      <c r="R191" s="229" t="str">
        <f t="shared" si="68"/>
        <v/>
      </c>
      <c r="S191" s="229" t="str">
        <f t="shared" si="69"/>
        <v>0.25</v>
      </c>
      <c r="T191" s="229" t="str">
        <f t="shared" si="70"/>
        <v>0.25</v>
      </c>
      <c r="U191" s="229" t="str">
        <f t="shared" si="71"/>
        <v>0.5</v>
      </c>
      <c r="V191" s="229" t="str">
        <f t="shared" si="72"/>
        <v>1.5</v>
      </c>
      <c r="W191" s="230" t="str">
        <f t="shared" si="73"/>
        <v>0.25</v>
      </c>
      <c r="X191" s="229" t="str">
        <f t="shared" si="51"/>
        <v>FALSE</v>
      </c>
      <c r="Y191" s="218" t="str">
        <f t="shared" si="52"/>
        <v>0</v>
      </c>
      <c r="Z191" s="218" t="str">
        <f t="shared" si="53"/>
        <v/>
      </c>
      <c r="AA191" s="218" t="str">
        <f t="shared" si="74"/>
        <v/>
      </c>
      <c r="AB191" s="231" t="str">
        <f t="shared" si="55"/>
        <v/>
      </c>
      <c r="AC191" s="210"/>
      <c r="AD191" s="211"/>
      <c r="AE191" s="213"/>
      <c r="AF191" s="80"/>
      <c r="AG191" s="78"/>
      <c r="AH191" s="78"/>
      <c r="AI191" s="78"/>
      <c r="AJ191" s="78"/>
      <c r="AK191" s="78"/>
      <c r="AL191" s="78"/>
      <c r="AM191" s="78"/>
      <c r="AN191" s="78"/>
      <c r="AO191" s="78"/>
    </row>
    <row r="192" ht="12.0" customHeight="1">
      <c r="A192" s="219"/>
      <c r="B192" s="215"/>
      <c r="C192" s="215"/>
      <c r="D192" s="216"/>
      <c r="E192" s="217"/>
      <c r="F192" s="220"/>
      <c r="G192" s="220"/>
      <c r="H192" s="221"/>
      <c r="I192" s="222"/>
      <c r="J192" s="223"/>
      <c r="K192" s="224"/>
      <c r="L192" s="225" t="str">
        <f t="shared" si="65"/>
        <v>0.00</v>
      </c>
      <c r="M192" s="224"/>
      <c r="N192" s="226"/>
      <c r="O192" s="227" t="str">
        <f t="shared" si="66"/>
        <v>0.00</v>
      </c>
      <c r="P192" s="227" t="str">
        <f t="shared" si="67"/>
        <v>0.00</v>
      </c>
      <c r="Q192" s="228" t="str">
        <f t="shared" si="44"/>
        <v/>
      </c>
      <c r="R192" s="229" t="str">
        <f t="shared" si="68"/>
        <v/>
      </c>
      <c r="S192" s="229" t="str">
        <f t="shared" si="69"/>
        <v>0.25</v>
      </c>
      <c r="T192" s="229" t="str">
        <f t="shared" si="70"/>
        <v>0.25</v>
      </c>
      <c r="U192" s="229" t="str">
        <f t="shared" si="71"/>
        <v>0.5</v>
      </c>
      <c r="V192" s="229" t="str">
        <f t="shared" si="72"/>
        <v>1.5</v>
      </c>
      <c r="W192" s="230" t="str">
        <f t="shared" si="73"/>
        <v>0.25</v>
      </c>
      <c r="X192" s="229" t="str">
        <f t="shared" si="51"/>
        <v>FALSE</v>
      </c>
      <c r="Y192" s="218" t="str">
        <f t="shared" si="52"/>
        <v>0</v>
      </c>
      <c r="Z192" s="218" t="str">
        <f t="shared" si="53"/>
        <v/>
      </c>
      <c r="AA192" s="218" t="str">
        <f t="shared" si="74"/>
        <v/>
      </c>
      <c r="AB192" s="231" t="str">
        <f t="shared" si="55"/>
        <v/>
      </c>
      <c r="AC192" s="210"/>
      <c r="AD192" s="211"/>
      <c r="AE192" s="213"/>
      <c r="AF192" s="80"/>
      <c r="AG192" s="78"/>
      <c r="AH192" s="78"/>
      <c r="AI192" s="78"/>
      <c r="AJ192" s="78"/>
      <c r="AK192" s="78"/>
      <c r="AL192" s="78"/>
      <c r="AM192" s="78"/>
      <c r="AN192" s="78"/>
      <c r="AO192" s="78"/>
    </row>
    <row r="193" ht="12.0" customHeight="1">
      <c r="A193" s="219"/>
      <c r="B193" s="215"/>
      <c r="C193" s="215"/>
      <c r="D193" s="216"/>
      <c r="E193" s="217"/>
      <c r="F193" s="220"/>
      <c r="G193" s="220"/>
      <c r="H193" s="221"/>
      <c r="I193" s="222"/>
      <c r="J193" s="223"/>
      <c r="K193" s="224"/>
      <c r="L193" s="225" t="str">
        <f t="shared" si="65"/>
        <v>0.00</v>
      </c>
      <c r="M193" s="224"/>
      <c r="N193" s="226"/>
      <c r="O193" s="227" t="str">
        <f t="shared" si="66"/>
        <v>0.00</v>
      </c>
      <c r="P193" s="227" t="str">
        <f t="shared" si="67"/>
        <v>0.00</v>
      </c>
      <c r="Q193" s="228" t="str">
        <f t="shared" si="44"/>
        <v/>
      </c>
      <c r="R193" s="229" t="str">
        <f t="shared" si="68"/>
        <v/>
      </c>
      <c r="S193" s="229" t="str">
        <f t="shared" si="69"/>
        <v>0.25</v>
      </c>
      <c r="T193" s="229" t="str">
        <f t="shared" si="70"/>
        <v>0.25</v>
      </c>
      <c r="U193" s="229" t="str">
        <f t="shared" si="71"/>
        <v>0.5</v>
      </c>
      <c r="V193" s="229" t="str">
        <f t="shared" si="72"/>
        <v>1.5</v>
      </c>
      <c r="W193" s="230" t="str">
        <f t="shared" si="73"/>
        <v>0.25</v>
      </c>
      <c r="X193" s="229" t="str">
        <f t="shared" si="51"/>
        <v>FALSE</v>
      </c>
      <c r="Y193" s="218" t="str">
        <f t="shared" si="52"/>
        <v>0</v>
      </c>
      <c r="Z193" s="218" t="str">
        <f t="shared" si="53"/>
        <v/>
      </c>
      <c r="AA193" s="218" t="str">
        <f t="shared" si="74"/>
        <v/>
      </c>
      <c r="AB193" s="231" t="str">
        <f t="shared" si="55"/>
        <v/>
      </c>
      <c r="AC193" s="210"/>
      <c r="AD193" s="211"/>
      <c r="AE193" s="213"/>
      <c r="AF193" s="80"/>
      <c r="AG193" s="78"/>
      <c r="AH193" s="78"/>
      <c r="AI193" s="78"/>
      <c r="AJ193" s="78"/>
      <c r="AK193" s="78"/>
      <c r="AL193" s="78"/>
      <c r="AM193" s="78"/>
      <c r="AN193" s="78"/>
      <c r="AO193" s="78"/>
    </row>
    <row r="194" ht="12.0" customHeight="1">
      <c r="A194" s="219"/>
      <c r="B194" s="215"/>
      <c r="C194" s="215"/>
      <c r="D194" s="216"/>
      <c r="E194" s="217"/>
      <c r="F194" s="220"/>
      <c r="G194" s="220"/>
      <c r="H194" s="221"/>
      <c r="I194" s="222"/>
      <c r="J194" s="223"/>
      <c r="K194" s="224"/>
      <c r="L194" s="225" t="str">
        <f t="shared" si="65"/>
        <v>0.00</v>
      </c>
      <c r="M194" s="224"/>
      <c r="N194" s="226"/>
      <c r="O194" s="227" t="str">
        <f t="shared" si="66"/>
        <v>0.00</v>
      </c>
      <c r="P194" s="227" t="str">
        <f t="shared" si="67"/>
        <v>0.00</v>
      </c>
      <c r="Q194" s="228" t="str">
        <f t="shared" si="44"/>
        <v/>
      </c>
      <c r="R194" s="229" t="str">
        <f t="shared" si="68"/>
        <v/>
      </c>
      <c r="S194" s="229" t="str">
        <f t="shared" si="69"/>
        <v>0.25</v>
      </c>
      <c r="T194" s="229" t="str">
        <f t="shared" si="70"/>
        <v>0.25</v>
      </c>
      <c r="U194" s="229" t="str">
        <f t="shared" si="71"/>
        <v>0.5</v>
      </c>
      <c r="V194" s="229" t="str">
        <f t="shared" si="72"/>
        <v>1.5</v>
      </c>
      <c r="W194" s="230" t="str">
        <f t="shared" si="73"/>
        <v>0.25</v>
      </c>
      <c r="X194" s="229" t="str">
        <f t="shared" si="51"/>
        <v>FALSE</v>
      </c>
      <c r="Y194" s="218" t="str">
        <f t="shared" si="52"/>
        <v>0</v>
      </c>
      <c r="Z194" s="218" t="str">
        <f t="shared" si="53"/>
        <v/>
      </c>
      <c r="AA194" s="218" t="str">
        <f t="shared" si="74"/>
        <v/>
      </c>
      <c r="AB194" s="231" t="str">
        <f t="shared" si="55"/>
        <v/>
      </c>
      <c r="AC194" s="210"/>
      <c r="AD194" s="211"/>
      <c r="AE194" s="213"/>
      <c r="AF194" s="80"/>
      <c r="AG194" s="78"/>
      <c r="AH194" s="78"/>
      <c r="AI194" s="78"/>
      <c r="AJ194" s="78"/>
      <c r="AK194" s="78"/>
      <c r="AL194" s="78"/>
      <c r="AM194" s="78"/>
      <c r="AN194" s="78"/>
      <c r="AO194" s="78"/>
    </row>
    <row r="195" ht="12.0" customHeight="1">
      <c r="A195" s="219"/>
      <c r="B195" s="215"/>
      <c r="C195" s="215"/>
      <c r="D195" s="216"/>
      <c r="E195" s="217"/>
      <c r="F195" s="220"/>
      <c r="G195" s="220"/>
      <c r="H195" s="221"/>
      <c r="I195" s="222"/>
      <c r="J195" s="223"/>
      <c r="K195" s="224"/>
      <c r="L195" s="225" t="str">
        <f t="shared" si="65"/>
        <v>0.00</v>
      </c>
      <c r="M195" s="224"/>
      <c r="N195" s="226"/>
      <c r="O195" s="227" t="str">
        <f t="shared" si="66"/>
        <v>0.00</v>
      </c>
      <c r="P195" s="227" t="str">
        <f t="shared" si="67"/>
        <v>0.00</v>
      </c>
      <c r="Q195" s="228" t="str">
        <f t="shared" si="44"/>
        <v/>
      </c>
      <c r="R195" s="229" t="str">
        <f t="shared" si="68"/>
        <v/>
      </c>
      <c r="S195" s="229" t="str">
        <f t="shared" si="69"/>
        <v>0.25</v>
      </c>
      <c r="T195" s="229" t="str">
        <f t="shared" si="70"/>
        <v>0.25</v>
      </c>
      <c r="U195" s="229" t="str">
        <f t="shared" si="71"/>
        <v>0.5</v>
      </c>
      <c r="V195" s="229" t="str">
        <f t="shared" si="72"/>
        <v>1.5</v>
      </c>
      <c r="W195" s="230" t="str">
        <f t="shared" si="73"/>
        <v>0.25</v>
      </c>
      <c r="X195" s="229" t="str">
        <f t="shared" si="51"/>
        <v>FALSE</v>
      </c>
      <c r="Y195" s="218" t="str">
        <f t="shared" si="52"/>
        <v>0</v>
      </c>
      <c r="Z195" s="218" t="str">
        <f t="shared" si="53"/>
        <v/>
      </c>
      <c r="AA195" s="218" t="str">
        <f t="shared" si="74"/>
        <v/>
      </c>
      <c r="AB195" s="231" t="str">
        <f t="shared" si="55"/>
        <v/>
      </c>
      <c r="AC195" s="210"/>
      <c r="AD195" s="211"/>
      <c r="AE195" s="213"/>
      <c r="AF195" s="80"/>
      <c r="AG195" s="78"/>
      <c r="AH195" s="78"/>
      <c r="AI195" s="78"/>
      <c r="AJ195" s="78"/>
      <c r="AK195" s="78"/>
      <c r="AL195" s="78"/>
      <c r="AM195" s="78"/>
      <c r="AN195" s="78"/>
      <c r="AO195" s="78"/>
    </row>
    <row r="196" ht="12.0" customHeight="1">
      <c r="A196" s="219"/>
      <c r="B196" s="215"/>
      <c r="C196" s="215"/>
      <c r="D196" s="216"/>
      <c r="E196" s="217"/>
      <c r="F196" s="220"/>
      <c r="G196" s="220"/>
      <c r="H196" s="221"/>
      <c r="I196" s="222"/>
      <c r="J196" s="223"/>
      <c r="K196" s="224"/>
      <c r="L196" s="225" t="str">
        <f t="shared" si="65"/>
        <v>0.00</v>
      </c>
      <c r="M196" s="224"/>
      <c r="N196" s="226"/>
      <c r="O196" s="227" t="str">
        <f t="shared" si="66"/>
        <v>0.00</v>
      </c>
      <c r="P196" s="227" t="str">
        <f t="shared" si="67"/>
        <v>0.00</v>
      </c>
      <c r="Q196" s="228" t="str">
        <f t="shared" si="44"/>
        <v/>
      </c>
      <c r="R196" s="229" t="str">
        <f t="shared" si="68"/>
        <v/>
      </c>
      <c r="S196" s="229" t="str">
        <f t="shared" si="69"/>
        <v>0.25</v>
      </c>
      <c r="T196" s="229" t="str">
        <f t="shared" si="70"/>
        <v>0.25</v>
      </c>
      <c r="U196" s="229" t="str">
        <f t="shared" si="71"/>
        <v>0.5</v>
      </c>
      <c r="V196" s="229" t="str">
        <f t="shared" si="72"/>
        <v>1.5</v>
      </c>
      <c r="W196" s="230" t="str">
        <f t="shared" si="73"/>
        <v>0.25</v>
      </c>
      <c r="X196" s="229" t="str">
        <f t="shared" si="51"/>
        <v>FALSE</v>
      </c>
      <c r="Y196" s="218" t="str">
        <f t="shared" si="52"/>
        <v>0</v>
      </c>
      <c r="Z196" s="218" t="str">
        <f t="shared" si="53"/>
        <v/>
      </c>
      <c r="AA196" s="218" t="str">
        <f t="shared" si="74"/>
        <v/>
      </c>
      <c r="AB196" s="231" t="str">
        <f t="shared" si="55"/>
        <v/>
      </c>
      <c r="AC196" s="210"/>
      <c r="AD196" s="211"/>
      <c r="AE196" s="213"/>
      <c r="AF196" s="80"/>
      <c r="AG196" s="78"/>
      <c r="AH196" s="78"/>
      <c r="AI196" s="78"/>
      <c r="AJ196" s="78"/>
      <c r="AK196" s="78"/>
      <c r="AL196" s="78"/>
      <c r="AM196" s="78"/>
      <c r="AN196" s="78"/>
      <c r="AO196" s="78"/>
    </row>
    <row r="197" ht="12.0" customHeight="1">
      <c r="A197" s="219"/>
      <c r="B197" s="215"/>
      <c r="C197" s="215"/>
      <c r="D197" s="216"/>
      <c r="E197" s="217"/>
      <c r="F197" s="220"/>
      <c r="G197" s="220"/>
      <c r="H197" s="221"/>
      <c r="I197" s="222"/>
      <c r="J197" s="223"/>
      <c r="K197" s="224"/>
      <c r="L197" s="225" t="str">
        <f t="shared" si="65"/>
        <v>0.00</v>
      </c>
      <c r="M197" s="224"/>
      <c r="N197" s="226"/>
      <c r="O197" s="227" t="str">
        <f t="shared" si="66"/>
        <v>0.00</v>
      </c>
      <c r="P197" s="227" t="str">
        <f t="shared" si="67"/>
        <v>0.00</v>
      </c>
      <c r="Q197" s="228" t="str">
        <f t="shared" si="44"/>
        <v/>
      </c>
      <c r="R197" s="229" t="str">
        <f t="shared" si="68"/>
        <v/>
      </c>
      <c r="S197" s="229" t="str">
        <f t="shared" si="69"/>
        <v>0.25</v>
      </c>
      <c r="T197" s="229" t="str">
        <f t="shared" si="70"/>
        <v>0.25</v>
      </c>
      <c r="U197" s="229" t="str">
        <f t="shared" si="71"/>
        <v>0.5</v>
      </c>
      <c r="V197" s="229" t="str">
        <f t="shared" si="72"/>
        <v>1.5</v>
      </c>
      <c r="W197" s="230" t="str">
        <f t="shared" si="73"/>
        <v>0.25</v>
      </c>
      <c r="X197" s="229" t="str">
        <f t="shared" si="51"/>
        <v>FALSE</v>
      </c>
      <c r="Y197" s="218" t="str">
        <f t="shared" si="52"/>
        <v>0</v>
      </c>
      <c r="Z197" s="218" t="str">
        <f t="shared" si="53"/>
        <v/>
      </c>
      <c r="AA197" s="218" t="str">
        <f t="shared" si="74"/>
        <v/>
      </c>
      <c r="AB197" s="231" t="str">
        <f t="shared" si="55"/>
        <v/>
      </c>
      <c r="AC197" s="210"/>
      <c r="AD197" s="211"/>
      <c r="AE197" s="213"/>
      <c r="AF197" s="80"/>
      <c r="AG197" s="78"/>
      <c r="AH197" s="78"/>
      <c r="AI197" s="78"/>
      <c r="AJ197" s="78"/>
      <c r="AK197" s="78"/>
      <c r="AL197" s="78"/>
      <c r="AM197" s="78"/>
      <c r="AN197" s="78"/>
      <c r="AO197" s="78"/>
    </row>
    <row r="198" ht="12.0" customHeight="1">
      <c r="A198" s="219"/>
      <c r="B198" s="215"/>
      <c r="C198" s="215"/>
      <c r="D198" s="216"/>
      <c r="E198" s="217"/>
      <c r="F198" s="220"/>
      <c r="G198" s="220"/>
      <c r="H198" s="221"/>
      <c r="I198" s="222"/>
      <c r="J198" s="223"/>
      <c r="K198" s="224"/>
      <c r="L198" s="225" t="str">
        <f t="shared" si="65"/>
        <v>0.00</v>
      </c>
      <c r="M198" s="224"/>
      <c r="N198" s="226"/>
      <c r="O198" s="227" t="str">
        <f t="shared" si="66"/>
        <v>0.00</v>
      </c>
      <c r="P198" s="227" t="str">
        <f t="shared" si="67"/>
        <v>0.00</v>
      </c>
      <c r="Q198" s="228" t="str">
        <f t="shared" si="44"/>
        <v/>
      </c>
      <c r="R198" s="229" t="str">
        <f t="shared" si="68"/>
        <v/>
      </c>
      <c r="S198" s="229" t="str">
        <f t="shared" si="69"/>
        <v>0.25</v>
      </c>
      <c r="T198" s="229" t="str">
        <f t="shared" si="70"/>
        <v>0.25</v>
      </c>
      <c r="U198" s="229" t="str">
        <f t="shared" si="71"/>
        <v>0.5</v>
      </c>
      <c r="V198" s="229" t="str">
        <f t="shared" si="72"/>
        <v>1.5</v>
      </c>
      <c r="W198" s="230" t="str">
        <f t="shared" si="73"/>
        <v>0.25</v>
      </c>
      <c r="X198" s="229" t="str">
        <f t="shared" si="51"/>
        <v>FALSE</v>
      </c>
      <c r="Y198" s="218" t="str">
        <f t="shared" si="52"/>
        <v>0</v>
      </c>
      <c r="Z198" s="218" t="str">
        <f t="shared" si="53"/>
        <v/>
      </c>
      <c r="AA198" s="218" t="str">
        <f t="shared" si="74"/>
        <v/>
      </c>
      <c r="AB198" s="231" t="str">
        <f t="shared" si="55"/>
        <v/>
      </c>
      <c r="AC198" s="210"/>
      <c r="AD198" s="211"/>
      <c r="AE198" s="213"/>
      <c r="AF198" s="80"/>
      <c r="AG198" s="78"/>
      <c r="AH198" s="78"/>
      <c r="AI198" s="78"/>
      <c r="AJ198" s="78"/>
      <c r="AK198" s="78"/>
      <c r="AL198" s="78"/>
      <c r="AM198" s="78"/>
      <c r="AN198" s="78"/>
      <c r="AO198" s="78"/>
    </row>
    <row r="199" ht="12.0" customHeight="1">
      <c r="A199" s="219"/>
      <c r="B199" s="215"/>
      <c r="C199" s="215"/>
      <c r="D199" s="216"/>
      <c r="E199" s="217"/>
      <c r="F199" s="220"/>
      <c r="G199" s="220"/>
      <c r="H199" s="221"/>
      <c r="I199" s="222"/>
      <c r="J199" s="223"/>
      <c r="K199" s="224"/>
      <c r="L199" s="225" t="str">
        <f t="shared" si="65"/>
        <v>0.00</v>
      </c>
      <c r="M199" s="224"/>
      <c r="N199" s="226"/>
      <c r="O199" s="227" t="str">
        <f t="shared" si="66"/>
        <v>0.00</v>
      </c>
      <c r="P199" s="227" t="str">
        <f t="shared" si="67"/>
        <v>0.00</v>
      </c>
      <c r="Q199" s="228" t="str">
        <f t="shared" si="44"/>
        <v/>
      </c>
      <c r="R199" s="229" t="str">
        <f t="shared" si="68"/>
        <v/>
      </c>
      <c r="S199" s="229" t="str">
        <f t="shared" si="69"/>
        <v>0.25</v>
      </c>
      <c r="T199" s="229" t="str">
        <f t="shared" si="70"/>
        <v>0.25</v>
      </c>
      <c r="U199" s="229" t="str">
        <f t="shared" si="71"/>
        <v>0.5</v>
      </c>
      <c r="V199" s="229" t="str">
        <f t="shared" si="72"/>
        <v>1.5</v>
      </c>
      <c r="W199" s="230" t="str">
        <f t="shared" si="73"/>
        <v>0.25</v>
      </c>
      <c r="X199" s="229" t="str">
        <f t="shared" si="51"/>
        <v>FALSE</v>
      </c>
      <c r="Y199" s="218" t="str">
        <f t="shared" si="52"/>
        <v>0</v>
      </c>
      <c r="Z199" s="218" t="str">
        <f t="shared" si="53"/>
        <v/>
      </c>
      <c r="AA199" s="218" t="str">
        <f t="shared" si="74"/>
        <v/>
      </c>
      <c r="AB199" s="231" t="str">
        <f t="shared" si="55"/>
        <v/>
      </c>
      <c r="AC199" s="210"/>
      <c r="AD199" s="211"/>
      <c r="AE199" s="213"/>
      <c r="AF199" s="80"/>
      <c r="AG199" s="78"/>
      <c r="AH199" s="78"/>
      <c r="AI199" s="78"/>
      <c r="AJ199" s="78"/>
      <c r="AK199" s="78"/>
      <c r="AL199" s="78"/>
      <c r="AM199" s="78"/>
      <c r="AN199" s="78"/>
      <c r="AO199" s="78"/>
    </row>
    <row r="200" ht="12.0" customHeight="1">
      <c r="A200" s="219"/>
      <c r="B200" s="215"/>
      <c r="C200" s="215"/>
      <c r="D200" s="216"/>
      <c r="E200" s="217"/>
      <c r="F200" s="220"/>
      <c r="G200" s="220"/>
      <c r="H200" s="221"/>
      <c r="I200" s="222"/>
      <c r="J200" s="223"/>
      <c r="K200" s="224"/>
      <c r="L200" s="225" t="str">
        <f t="shared" si="65"/>
        <v>0.00</v>
      </c>
      <c r="M200" s="224"/>
      <c r="N200" s="226"/>
      <c r="O200" s="227" t="str">
        <f t="shared" si="66"/>
        <v>0.00</v>
      </c>
      <c r="P200" s="227" t="str">
        <f t="shared" si="67"/>
        <v>0.00</v>
      </c>
      <c r="Q200" s="228" t="str">
        <f t="shared" si="44"/>
        <v/>
      </c>
      <c r="R200" s="229" t="str">
        <f t="shared" si="68"/>
        <v/>
      </c>
      <c r="S200" s="229" t="str">
        <f t="shared" si="69"/>
        <v>0.25</v>
      </c>
      <c r="T200" s="229" t="str">
        <f t="shared" si="70"/>
        <v>0.25</v>
      </c>
      <c r="U200" s="229" t="str">
        <f t="shared" si="71"/>
        <v>0.5</v>
      </c>
      <c r="V200" s="229" t="str">
        <f t="shared" si="72"/>
        <v>1.5</v>
      </c>
      <c r="W200" s="230" t="str">
        <f t="shared" si="73"/>
        <v>0.25</v>
      </c>
      <c r="X200" s="229" t="str">
        <f t="shared" si="51"/>
        <v>FALSE</v>
      </c>
      <c r="Y200" s="218" t="str">
        <f t="shared" si="52"/>
        <v>0</v>
      </c>
      <c r="Z200" s="218" t="str">
        <f t="shared" si="53"/>
        <v/>
      </c>
      <c r="AA200" s="218" t="str">
        <f t="shared" si="74"/>
        <v/>
      </c>
      <c r="AB200" s="231" t="str">
        <f t="shared" si="55"/>
        <v/>
      </c>
      <c r="AC200" s="210"/>
      <c r="AD200" s="211"/>
      <c r="AE200" s="213"/>
      <c r="AF200" s="80"/>
      <c r="AG200" s="78"/>
      <c r="AH200" s="78"/>
      <c r="AI200" s="78"/>
      <c r="AJ200" s="78"/>
      <c r="AK200" s="78"/>
      <c r="AL200" s="78"/>
      <c r="AM200" s="78"/>
      <c r="AN200" s="78"/>
      <c r="AO200" s="78"/>
    </row>
    <row r="201" ht="12.0" customHeight="1">
      <c r="A201" s="219"/>
      <c r="B201" s="215"/>
      <c r="C201" s="215"/>
      <c r="D201" s="216"/>
      <c r="E201" s="217"/>
      <c r="F201" s="220"/>
      <c r="G201" s="220"/>
      <c r="H201" s="221"/>
      <c r="I201" s="222"/>
      <c r="J201" s="223"/>
      <c r="K201" s="224"/>
      <c r="L201" s="225" t="str">
        <f t="shared" si="65"/>
        <v>0.00</v>
      </c>
      <c r="M201" s="224"/>
      <c r="N201" s="226"/>
      <c r="O201" s="227" t="str">
        <f t="shared" si="66"/>
        <v>0.00</v>
      </c>
      <c r="P201" s="227" t="str">
        <f t="shared" si="67"/>
        <v>0.00</v>
      </c>
      <c r="Q201" s="228" t="str">
        <f t="shared" si="44"/>
        <v/>
      </c>
      <c r="R201" s="229" t="str">
        <f t="shared" si="68"/>
        <v/>
      </c>
      <c r="S201" s="229" t="str">
        <f t="shared" si="69"/>
        <v>0.25</v>
      </c>
      <c r="T201" s="229" t="str">
        <f t="shared" si="70"/>
        <v>0.25</v>
      </c>
      <c r="U201" s="229" t="str">
        <f t="shared" si="71"/>
        <v>0.5</v>
      </c>
      <c r="V201" s="229" t="str">
        <f t="shared" si="72"/>
        <v>1.5</v>
      </c>
      <c r="W201" s="230" t="str">
        <f t="shared" si="73"/>
        <v>0.25</v>
      </c>
      <c r="X201" s="229" t="str">
        <f t="shared" si="51"/>
        <v>FALSE</v>
      </c>
      <c r="Y201" s="218" t="str">
        <f t="shared" si="52"/>
        <v>0</v>
      </c>
      <c r="Z201" s="218" t="str">
        <f t="shared" si="53"/>
        <v/>
      </c>
      <c r="AA201" s="218" t="str">
        <f t="shared" si="74"/>
        <v/>
      </c>
      <c r="AB201" s="231" t="str">
        <f t="shared" si="55"/>
        <v/>
      </c>
      <c r="AC201" s="210"/>
      <c r="AD201" s="211"/>
      <c r="AE201" s="213"/>
      <c r="AF201" s="80"/>
      <c r="AG201" s="78"/>
      <c r="AH201" s="78"/>
      <c r="AI201" s="78"/>
      <c r="AJ201" s="78"/>
      <c r="AK201" s="78"/>
      <c r="AL201" s="78"/>
      <c r="AM201" s="78"/>
      <c r="AN201" s="78"/>
      <c r="AO201" s="78"/>
    </row>
    <row r="202" ht="12.0" customHeight="1">
      <c r="A202" s="219"/>
      <c r="B202" s="215"/>
      <c r="C202" s="215"/>
      <c r="D202" s="216"/>
      <c r="E202" s="217"/>
      <c r="F202" s="220"/>
      <c r="G202" s="220"/>
      <c r="H202" s="221"/>
      <c r="I202" s="222"/>
      <c r="J202" s="223"/>
      <c r="K202" s="224"/>
      <c r="L202" s="225" t="str">
        <f t="shared" si="65"/>
        <v>0.00</v>
      </c>
      <c r="M202" s="224"/>
      <c r="N202" s="226"/>
      <c r="O202" s="227" t="str">
        <f t="shared" si="66"/>
        <v>0.00</v>
      </c>
      <c r="P202" s="227" t="str">
        <f t="shared" si="67"/>
        <v>0.00</v>
      </c>
      <c r="Q202" s="228" t="str">
        <f t="shared" si="44"/>
        <v/>
      </c>
      <c r="R202" s="229" t="str">
        <f t="shared" si="68"/>
        <v/>
      </c>
      <c r="S202" s="229" t="str">
        <f t="shared" si="69"/>
        <v>0.25</v>
      </c>
      <c r="T202" s="229" t="str">
        <f t="shared" si="70"/>
        <v>0.25</v>
      </c>
      <c r="U202" s="229" t="str">
        <f t="shared" si="71"/>
        <v>0.5</v>
      </c>
      <c r="V202" s="229" t="str">
        <f t="shared" si="72"/>
        <v>1.5</v>
      </c>
      <c r="W202" s="230" t="str">
        <f t="shared" si="73"/>
        <v>0.25</v>
      </c>
      <c r="X202" s="229" t="str">
        <f t="shared" si="51"/>
        <v>FALSE</v>
      </c>
      <c r="Y202" s="218" t="str">
        <f t="shared" si="52"/>
        <v>0</v>
      </c>
      <c r="Z202" s="218" t="str">
        <f t="shared" si="53"/>
        <v/>
      </c>
      <c r="AA202" s="218" t="str">
        <f t="shared" si="74"/>
        <v/>
      </c>
      <c r="AB202" s="231" t="str">
        <f t="shared" si="55"/>
        <v/>
      </c>
      <c r="AC202" s="210"/>
      <c r="AD202" s="211"/>
      <c r="AE202" s="213"/>
      <c r="AF202" s="80"/>
      <c r="AG202" s="78"/>
      <c r="AH202" s="78"/>
      <c r="AI202" s="78"/>
      <c r="AJ202" s="78"/>
      <c r="AK202" s="78"/>
      <c r="AL202" s="78"/>
      <c r="AM202" s="78"/>
      <c r="AN202" s="78"/>
      <c r="AO202" s="78"/>
    </row>
    <row r="203" ht="12.0" customHeight="1">
      <c r="A203" s="219"/>
      <c r="B203" s="215"/>
      <c r="C203" s="215"/>
      <c r="D203" s="216"/>
      <c r="E203" s="217"/>
      <c r="F203" s="220"/>
      <c r="G203" s="220"/>
      <c r="H203" s="221"/>
      <c r="I203" s="222"/>
      <c r="J203" s="223"/>
      <c r="K203" s="224"/>
      <c r="L203" s="225" t="str">
        <f t="shared" si="65"/>
        <v>0.00</v>
      </c>
      <c r="M203" s="224"/>
      <c r="N203" s="226"/>
      <c r="O203" s="227" t="str">
        <f t="shared" si="66"/>
        <v>0.00</v>
      </c>
      <c r="P203" s="227" t="str">
        <f t="shared" si="67"/>
        <v>0.00</v>
      </c>
      <c r="Q203" s="228" t="str">
        <f t="shared" si="44"/>
        <v/>
      </c>
      <c r="R203" s="229" t="str">
        <f t="shared" si="68"/>
        <v/>
      </c>
      <c r="S203" s="229" t="str">
        <f t="shared" si="69"/>
        <v>0.25</v>
      </c>
      <c r="T203" s="229" t="str">
        <f t="shared" si="70"/>
        <v>0.25</v>
      </c>
      <c r="U203" s="229" t="str">
        <f t="shared" si="71"/>
        <v>0.5</v>
      </c>
      <c r="V203" s="229" t="str">
        <f t="shared" si="72"/>
        <v>1.5</v>
      </c>
      <c r="W203" s="230" t="str">
        <f t="shared" si="73"/>
        <v>0.25</v>
      </c>
      <c r="X203" s="229" t="str">
        <f t="shared" si="51"/>
        <v>FALSE</v>
      </c>
      <c r="Y203" s="218" t="str">
        <f t="shared" si="52"/>
        <v>0</v>
      </c>
      <c r="Z203" s="218" t="str">
        <f t="shared" si="53"/>
        <v/>
      </c>
      <c r="AA203" s="218" t="str">
        <f t="shared" si="74"/>
        <v/>
      </c>
      <c r="AB203" s="231" t="str">
        <f t="shared" si="55"/>
        <v/>
      </c>
      <c r="AC203" s="210"/>
      <c r="AD203" s="211"/>
      <c r="AE203" s="213"/>
      <c r="AF203" s="80"/>
      <c r="AG203" s="78"/>
      <c r="AH203" s="78"/>
      <c r="AI203" s="78"/>
      <c r="AJ203" s="78"/>
      <c r="AK203" s="78"/>
      <c r="AL203" s="78"/>
      <c r="AM203" s="78"/>
      <c r="AN203" s="78"/>
      <c r="AO203" s="78"/>
    </row>
    <row r="204" ht="12.0" customHeight="1">
      <c r="A204" s="219"/>
      <c r="B204" s="215"/>
      <c r="C204" s="215"/>
      <c r="D204" s="216"/>
      <c r="E204" s="217"/>
      <c r="F204" s="220"/>
      <c r="G204" s="220"/>
      <c r="H204" s="221"/>
      <c r="I204" s="222"/>
      <c r="J204" s="223"/>
      <c r="K204" s="224"/>
      <c r="L204" s="225" t="str">
        <f t="shared" si="65"/>
        <v>0.00</v>
      </c>
      <c r="M204" s="224"/>
      <c r="N204" s="226"/>
      <c r="O204" s="227" t="str">
        <f t="shared" si="66"/>
        <v>0.00</v>
      </c>
      <c r="P204" s="227" t="str">
        <f t="shared" si="67"/>
        <v>0.00</v>
      </c>
      <c r="Q204" s="228" t="str">
        <f t="shared" si="44"/>
        <v/>
      </c>
      <c r="R204" s="229" t="str">
        <f t="shared" si="68"/>
        <v/>
      </c>
      <c r="S204" s="229" t="str">
        <f t="shared" si="69"/>
        <v>0.25</v>
      </c>
      <c r="T204" s="229" t="str">
        <f t="shared" si="70"/>
        <v>0.25</v>
      </c>
      <c r="U204" s="229" t="str">
        <f t="shared" si="71"/>
        <v>0.5</v>
      </c>
      <c r="V204" s="229" t="str">
        <f t="shared" si="72"/>
        <v>1.5</v>
      </c>
      <c r="W204" s="230" t="str">
        <f t="shared" si="73"/>
        <v>0.25</v>
      </c>
      <c r="X204" s="229" t="str">
        <f t="shared" si="51"/>
        <v>FALSE</v>
      </c>
      <c r="Y204" s="218" t="str">
        <f t="shared" si="52"/>
        <v>0</v>
      </c>
      <c r="Z204" s="218" t="str">
        <f t="shared" si="53"/>
        <v/>
      </c>
      <c r="AA204" s="218" t="str">
        <f t="shared" si="74"/>
        <v/>
      </c>
      <c r="AB204" s="231" t="str">
        <f t="shared" si="55"/>
        <v/>
      </c>
      <c r="AC204" s="210"/>
      <c r="AD204" s="211"/>
      <c r="AE204" s="213"/>
      <c r="AF204" s="80"/>
      <c r="AG204" s="78"/>
      <c r="AH204" s="78"/>
      <c r="AI204" s="78"/>
      <c r="AJ204" s="78"/>
      <c r="AK204" s="78"/>
      <c r="AL204" s="78"/>
      <c r="AM204" s="78"/>
      <c r="AN204" s="78"/>
      <c r="AO204" s="78"/>
    </row>
    <row r="205" ht="12.0" customHeight="1">
      <c r="A205" s="219"/>
      <c r="B205" s="215"/>
      <c r="C205" s="215"/>
      <c r="D205" s="216"/>
      <c r="E205" s="217"/>
      <c r="F205" s="220"/>
      <c r="G205" s="220"/>
      <c r="H205" s="221"/>
      <c r="I205" s="222"/>
      <c r="J205" s="223"/>
      <c r="K205" s="224"/>
      <c r="L205" s="225" t="str">
        <f t="shared" si="65"/>
        <v>0.00</v>
      </c>
      <c r="M205" s="224"/>
      <c r="N205" s="226"/>
      <c r="O205" s="227" t="str">
        <f t="shared" si="66"/>
        <v>0.00</v>
      </c>
      <c r="P205" s="227" t="str">
        <f t="shared" si="67"/>
        <v>0.00</v>
      </c>
      <c r="Q205" s="228" t="str">
        <f t="shared" si="44"/>
        <v/>
      </c>
      <c r="R205" s="229" t="str">
        <f t="shared" si="68"/>
        <v/>
      </c>
      <c r="S205" s="229" t="str">
        <f t="shared" si="69"/>
        <v>0.25</v>
      </c>
      <c r="T205" s="229" t="str">
        <f t="shared" si="70"/>
        <v>0.25</v>
      </c>
      <c r="U205" s="229" t="str">
        <f t="shared" si="71"/>
        <v>0.5</v>
      </c>
      <c r="V205" s="229" t="str">
        <f t="shared" si="72"/>
        <v>1.5</v>
      </c>
      <c r="W205" s="230" t="str">
        <f t="shared" si="73"/>
        <v>0.25</v>
      </c>
      <c r="X205" s="229" t="str">
        <f t="shared" si="51"/>
        <v>FALSE</v>
      </c>
      <c r="Y205" s="218" t="str">
        <f t="shared" si="52"/>
        <v>0</v>
      </c>
      <c r="Z205" s="218" t="str">
        <f t="shared" si="53"/>
        <v/>
      </c>
      <c r="AA205" s="218" t="str">
        <f t="shared" si="74"/>
        <v/>
      </c>
      <c r="AB205" s="231" t="str">
        <f t="shared" si="55"/>
        <v/>
      </c>
      <c r="AC205" s="210"/>
      <c r="AD205" s="211"/>
      <c r="AE205" s="213"/>
      <c r="AF205" s="80"/>
      <c r="AG205" s="78"/>
      <c r="AH205" s="78"/>
      <c r="AI205" s="78"/>
      <c r="AJ205" s="78"/>
      <c r="AK205" s="78"/>
      <c r="AL205" s="78"/>
      <c r="AM205" s="78"/>
      <c r="AN205" s="78"/>
      <c r="AO205" s="78"/>
    </row>
    <row r="206" ht="12.0" customHeight="1">
      <c r="A206" s="219"/>
      <c r="B206" s="215"/>
      <c r="C206" s="215"/>
      <c r="D206" s="216"/>
      <c r="E206" s="217"/>
      <c r="F206" s="220"/>
      <c r="G206" s="220"/>
      <c r="H206" s="221"/>
      <c r="I206" s="222"/>
      <c r="J206" s="223"/>
      <c r="K206" s="224"/>
      <c r="L206" s="225" t="str">
        <f t="shared" si="65"/>
        <v>0.00</v>
      </c>
      <c r="M206" s="224"/>
      <c r="N206" s="226"/>
      <c r="O206" s="227" t="str">
        <f t="shared" si="66"/>
        <v>0.00</v>
      </c>
      <c r="P206" s="227" t="str">
        <f t="shared" si="67"/>
        <v>0.00</v>
      </c>
      <c r="Q206" s="228" t="str">
        <f t="shared" si="44"/>
        <v/>
      </c>
      <c r="R206" s="229" t="str">
        <f t="shared" si="68"/>
        <v/>
      </c>
      <c r="S206" s="229" t="str">
        <f t="shared" si="69"/>
        <v>0.25</v>
      </c>
      <c r="T206" s="229" t="str">
        <f t="shared" si="70"/>
        <v>0.25</v>
      </c>
      <c r="U206" s="229" t="str">
        <f t="shared" si="71"/>
        <v>0.5</v>
      </c>
      <c r="V206" s="229" t="str">
        <f t="shared" si="72"/>
        <v>1.5</v>
      </c>
      <c r="W206" s="230" t="str">
        <f t="shared" si="73"/>
        <v>0.25</v>
      </c>
      <c r="X206" s="229" t="str">
        <f t="shared" si="51"/>
        <v>FALSE</v>
      </c>
      <c r="Y206" s="218" t="str">
        <f t="shared" si="52"/>
        <v>0</v>
      </c>
      <c r="Z206" s="218" t="str">
        <f t="shared" si="53"/>
        <v/>
      </c>
      <c r="AA206" s="218" t="str">
        <f t="shared" si="74"/>
        <v/>
      </c>
      <c r="AB206" s="231" t="str">
        <f t="shared" si="55"/>
        <v/>
      </c>
      <c r="AC206" s="210"/>
      <c r="AD206" s="211"/>
      <c r="AE206" s="213"/>
      <c r="AF206" s="80"/>
      <c r="AG206" s="78"/>
      <c r="AH206" s="78"/>
      <c r="AI206" s="78"/>
      <c r="AJ206" s="78"/>
      <c r="AK206" s="78"/>
      <c r="AL206" s="78"/>
      <c r="AM206" s="78"/>
      <c r="AN206" s="78"/>
      <c r="AO206" s="78"/>
    </row>
    <row r="207" ht="12.0" customHeight="1">
      <c r="A207" s="219"/>
      <c r="B207" s="215"/>
      <c r="C207" s="215"/>
      <c r="D207" s="216"/>
      <c r="E207" s="217"/>
      <c r="F207" s="220"/>
      <c r="G207" s="220"/>
      <c r="H207" s="221"/>
      <c r="I207" s="222"/>
      <c r="J207" s="223"/>
      <c r="K207" s="224"/>
      <c r="L207" s="225" t="str">
        <f t="shared" si="65"/>
        <v>0.00</v>
      </c>
      <c r="M207" s="224"/>
      <c r="N207" s="226"/>
      <c r="O207" s="227" t="str">
        <f t="shared" si="66"/>
        <v>0.00</v>
      </c>
      <c r="P207" s="227" t="str">
        <f t="shared" si="67"/>
        <v>0.00</v>
      </c>
      <c r="Q207" s="228" t="str">
        <f t="shared" si="44"/>
        <v/>
      </c>
      <c r="R207" s="229" t="str">
        <f t="shared" si="68"/>
        <v/>
      </c>
      <c r="S207" s="229" t="str">
        <f t="shared" si="69"/>
        <v>0.25</v>
      </c>
      <c r="T207" s="229" t="str">
        <f t="shared" si="70"/>
        <v>0.25</v>
      </c>
      <c r="U207" s="229" t="str">
        <f t="shared" si="71"/>
        <v>0.5</v>
      </c>
      <c r="V207" s="229" t="str">
        <f t="shared" si="72"/>
        <v>1.5</v>
      </c>
      <c r="W207" s="230" t="str">
        <f t="shared" si="73"/>
        <v>0.25</v>
      </c>
      <c r="X207" s="229" t="str">
        <f t="shared" si="51"/>
        <v>FALSE</v>
      </c>
      <c r="Y207" s="218" t="str">
        <f t="shared" si="52"/>
        <v>0</v>
      </c>
      <c r="Z207" s="218" t="str">
        <f t="shared" si="53"/>
        <v/>
      </c>
      <c r="AA207" s="218" t="str">
        <f t="shared" si="74"/>
        <v/>
      </c>
      <c r="AB207" s="231" t="str">
        <f t="shared" si="55"/>
        <v/>
      </c>
      <c r="AC207" s="210"/>
      <c r="AD207" s="211"/>
      <c r="AE207" s="213"/>
      <c r="AF207" s="80"/>
      <c r="AG207" s="78"/>
      <c r="AH207" s="78"/>
      <c r="AI207" s="78"/>
      <c r="AJ207" s="78"/>
      <c r="AK207" s="78"/>
      <c r="AL207" s="78"/>
      <c r="AM207" s="78"/>
      <c r="AN207" s="78"/>
      <c r="AO207" s="78"/>
    </row>
    <row r="208" ht="12.0" customHeight="1">
      <c r="A208" s="219"/>
      <c r="B208" s="215"/>
      <c r="C208" s="215"/>
      <c r="D208" s="216"/>
      <c r="E208" s="217"/>
      <c r="F208" s="220"/>
      <c r="G208" s="220"/>
      <c r="H208" s="221"/>
      <c r="I208" s="222"/>
      <c r="J208" s="223"/>
      <c r="K208" s="224"/>
      <c r="L208" s="225" t="str">
        <f t="shared" si="65"/>
        <v>0.00</v>
      </c>
      <c r="M208" s="224"/>
      <c r="N208" s="226"/>
      <c r="O208" s="227" t="str">
        <f t="shared" si="66"/>
        <v>0.00</v>
      </c>
      <c r="P208" s="227" t="str">
        <f t="shared" si="67"/>
        <v>0.00</v>
      </c>
      <c r="Q208" s="228" t="str">
        <f t="shared" si="44"/>
        <v/>
      </c>
      <c r="R208" s="229" t="str">
        <f t="shared" si="68"/>
        <v/>
      </c>
      <c r="S208" s="229" t="str">
        <f t="shared" si="69"/>
        <v>0.25</v>
      </c>
      <c r="T208" s="229" t="str">
        <f t="shared" si="70"/>
        <v>0.25</v>
      </c>
      <c r="U208" s="229" t="str">
        <f t="shared" si="71"/>
        <v>0.5</v>
      </c>
      <c r="V208" s="229" t="str">
        <f t="shared" si="72"/>
        <v>1.5</v>
      </c>
      <c r="W208" s="230" t="str">
        <f t="shared" si="73"/>
        <v>0.25</v>
      </c>
      <c r="X208" s="229" t="str">
        <f t="shared" si="51"/>
        <v>FALSE</v>
      </c>
      <c r="Y208" s="218" t="str">
        <f t="shared" si="52"/>
        <v>0</v>
      </c>
      <c r="Z208" s="218" t="str">
        <f t="shared" si="53"/>
        <v/>
      </c>
      <c r="AA208" s="218" t="str">
        <f t="shared" si="74"/>
        <v/>
      </c>
      <c r="AB208" s="231" t="str">
        <f t="shared" si="55"/>
        <v/>
      </c>
      <c r="AC208" s="210"/>
      <c r="AD208" s="211"/>
      <c r="AE208" s="213"/>
      <c r="AF208" s="80"/>
      <c r="AG208" s="78"/>
      <c r="AH208" s="78"/>
      <c r="AI208" s="78"/>
      <c r="AJ208" s="78"/>
      <c r="AK208" s="78"/>
      <c r="AL208" s="78"/>
      <c r="AM208" s="78"/>
      <c r="AN208" s="78"/>
      <c r="AO208" s="78"/>
    </row>
    <row r="209" ht="12.0" customHeight="1">
      <c r="A209" s="219"/>
      <c r="B209" s="215"/>
      <c r="C209" s="215"/>
      <c r="D209" s="216"/>
      <c r="E209" s="217"/>
      <c r="F209" s="220"/>
      <c r="G209" s="220"/>
      <c r="H209" s="221"/>
      <c r="I209" s="222"/>
      <c r="J209" s="223"/>
      <c r="K209" s="224"/>
      <c r="L209" s="225" t="str">
        <f t="shared" si="65"/>
        <v>0.00</v>
      </c>
      <c r="M209" s="224"/>
      <c r="N209" s="226"/>
      <c r="O209" s="227" t="str">
        <f t="shared" si="66"/>
        <v>0.00</v>
      </c>
      <c r="P209" s="227" t="str">
        <f t="shared" si="67"/>
        <v>0.00</v>
      </c>
      <c r="Q209" s="228" t="str">
        <f t="shared" si="44"/>
        <v/>
      </c>
      <c r="R209" s="229" t="str">
        <f t="shared" si="68"/>
        <v/>
      </c>
      <c r="S209" s="229" t="str">
        <f t="shared" si="69"/>
        <v>0.25</v>
      </c>
      <c r="T209" s="229" t="str">
        <f t="shared" si="70"/>
        <v>0.25</v>
      </c>
      <c r="U209" s="229" t="str">
        <f t="shared" si="71"/>
        <v>0.5</v>
      </c>
      <c r="V209" s="229" t="str">
        <f t="shared" si="72"/>
        <v>1.5</v>
      </c>
      <c r="W209" s="230" t="str">
        <f t="shared" si="73"/>
        <v>0.25</v>
      </c>
      <c r="X209" s="229" t="str">
        <f t="shared" si="51"/>
        <v>FALSE</v>
      </c>
      <c r="Y209" s="218" t="str">
        <f t="shared" si="52"/>
        <v>0</v>
      </c>
      <c r="Z209" s="218" t="str">
        <f t="shared" si="53"/>
        <v/>
      </c>
      <c r="AA209" s="218" t="str">
        <f t="shared" si="74"/>
        <v/>
      </c>
      <c r="AB209" s="231" t="str">
        <f t="shared" si="55"/>
        <v/>
      </c>
      <c r="AC209" s="210"/>
      <c r="AD209" s="211"/>
      <c r="AE209" s="213"/>
      <c r="AF209" s="80"/>
      <c r="AG209" s="78"/>
      <c r="AH209" s="78"/>
      <c r="AI209" s="78"/>
      <c r="AJ209" s="78"/>
      <c r="AK209" s="78"/>
      <c r="AL209" s="78"/>
      <c r="AM209" s="78"/>
      <c r="AN209" s="78"/>
      <c r="AO209" s="78"/>
    </row>
    <row r="210" ht="12.0" customHeight="1">
      <c r="A210" s="219"/>
      <c r="B210" s="215"/>
      <c r="C210" s="215"/>
      <c r="D210" s="216"/>
      <c r="E210" s="217"/>
      <c r="F210" s="220"/>
      <c r="G210" s="220"/>
      <c r="H210" s="221"/>
      <c r="I210" s="222"/>
      <c r="J210" s="223"/>
      <c r="K210" s="224"/>
      <c r="L210" s="225" t="str">
        <f t="shared" si="65"/>
        <v>0.00</v>
      </c>
      <c r="M210" s="224"/>
      <c r="N210" s="226"/>
      <c r="O210" s="227" t="str">
        <f t="shared" si="66"/>
        <v>0.00</v>
      </c>
      <c r="P210" s="227" t="str">
        <f t="shared" si="67"/>
        <v>0.00</v>
      </c>
      <c r="Q210" s="228" t="str">
        <f t="shared" si="44"/>
        <v/>
      </c>
      <c r="R210" s="229" t="str">
        <f t="shared" si="68"/>
        <v/>
      </c>
      <c r="S210" s="229" t="str">
        <f t="shared" si="69"/>
        <v>0.25</v>
      </c>
      <c r="T210" s="229" t="str">
        <f t="shared" si="70"/>
        <v>0.25</v>
      </c>
      <c r="U210" s="229" t="str">
        <f t="shared" si="71"/>
        <v>0.5</v>
      </c>
      <c r="V210" s="229" t="str">
        <f t="shared" si="72"/>
        <v>1.5</v>
      </c>
      <c r="W210" s="230" t="str">
        <f t="shared" si="73"/>
        <v>0.25</v>
      </c>
      <c r="X210" s="229" t="str">
        <f t="shared" si="51"/>
        <v>FALSE</v>
      </c>
      <c r="Y210" s="218" t="str">
        <f t="shared" si="52"/>
        <v>0</v>
      </c>
      <c r="Z210" s="218" t="str">
        <f t="shared" si="53"/>
        <v/>
      </c>
      <c r="AA210" s="218" t="str">
        <f t="shared" si="74"/>
        <v/>
      </c>
      <c r="AB210" s="231" t="str">
        <f t="shared" si="55"/>
        <v/>
      </c>
      <c r="AC210" s="210"/>
      <c r="AD210" s="211"/>
      <c r="AE210" s="213"/>
      <c r="AF210" s="80"/>
      <c r="AG210" s="78"/>
      <c r="AH210" s="78"/>
      <c r="AI210" s="78"/>
      <c r="AJ210" s="78"/>
      <c r="AK210" s="78"/>
      <c r="AL210" s="78"/>
      <c r="AM210" s="78"/>
      <c r="AN210" s="78"/>
      <c r="AO210" s="78"/>
    </row>
    <row r="211" ht="12.0" customHeight="1">
      <c r="A211" s="219"/>
      <c r="B211" s="215"/>
      <c r="C211" s="215"/>
      <c r="D211" s="216"/>
      <c r="E211" s="217"/>
      <c r="F211" s="220"/>
      <c r="G211" s="220"/>
      <c r="H211" s="221"/>
      <c r="I211" s="222"/>
      <c r="J211" s="223"/>
      <c r="K211" s="224"/>
      <c r="L211" s="225" t="str">
        <f t="shared" si="65"/>
        <v>0.00</v>
      </c>
      <c r="M211" s="224"/>
      <c r="N211" s="226"/>
      <c r="O211" s="227" t="str">
        <f t="shared" si="66"/>
        <v>0.00</v>
      </c>
      <c r="P211" s="227" t="str">
        <f t="shared" si="67"/>
        <v>0.00</v>
      </c>
      <c r="Q211" s="228" t="str">
        <f t="shared" si="44"/>
        <v/>
      </c>
      <c r="R211" s="229" t="str">
        <f t="shared" si="68"/>
        <v/>
      </c>
      <c r="S211" s="229" t="str">
        <f t="shared" si="69"/>
        <v>0.25</v>
      </c>
      <c r="T211" s="229" t="str">
        <f t="shared" si="70"/>
        <v>0.25</v>
      </c>
      <c r="U211" s="229" t="str">
        <f t="shared" si="71"/>
        <v>0.5</v>
      </c>
      <c r="V211" s="229" t="str">
        <f t="shared" si="72"/>
        <v>1.5</v>
      </c>
      <c r="W211" s="230" t="str">
        <f t="shared" si="73"/>
        <v>0.25</v>
      </c>
      <c r="X211" s="229" t="str">
        <f t="shared" si="51"/>
        <v>FALSE</v>
      </c>
      <c r="Y211" s="218" t="str">
        <f t="shared" si="52"/>
        <v>0</v>
      </c>
      <c r="Z211" s="218" t="str">
        <f t="shared" si="53"/>
        <v/>
      </c>
      <c r="AA211" s="218" t="str">
        <f t="shared" si="74"/>
        <v/>
      </c>
      <c r="AB211" s="231" t="str">
        <f t="shared" si="55"/>
        <v/>
      </c>
      <c r="AC211" s="210"/>
      <c r="AD211" s="211"/>
      <c r="AE211" s="213"/>
      <c r="AF211" s="80"/>
      <c r="AG211" s="78"/>
      <c r="AH211" s="78"/>
      <c r="AI211" s="78"/>
      <c r="AJ211" s="78"/>
      <c r="AK211" s="78"/>
      <c r="AL211" s="78"/>
      <c r="AM211" s="78"/>
      <c r="AN211" s="78"/>
      <c r="AO211" s="78"/>
    </row>
    <row r="212" ht="12.0" customHeight="1">
      <c r="A212" s="219"/>
      <c r="B212" s="215"/>
      <c r="C212" s="215"/>
      <c r="D212" s="216"/>
      <c r="E212" s="217"/>
      <c r="F212" s="220"/>
      <c r="G212" s="220"/>
      <c r="H212" s="221"/>
      <c r="I212" s="222"/>
      <c r="J212" s="223"/>
      <c r="K212" s="224"/>
      <c r="L212" s="225" t="str">
        <f t="shared" si="65"/>
        <v>0.00</v>
      </c>
      <c r="M212" s="224"/>
      <c r="N212" s="226"/>
      <c r="O212" s="227" t="str">
        <f t="shared" si="66"/>
        <v>0.00</v>
      </c>
      <c r="P212" s="227" t="str">
        <f t="shared" si="67"/>
        <v>0.00</v>
      </c>
      <c r="Q212" s="228" t="str">
        <f t="shared" si="44"/>
        <v/>
      </c>
      <c r="R212" s="229" t="str">
        <f t="shared" si="68"/>
        <v/>
      </c>
      <c r="S212" s="229" t="str">
        <f t="shared" si="69"/>
        <v>0.25</v>
      </c>
      <c r="T212" s="229" t="str">
        <f t="shared" si="70"/>
        <v>0.25</v>
      </c>
      <c r="U212" s="229" t="str">
        <f t="shared" si="71"/>
        <v>0.5</v>
      </c>
      <c r="V212" s="229" t="str">
        <f t="shared" si="72"/>
        <v>1.5</v>
      </c>
      <c r="W212" s="230" t="str">
        <f t="shared" si="73"/>
        <v>0.25</v>
      </c>
      <c r="X212" s="229" t="str">
        <f t="shared" si="51"/>
        <v>FALSE</v>
      </c>
      <c r="Y212" s="218" t="str">
        <f t="shared" si="52"/>
        <v>0</v>
      </c>
      <c r="Z212" s="218" t="str">
        <f t="shared" si="53"/>
        <v/>
      </c>
      <c r="AA212" s="218" t="str">
        <f t="shared" si="74"/>
        <v/>
      </c>
      <c r="AB212" s="231" t="str">
        <f t="shared" si="55"/>
        <v/>
      </c>
      <c r="AC212" s="210"/>
      <c r="AD212" s="211"/>
      <c r="AE212" s="213"/>
      <c r="AF212" s="80"/>
      <c r="AG212" s="78"/>
      <c r="AH212" s="78"/>
      <c r="AI212" s="78"/>
      <c r="AJ212" s="78"/>
      <c r="AK212" s="78"/>
      <c r="AL212" s="78"/>
      <c r="AM212" s="78"/>
      <c r="AN212" s="78"/>
      <c r="AO212" s="78"/>
    </row>
    <row r="213" ht="12.0" customHeight="1">
      <c r="A213" s="219"/>
      <c r="B213" s="215"/>
      <c r="C213" s="215"/>
      <c r="D213" s="216"/>
      <c r="E213" s="217"/>
      <c r="F213" s="220"/>
      <c r="G213" s="220"/>
      <c r="H213" s="221"/>
      <c r="I213" s="222"/>
      <c r="J213" s="223"/>
      <c r="K213" s="224"/>
      <c r="L213" s="225" t="str">
        <f t="shared" si="65"/>
        <v>0.00</v>
      </c>
      <c r="M213" s="224"/>
      <c r="N213" s="226"/>
      <c r="O213" s="227" t="str">
        <f t="shared" si="66"/>
        <v>0.00</v>
      </c>
      <c r="P213" s="227" t="str">
        <f t="shared" si="67"/>
        <v>0.00</v>
      </c>
      <c r="Q213" s="228" t="str">
        <f t="shared" si="44"/>
        <v/>
      </c>
      <c r="R213" s="229" t="str">
        <f t="shared" si="68"/>
        <v/>
      </c>
      <c r="S213" s="229" t="str">
        <f t="shared" si="69"/>
        <v>0.25</v>
      </c>
      <c r="T213" s="229" t="str">
        <f t="shared" si="70"/>
        <v>0.25</v>
      </c>
      <c r="U213" s="229" t="str">
        <f t="shared" si="71"/>
        <v>0.5</v>
      </c>
      <c r="V213" s="229" t="str">
        <f t="shared" si="72"/>
        <v>1.5</v>
      </c>
      <c r="W213" s="230" t="str">
        <f t="shared" si="73"/>
        <v>0.25</v>
      </c>
      <c r="X213" s="229" t="str">
        <f t="shared" si="51"/>
        <v>FALSE</v>
      </c>
      <c r="Y213" s="218" t="str">
        <f t="shared" si="52"/>
        <v>0</v>
      </c>
      <c r="Z213" s="218" t="str">
        <f t="shared" si="53"/>
        <v/>
      </c>
      <c r="AA213" s="218" t="str">
        <f t="shared" si="74"/>
        <v/>
      </c>
      <c r="AB213" s="231" t="str">
        <f t="shared" si="55"/>
        <v/>
      </c>
      <c r="AC213" s="210"/>
      <c r="AD213" s="211"/>
      <c r="AE213" s="213"/>
      <c r="AF213" s="80"/>
      <c r="AG213" s="78"/>
      <c r="AH213" s="78"/>
      <c r="AI213" s="78"/>
      <c r="AJ213" s="78"/>
      <c r="AK213" s="78"/>
      <c r="AL213" s="78"/>
      <c r="AM213" s="78"/>
      <c r="AN213" s="78"/>
      <c r="AO213" s="78"/>
    </row>
    <row r="214" ht="12.0" customHeight="1">
      <c r="A214" s="219"/>
      <c r="B214" s="215"/>
      <c r="C214" s="215"/>
      <c r="D214" s="216"/>
      <c r="E214" s="217"/>
      <c r="F214" s="220"/>
      <c r="G214" s="220"/>
      <c r="H214" s="221"/>
      <c r="I214" s="222"/>
      <c r="J214" s="223"/>
      <c r="K214" s="224"/>
      <c r="L214" s="225" t="str">
        <f t="shared" si="65"/>
        <v>0.00</v>
      </c>
      <c r="M214" s="224"/>
      <c r="N214" s="226"/>
      <c r="O214" s="227" t="str">
        <f t="shared" si="66"/>
        <v>0.00</v>
      </c>
      <c r="P214" s="227" t="str">
        <f t="shared" si="67"/>
        <v>0.00</v>
      </c>
      <c r="Q214" s="228" t="str">
        <f t="shared" si="44"/>
        <v/>
      </c>
      <c r="R214" s="229" t="str">
        <f t="shared" si="68"/>
        <v/>
      </c>
      <c r="S214" s="229" t="str">
        <f t="shared" si="69"/>
        <v>0.25</v>
      </c>
      <c r="T214" s="229" t="str">
        <f t="shared" si="70"/>
        <v>0.25</v>
      </c>
      <c r="U214" s="229" t="str">
        <f t="shared" si="71"/>
        <v>0.5</v>
      </c>
      <c r="V214" s="229" t="str">
        <f t="shared" si="72"/>
        <v>1.5</v>
      </c>
      <c r="W214" s="230" t="str">
        <f t="shared" si="73"/>
        <v>0.25</v>
      </c>
      <c r="X214" s="229" t="str">
        <f t="shared" si="51"/>
        <v>FALSE</v>
      </c>
      <c r="Y214" s="218" t="str">
        <f t="shared" si="52"/>
        <v>0</v>
      </c>
      <c r="Z214" s="218" t="str">
        <f t="shared" si="53"/>
        <v/>
      </c>
      <c r="AA214" s="218" t="str">
        <f t="shared" si="74"/>
        <v/>
      </c>
      <c r="AB214" s="231" t="str">
        <f t="shared" si="55"/>
        <v/>
      </c>
      <c r="AC214" s="210"/>
      <c r="AD214" s="211"/>
      <c r="AE214" s="213"/>
      <c r="AF214" s="80"/>
      <c r="AG214" s="78"/>
      <c r="AH214" s="78"/>
      <c r="AI214" s="78"/>
      <c r="AJ214" s="78"/>
      <c r="AK214" s="78"/>
      <c r="AL214" s="78"/>
      <c r="AM214" s="78"/>
      <c r="AN214" s="78"/>
      <c r="AO214" s="78"/>
    </row>
    <row r="215" ht="12.0" customHeight="1">
      <c r="A215" s="219"/>
      <c r="B215" s="215"/>
      <c r="C215" s="215"/>
      <c r="D215" s="216"/>
      <c r="E215" s="217"/>
      <c r="F215" s="220"/>
      <c r="G215" s="220"/>
      <c r="H215" s="221"/>
      <c r="I215" s="222"/>
      <c r="J215" s="223"/>
      <c r="K215" s="224"/>
      <c r="L215" s="225" t="str">
        <f t="shared" si="65"/>
        <v>0.00</v>
      </c>
      <c r="M215" s="224"/>
      <c r="N215" s="226"/>
      <c r="O215" s="227" t="str">
        <f t="shared" si="66"/>
        <v>0.00</v>
      </c>
      <c r="P215" s="227" t="str">
        <f t="shared" si="67"/>
        <v>0.00</v>
      </c>
      <c r="Q215" s="228" t="str">
        <f t="shared" si="44"/>
        <v/>
      </c>
      <c r="R215" s="229" t="str">
        <f t="shared" si="68"/>
        <v/>
      </c>
      <c r="S215" s="229" t="str">
        <f t="shared" si="69"/>
        <v>0.25</v>
      </c>
      <c r="T215" s="229" t="str">
        <f t="shared" si="70"/>
        <v>0.25</v>
      </c>
      <c r="U215" s="229" t="str">
        <f t="shared" si="71"/>
        <v>0.5</v>
      </c>
      <c r="V215" s="229" t="str">
        <f t="shared" si="72"/>
        <v>1.5</v>
      </c>
      <c r="W215" s="230" t="str">
        <f t="shared" si="73"/>
        <v>0.25</v>
      </c>
      <c r="X215" s="229" t="str">
        <f t="shared" si="51"/>
        <v>FALSE</v>
      </c>
      <c r="Y215" s="218" t="str">
        <f t="shared" si="52"/>
        <v>0</v>
      </c>
      <c r="Z215" s="218" t="str">
        <f t="shared" si="53"/>
        <v/>
      </c>
      <c r="AA215" s="218" t="str">
        <f t="shared" si="74"/>
        <v/>
      </c>
      <c r="AB215" s="231" t="str">
        <f t="shared" si="55"/>
        <v/>
      </c>
      <c r="AC215" s="210"/>
      <c r="AD215" s="211"/>
      <c r="AE215" s="213"/>
      <c r="AF215" s="80"/>
      <c r="AG215" s="78"/>
      <c r="AH215" s="78"/>
      <c r="AI215" s="78"/>
      <c r="AJ215" s="78"/>
      <c r="AK215" s="78"/>
      <c r="AL215" s="78"/>
      <c r="AM215" s="78"/>
      <c r="AN215" s="78"/>
      <c r="AO215" s="78"/>
    </row>
    <row r="216" ht="12.0" customHeight="1">
      <c r="A216" s="219"/>
      <c r="B216" s="215"/>
      <c r="C216" s="215"/>
      <c r="D216" s="216"/>
      <c r="E216" s="217"/>
      <c r="F216" s="220"/>
      <c r="G216" s="220"/>
      <c r="H216" s="221"/>
      <c r="I216" s="222"/>
      <c r="J216" s="223"/>
      <c r="K216" s="224"/>
      <c r="L216" s="225" t="str">
        <f t="shared" si="65"/>
        <v>0.00</v>
      </c>
      <c r="M216" s="224"/>
      <c r="N216" s="226"/>
      <c r="O216" s="227" t="str">
        <f t="shared" si="66"/>
        <v>0.00</v>
      </c>
      <c r="P216" s="227" t="str">
        <f t="shared" si="67"/>
        <v>0.00</v>
      </c>
      <c r="Q216" s="228" t="str">
        <f t="shared" si="44"/>
        <v/>
      </c>
      <c r="R216" s="229" t="str">
        <f t="shared" si="68"/>
        <v/>
      </c>
      <c r="S216" s="229" t="str">
        <f t="shared" si="69"/>
        <v>0.25</v>
      </c>
      <c r="T216" s="229" t="str">
        <f t="shared" si="70"/>
        <v>0.25</v>
      </c>
      <c r="U216" s="229" t="str">
        <f t="shared" si="71"/>
        <v>0.5</v>
      </c>
      <c r="V216" s="229" t="str">
        <f t="shared" si="72"/>
        <v>1.5</v>
      </c>
      <c r="W216" s="230" t="str">
        <f t="shared" si="73"/>
        <v>0.25</v>
      </c>
      <c r="X216" s="229" t="str">
        <f t="shared" si="51"/>
        <v>FALSE</v>
      </c>
      <c r="Y216" s="218" t="str">
        <f t="shared" si="52"/>
        <v>0</v>
      </c>
      <c r="Z216" s="218" t="str">
        <f t="shared" si="53"/>
        <v/>
      </c>
      <c r="AA216" s="218" t="str">
        <f t="shared" si="74"/>
        <v/>
      </c>
      <c r="AB216" s="231" t="str">
        <f t="shared" si="55"/>
        <v/>
      </c>
      <c r="AC216" s="210"/>
      <c r="AD216" s="211"/>
      <c r="AE216" s="213"/>
      <c r="AF216" s="80"/>
      <c r="AG216" s="78"/>
      <c r="AH216" s="78"/>
      <c r="AI216" s="78"/>
      <c r="AJ216" s="78"/>
      <c r="AK216" s="78"/>
      <c r="AL216" s="78"/>
      <c r="AM216" s="78"/>
      <c r="AN216" s="78"/>
      <c r="AO216" s="78"/>
    </row>
    <row r="217" ht="12.0" customHeight="1">
      <c r="A217" s="219"/>
      <c r="B217" s="215"/>
      <c r="C217" s="215"/>
      <c r="D217" s="216"/>
      <c r="E217" s="217"/>
      <c r="F217" s="220"/>
      <c r="G217" s="220"/>
      <c r="H217" s="221"/>
      <c r="I217" s="222"/>
      <c r="J217" s="223"/>
      <c r="K217" s="224"/>
      <c r="L217" s="225" t="str">
        <f t="shared" si="65"/>
        <v>0.00</v>
      </c>
      <c r="M217" s="224"/>
      <c r="N217" s="226"/>
      <c r="O217" s="227" t="str">
        <f t="shared" si="66"/>
        <v>0.00</v>
      </c>
      <c r="P217" s="227" t="str">
        <f t="shared" si="67"/>
        <v>0.00</v>
      </c>
      <c r="Q217" s="228" t="str">
        <f t="shared" si="44"/>
        <v/>
      </c>
      <c r="R217" s="229" t="str">
        <f t="shared" si="68"/>
        <v/>
      </c>
      <c r="S217" s="229" t="str">
        <f t="shared" si="69"/>
        <v>0.25</v>
      </c>
      <c r="T217" s="229" t="str">
        <f t="shared" si="70"/>
        <v>0.25</v>
      </c>
      <c r="U217" s="229" t="str">
        <f t="shared" si="71"/>
        <v>0.5</v>
      </c>
      <c r="V217" s="229" t="str">
        <f t="shared" si="72"/>
        <v>1.5</v>
      </c>
      <c r="W217" s="230" t="str">
        <f t="shared" si="73"/>
        <v>0.25</v>
      </c>
      <c r="X217" s="229" t="str">
        <f t="shared" si="51"/>
        <v>FALSE</v>
      </c>
      <c r="Y217" s="218" t="str">
        <f t="shared" si="52"/>
        <v>0</v>
      </c>
      <c r="Z217" s="218" t="str">
        <f t="shared" si="53"/>
        <v/>
      </c>
      <c r="AA217" s="218" t="str">
        <f t="shared" si="74"/>
        <v/>
      </c>
      <c r="AB217" s="231" t="str">
        <f t="shared" si="55"/>
        <v/>
      </c>
      <c r="AC217" s="210"/>
      <c r="AD217" s="211"/>
      <c r="AE217" s="213"/>
      <c r="AF217" s="80"/>
      <c r="AG217" s="78"/>
      <c r="AH217" s="78"/>
      <c r="AI217" s="78"/>
      <c r="AJ217" s="78"/>
      <c r="AK217" s="78"/>
      <c r="AL217" s="78"/>
      <c r="AM217" s="78"/>
      <c r="AN217" s="78"/>
      <c r="AO217" s="78"/>
    </row>
    <row r="218" ht="12.0" customHeight="1">
      <c r="A218" s="219"/>
      <c r="B218" s="215"/>
      <c r="C218" s="215"/>
      <c r="D218" s="216"/>
      <c r="E218" s="217"/>
      <c r="F218" s="220"/>
      <c r="G218" s="220"/>
      <c r="H218" s="221"/>
      <c r="I218" s="222"/>
      <c r="J218" s="223"/>
      <c r="K218" s="224"/>
      <c r="L218" s="225" t="str">
        <f t="shared" si="65"/>
        <v>0.00</v>
      </c>
      <c r="M218" s="224"/>
      <c r="N218" s="226"/>
      <c r="O218" s="227" t="str">
        <f t="shared" si="66"/>
        <v>0.00</v>
      </c>
      <c r="P218" s="227" t="str">
        <f t="shared" si="67"/>
        <v>0.00</v>
      </c>
      <c r="Q218" s="228" t="str">
        <f t="shared" si="44"/>
        <v/>
      </c>
      <c r="R218" s="229" t="str">
        <f t="shared" si="68"/>
        <v/>
      </c>
      <c r="S218" s="229" t="str">
        <f t="shared" si="69"/>
        <v>0.25</v>
      </c>
      <c r="T218" s="229" t="str">
        <f t="shared" si="70"/>
        <v>0.25</v>
      </c>
      <c r="U218" s="229" t="str">
        <f t="shared" si="71"/>
        <v>0.5</v>
      </c>
      <c r="V218" s="229" t="str">
        <f t="shared" si="72"/>
        <v>1.5</v>
      </c>
      <c r="W218" s="230" t="str">
        <f t="shared" si="73"/>
        <v>0.25</v>
      </c>
      <c r="X218" s="229" t="str">
        <f t="shared" si="51"/>
        <v>FALSE</v>
      </c>
      <c r="Y218" s="218" t="str">
        <f t="shared" si="52"/>
        <v>0</v>
      </c>
      <c r="Z218" s="218" t="str">
        <f t="shared" si="53"/>
        <v/>
      </c>
      <c r="AA218" s="218" t="str">
        <f t="shared" si="74"/>
        <v/>
      </c>
      <c r="AB218" s="231" t="str">
        <f t="shared" si="55"/>
        <v/>
      </c>
      <c r="AC218" s="210"/>
      <c r="AD218" s="211"/>
      <c r="AE218" s="213"/>
      <c r="AF218" s="80"/>
      <c r="AG218" s="78"/>
      <c r="AH218" s="78"/>
      <c r="AI218" s="78"/>
      <c r="AJ218" s="78"/>
      <c r="AK218" s="78"/>
      <c r="AL218" s="78"/>
      <c r="AM218" s="78"/>
      <c r="AN218" s="78"/>
      <c r="AO218" s="78"/>
    </row>
    <row r="219" ht="12.0" customHeight="1">
      <c r="A219" s="219"/>
      <c r="B219" s="215"/>
      <c r="C219" s="215"/>
      <c r="D219" s="216"/>
      <c r="E219" s="217"/>
      <c r="F219" s="220"/>
      <c r="G219" s="220"/>
      <c r="H219" s="221"/>
      <c r="I219" s="222"/>
      <c r="J219" s="223"/>
      <c r="K219" s="224"/>
      <c r="L219" s="225" t="str">
        <f t="shared" si="65"/>
        <v>0.00</v>
      </c>
      <c r="M219" s="224"/>
      <c r="N219" s="226"/>
      <c r="O219" s="227" t="str">
        <f t="shared" si="66"/>
        <v>0.00</v>
      </c>
      <c r="P219" s="227" t="str">
        <f t="shared" si="67"/>
        <v>0.00</v>
      </c>
      <c r="Q219" s="228" t="str">
        <f t="shared" si="44"/>
        <v/>
      </c>
      <c r="R219" s="229" t="str">
        <f t="shared" si="68"/>
        <v/>
      </c>
      <c r="S219" s="229" t="str">
        <f t="shared" si="69"/>
        <v>0.25</v>
      </c>
      <c r="T219" s="229" t="str">
        <f t="shared" si="70"/>
        <v>0.25</v>
      </c>
      <c r="U219" s="229" t="str">
        <f t="shared" si="71"/>
        <v>0.5</v>
      </c>
      <c r="V219" s="229" t="str">
        <f t="shared" si="72"/>
        <v>1.5</v>
      </c>
      <c r="W219" s="230" t="str">
        <f t="shared" si="73"/>
        <v>0.25</v>
      </c>
      <c r="X219" s="229" t="str">
        <f t="shared" si="51"/>
        <v>FALSE</v>
      </c>
      <c r="Y219" s="218" t="str">
        <f t="shared" si="52"/>
        <v>0</v>
      </c>
      <c r="Z219" s="218" t="str">
        <f t="shared" si="53"/>
        <v/>
      </c>
      <c r="AA219" s="218" t="str">
        <f t="shared" si="74"/>
        <v/>
      </c>
      <c r="AB219" s="231" t="str">
        <f t="shared" si="55"/>
        <v/>
      </c>
      <c r="AC219" s="210"/>
      <c r="AD219" s="211"/>
      <c r="AE219" s="213"/>
      <c r="AF219" s="80"/>
      <c r="AG219" s="78"/>
      <c r="AH219" s="78"/>
      <c r="AI219" s="78"/>
      <c r="AJ219" s="78"/>
      <c r="AK219" s="78"/>
      <c r="AL219" s="78"/>
      <c r="AM219" s="78"/>
      <c r="AN219" s="78"/>
      <c r="AO219" s="78"/>
    </row>
    <row r="220" ht="12.0" customHeight="1">
      <c r="A220" s="219"/>
      <c r="B220" s="215"/>
      <c r="C220" s="215"/>
      <c r="D220" s="216"/>
      <c r="E220" s="217"/>
      <c r="F220" s="220"/>
      <c r="G220" s="220"/>
      <c r="H220" s="221"/>
      <c r="I220" s="222"/>
      <c r="J220" s="223"/>
      <c r="K220" s="224"/>
      <c r="L220" s="225" t="str">
        <f t="shared" si="65"/>
        <v>0.00</v>
      </c>
      <c r="M220" s="224"/>
      <c r="N220" s="226"/>
      <c r="O220" s="227" t="str">
        <f t="shared" si="66"/>
        <v>0.00</v>
      </c>
      <c r="P220" s="227" t="str">
        <f t="shared" si="67"/>
        <v>0.00</v>
      </c>
      <c r="Q220" s="228" t="str">
        <f t="shared" si="44"/>
        <v/>
      </c>
      <c r="R220" s="229" t="str">
        <f t="shared" si="68"/>
        <v/>
      </c>
      <c r="S220" s="229" t="str">
        <f t="shared" si="69"/>
        <v>0.25</v>
      </c>
      <c r="T220" s="229" t="str">
        <f t="shared" si="70"/>
        <v>0.25</v>
      </c>
      <c r="U220" s="229" t="str">
        <f t="shared" si="71"/>
        <v>0.5</v>
      </c>
      <c r="V220" s="229" t="str">
        <f t="shared" si="72"/>
        <v>1.5</v>
      </c>
      <c r="W220" s="230" t="str">
        <f t="shared" si="73"/>
        <v>0.25</v>
      </c>
      <c r="X220" s="229" t="str">
        <f t="shared" si="51"/>
        <v>FALSE</v>
      </c>
      <c r="Y220" s="218" t="str">
        <f t="shared" si="52"/>
        <v>0</v>
      </c>
      <c r="Z220" s="218" t="str">
        <f t="shared" si="53"/>
        <v/>
      </c>
      <c r="AA220" s="218" t="str">
        <f t="shared" si="74"/>
        <v/>
      </c>
      <c r="AB220" s="231" t="str">
        <f t="shared" si="55"/>
        <v/>
      </c>
      <c r="AC220" s="210"/>
      <c r="AD220" s="211"/>
      <c r="AE220" s="213"/>
      <c r="AF220" s="80"/>
      <c r="AG220" s="78"/>
      <c r="AH220" s="78"/>
      <c r="AI220" s="78"/>
      <c r="AJ220" s="78"/>
      <c r="AK220" s="78"/>
      <c r="AL220" s="78"/>
      <c r="AM220" s="78"/>
      <c r="AN220" s="78"/>
      <c r="AO220" s="78"/>
    </row>
    <row r="221" ht="12.0" customHeight="1">
      <c r="A221" s="219"/>
      <c r="B221" s="215"/>
      <c r="C221" s="215"/>
      <c r="D221" s="216"/>
      <c r="E221" s="217"/>
      <c r="F221" s="220"/>
      <c r="G221" s="220"/>
      <c r="H221" s="221"/>
      <c r="I221" s="222"/>
      <c r="J221" s="223"/>
      <c r="K221" s="224"/>
      <c r="L221" s="225" t="str">
        <f t="shared" si="65"/>
        <v>0.00</v>
      </c>
      <c r="M221" s="224"/>
      <c r="N221" s="226"/>
      <c r="O221" s="227" t="str">
        <f t="shared" si="66"/>
        <v>0.00</v>
      </c>
      <c r="P221" s="227" t="str">
        <f t="shared" si="67"/>
        <v>0.00</v>
      </c>
      <c r="Q221" s="228" t="str">
        <f t="shared" si="44"/>
        <v/>
      </c>
      <c r="R221" s="229" t="str">
        <f t="shared" si="68"/>
        <v/>
      </c>
      <c r="S221" s="229" t="str">
        <f t="shared" si="69"/>
        <v>0.25</v>
      </c>
      <c r="T221" s="229" t="str">
        <f t="shared" si="70"/>
        <v>0.25</v>
      </c>
      <c r="U221" s="229" t="str">
        <f t="shared" si="71"/>
        <v>0.5</v>
      </c>
      <c r="V221" s="229" t="str">
        <f t="shared" si="72"/>
        <v>1.5</v>
      </c>
      <c r="W221" s="230" t="str">
        <f t="shared" si="73"/>
        <v>0.25</v>
      </c>
      <c r="X221" s="229" t="str">
        <f t="shared" si="51"/>
        <v>FALSE</v>
      </c>
      <c r="Y221" s="218" t="str">
        <f t="shared" si="52"/>
        <v>0</v>
      </c>
      <c r="Z221" s="218" t="str">
        <f t="shared" si="53"/>
        <v/>
      </c>
      <c r="AA221" s="218" t="str">
        <f t="shared" si="74"/>
        <v/>
      </c>
      <c r="AB221" s="231" t="str">
        <f t="shared" si="55"/>
        <v/>
      </c>
      <c r="AC221" s="210"/>
      <c r="AD221" s="211"/>
      <c r="AE221" s="213"/>
      <c r="AF221" s="80"/>
      <c r="AG221" s="78"/>
      <c r="AH221" s="78"/>
      <c r="AI221" s="78"/>
      <c r="AJ221" s="78"/>
      <c r="AK221" s="78"/>
      <c r="AL221" s="78"/>
      <c r="AM221" s="78"/>
      <c r="AN221" s="78"/>
      <c r="AO221" s="78"/>
    </row>
    <row r="222" ht="12.0" customHeight="1">
      <c r="A222" s="219"/>
      <c r="B222" s="215"/>
      <c r="C222" s="215"/>
      <c r="D222" s="216"/>
      <c r="E222" s="217"/>
      <c r="F222" s="220"/>
      <c r="G222" s="220"/>
      <c r="H222" s="221"/>
      <c r="I222" s="222"/>
      <c r="J222" s="223"/>
      <c r="K222" s="224"/>
      <c r="L222" s="225" t="str">
        <f t="shared" si="65"/>
        <v>0.00</v>
      </c>
      <c r="M222" s="224"/>
      <c r="N222" s="226"/>
      <c r="O222" s="227" t="str">
        <f t="shared" si="66"/>
        <v>0.00</v>
      </c>
      <c r="P222" s="227" t="str">
        <f t="shared" si="67"/>
        <v>0.00</v>
      </c>
      <c r="Q222" s="228" t="str">
        <f t="shared" si="44"/>
        <v/>
      </c>
      <c r="R222" s="229" t="str">
        <f t="shared" si="68"/>
        <v/>
      </c>
      <c r="S222" s="229" t="str">
        <f t="shared" si="69"/>
        <v>0.25</v>
      </c>
      <c r="T222" s="229" t="str">
        <f t="shared" si="70"/>
        <v>0.25</v>
      </c>
      <c r="U222" s="229" t="str">
        <f t="shared" si="71"/>
        <v>0.5</v>
      </c>
      <c r="V222" s="229" t="str">
        <f t="shared" si="72"/>
        <v>1.5</v>
      </c>
      <c r="W222" s="230" t="str">
        <f t="shared" si="73"/>
        <v>0.25</v>
      </c>
      <c r="X222" s="229" t="str">
        <f t="shared" si="51"/>
        <v>FALSE</v>
      </c>
      <c r="Y222" s="218" t="str">
        <f t="shared" si="52"/>
        <v>0</v>
      </c>
      <c r="Z222" s="218" t="str">
        <f t="shared" si="53"/>
        <v/>
      </c>
      <c r="AA222" s="218" t="str">
        <f t="shared" si="74"/>
        <v/>
      </c>
      <c r="AB222" s="231" t="str">
        <f t="shared" si="55"/>
        <v/>
      </c>
      <c r="AC222" s="210"/>
      <c r="AD222" s="211"/>
      <c r="AE222" s="213"/>
      <c r="AF222" s="80"/>
      <c r="AG222" s="78"/>
      <c r="AH222" s="78"/>
      <c r="AI222" s="78"/>
      <c r="AJ222" s="78"/>
      <c r="AK222" s="78"/>
      <c r="AL222" s="78"/>
      <c r="AM222" s="78"/>
      <c r="AN222" s="78"/>
      <c r="AO222" s="78"/>
    </row>
    <row r="223" ht="12.0" customHeight="1">
      <c r="A223" s="219"/>
      <c r="B223" s="215"/>
      <c r="C223" s="215"/>
      <c r="D223" s="216"/>
      <c r="E223" s="217"/>
      <c r="F223" s="220"/>
      <c r="G223" s="220"/>
      <c r="H223" s="221"/>
      <c r="I223" s="222"/>
      <c r="J223" s="223"/>
      <c r="K223" s="224"/>
      <c r="L223" s="225" t="str">
        <f t="shared" si="65"/>
        <v>0.00</v>
      </c>
      <c r="M223" s="224"/>
      <c r="N223" s="226"/>
      <c r="O223" s="227" t="str">
        <f t="shared" si="66"/>
        <v>0.00</v>
      </c>
      <c r="P223" s="227" t="str">
        <f t="shared" si="67"/>
        <v>0.00</v>
      </c>
      <c r="Q223" s="228" t="str">
        <f t="shared" si="44"/>
        <v/>
      </c>
      <c r="R223" s="229" t="str">
        <f t="shared" si="68"/>
        <v/>
      </c>
      <c r="S223" s="229" t="str">
        <f t="shared" si="69"/>
        <v>0.25</v>
      </c>
      <c r="T223" s="229" t="str">
        <f t="shared" si="70"/>
        <v>0.25</v>
      </c>
      <c r="U223" s="229" t="str">
        <f t="shared" si="71"/>
        <v>0.5</v>
      </c>
      <c r="V223" s="229" t="str">
        <f t="shared" si="72"/>
        <v>1.5</v>
      </c>
      <c r="W223" s="230" t="str">
        <f t="shared" si="73"/>
        <v>0.25</v>
      </c>
      <c r="X223" s="229" t="str">
        <f t="shared" si="51"/>
        <v>FALSE</v>
      </c>
      <c r="Y223" s="218" t="str">
        <f t="shared" si="52"/>
        <v>0</v>
      </c>
      <c r="Z223" s="218" t="str">
        <f t="shared" si="53"/>
        <v/>
      </c>
      <c r="AA223" s="218" t="str">
        <f t="shared" si="74"/>
        <v/>
      </c>
      <c r="AB223" s="231" t="str">
        <f t="shared" si="55"/>
        <v/>
      </c>
      <c r="AC223" s="210"/>
      <c r="AD223" s="211"/>
      <c r="AE223" s="213"/>
      <c r="AF223" s="80"/>
      <c r="AG223" s="78"/>
      <c r="AH223" s="78"/>
      <c r="AI223" s="78"/>
      <c r="AJ223" s="78"/>
      <c r="AK223" s="78"/>
      <c r="AL223" s="78"/>
      <c r="AM223" s="78"/>
      <c r="AN223" s="78"/>
      <c r="AO223" s="78"/>
    </row>
    <row r="224" ht="12.0" customHeight="1">
      <c r="A224" s="219"/>
      <c r="B224" s="215"/>
      <c r="C224" s="215"/>
      <c r="D224" s="216"/>
      <c r="E224" s="217"/>
      <c r="F224" s="220"/>
      <c r="G224" s="220"/>
      <c r="H224" s="221"/>
      <c r="I224" s="222"/>
      <c r="J224" s="223"/>
      <c r="K224" s="224"/>
      <c r="L224" s="225" t="str">
        <f t="shared" si="65"/>
        <v>0.00</v>
      </c>
      <c r="M224" s="224"/>
      <c r="N224" s="226"/>
      <c r="O224" s="227" t="str">
        <f t="shared" si="66"/>
        <v>0.00</v>
      </c>
      <c r="P224" s="227" t="str">
        <f t="shared" si="67"/>
        <v>0.00</v>
      </c>
      <c r="Q224" s="228" t="str">
        <f t="shared" si="44"/>
        <v/>
      </c>
      <c r="R224" s="229" t="str">
        <f t="shared" si="68"/>
        <v/>
      </c>
      <c r="S224" s="229" t="str">
        <f t="shared" si="69"/>
        <v>0.25</v>
      </c>
      <c r="T224" s="229" t="str">
        <f t="shared" si="70"/>
        <v>0.25</v>
      </c>
      <c r="U224" s="229" t="str">
        <f t="shared" si="71"/>
        <v>0.5</v>
      </c>
      <c r="V224" s="229" t="str">
        <f t="shared" si="72"/>
        <v>1.5</v>
      </c>
      <c r="W224" s="230" t="str">
        <f t="shared" si="73"/>
        <v>0.25</v>
      </c>
      <c r="X224" s="229" t="str">
        <f t="shared" si="51"/>
        <v>FALSE</v>
      </c>
      <c r="Y224" s="218" t="str">
        <f t="shared" si="52"/>
        <v>0</v>
      </c>
      <c r="Z224" s="218" t="str">
        <f t="shared" si="53"/>
        <v/>
      </c>
      <c r="AA224" s="218" t="str">
        <f t="shared" si="74"/>
        <v/>
      </c>
      <c r="AB224" s="231" t="str">
        <f t="shared" si="55"/>
        <v/>
      </c>
      <c r="AC224" s="210"/>
      <c r="AD224" s="211"/>
      <c r="AE224" s="213"/>
      <c r="AF224" s="80"/>
      <c r="AG224" s="78"/>
      <c r="AH224" s="78"/>
      <c r="AI224" s="78"/>
      <c r="AJ224" s="78"/>
      <c r="AK224" s="78"/>
      <c r="AL224" s="78"/>
      <c r="AM224" s="78"/>
      <c r="AN224" s="78"/>
      <c r="AO224" s="78"/>
    </row>
    <row r="225" ht="12.0" customHeight="1">
      <c r="A225" s="219"/>
      <c r="B225" s="215"/>
      <c r="C225" s="215"/>
      <c r="D225" s="216"/>
      <c r="E225" s="217"/>
      <c r="F225" s="220"/>
      <c r="G225" s="220"/>
      <c r="H225" s="221"/>
      <c r="I225" s="222"/>
      <c r="J225" s="223"/>
      <c r="K225" s="224"/>
      <c r="L225" s="225" t="str">
        <f t="shared" si="65"/>
        <v>0.00</v>
      </c>
      <c r="M225" s="224"/>
      <c r="N225" s="226"/>
      <c r="O225" s="227" t="str">
        <f t="shared" si="66"/>
        <v>0.00</v>
      </c>
      <c r="P225" s="227" t="str">
        <f t="shared" si="67"/>
        <v>0.00</v>
      </c>
      <c r="Q225" s="228" t="str">
        <f t="shared" si="44"/>
        <v/>
      </c>
      <c r="R225" s="229" t="str">
        <f t="shared" si="68"/>
        <v/>
      </c>
      <c r="S225" s="229" t="str">
        <f t="shared" si="69"/>
        <v>0.25</v>
      </c>
      <c r="T225" s="229" t="str">
        <f t="shared" si="70"/>
        <v>0.25</v>
      </c>
      <c r="U225" s="229" t="str">
        <f t="shared" si="71"/>
        <v>0.5</v>
      </c>
      <c r="V225" s="229" t="str">
        <f t="shared" si="72"/>
        <v>1.5</v>
      </c>
      <c r="W225" s="230" t="str">
        <f t="shared" si="73"/>
        <v>0.25</v>
      </c>
      <c r="X225" s="229" t="str">
        <f t="shared" si="51"/>
        <v>FALSE</v>
      </c>
      <c r="Y225" s="218" t="str">
        <f t="shared" si="52"/>
        <v>0</v>
      </c>
      <c r="Z225" s="218" t="str">
        <f t="shared" si="53"/>
        <v/>
      </c>
      <c r="AA225" s="218" t="str">
        <f t="shared" si="74"/>
        <v/>
      </c>
      <c r="AB225" s="231" t="str">
        <f t="shared" si="55"/>
        <v/>
      </c>
      <c r="AC225" s="210"/>
      <c r="AD225" s="211"/>
      <c r="AE225" s="213"/>
      <c r="AF225" s="80"/>
      <c r="AG225" s="78"/>
      <c r="AH225" s="78"/>
      <c r="AI225" s="78"/>
      <c r="AJ225" s="78"/>
      <c r="AK225" s="78"/>
      <c r="AL225" s="78"/>
      <c r="AM225" s="78"/>
      <c r="AN225" s="78"/>
      <c r="AO225" s="78"/>
    </row>
    <row r="226" ht="12.0" customHeight="1">
      <c r="A226" s="219"/>
      <c r="B226" s="215"/>
      <c r="C226" s="215"/>
      <c r="D226" s="216"/>
      <c r="E226" s="217"/>
      <c r="F226" s="220"/>
      <c r="G226" s="220"/>
      <c r="H226" s="221"/>
      <c r="I226" s="222"/>
      <c r="J226" s="223"/>
      <c r="K226" s="224"/>
      <c r="L226" s="225" t="str">
        <f t="shared" si="65"/>
        <v>0.00</v>
      </c>
      <c r="M226" s="224"/>
      <c r="N226" s="226"/>
      <c r="O226" s="227" t="str">
        <f t="shared" si="66"/>
        <v>0.00</v>
      </c>
      <c r="P226" s="227" t="str">
        <f t="shared" si="67"/>
        <v>0.00</v>
      </c>
      <c r="Q226" s="228" t="str">
        <f t="shared" si="44"/>
        <v/>
      </c>
      <c r="R226" s="229" t="str">
        <f t="shared" si="68"/>
        <v/>
      </c>
      <c r="S226" s="229" t="str">
        <f t="shared" si="69"/>
        <v>0.25</v>
      </c>
      <c r="T226" s="229" t="str">
        <f t="shared" si="70"/>
        <v>0.25</v>
      </c>
      <c r="U226" s="229" t="str">
        <f t="shared" si="71"/>
        <v>0.5</v>
      </c>
      <c r="V226" s="229" t="str">
        <f t="shared" si="72"/>
        <v>1.5</v>
      </c>
      <c r="W226" s="230" t="str">
        <f t="shared" si="73"/>
        <v>0.25</v>
      </c>
      <c r="X226" s="229" t="str">
        <f t="shared" si="51"/>
        <v>FALSE</v>
      </c>
      <c r="Y226" s="218" t="str">
        <f t="shared" si="52"/>
        <v>0</v>
      </c>
      <c r="Z226" s="218" t="str">
        <f t="shared" si="53"/>
        <v/>
      </c>
      <c r="AA226" s="218" t="str">
        <f t="shared" si="74"/>
        <v/>
      </c>
      <c r="AB226" s="231" t="str">
        <f t="shared" si="55"/>
        <v/>
      </c>
      <c r="AC226" s="210"/>
      <c r="AD226" s="211"/>
      <c r="AE226" s="213"/>
      <c r="AF226" s="80"/>
      <c r="AG226" s="78"/>
      <c r="AH226" s="78"/>
      <c r="AI226" s="78"/>
      <c r="AJ226" s="78"/>
      <c r="AK226" s="78"/>
      <c r="AL226" s="78"/>
      <c r="AM226" s="78"/>
      <c r="AN226" s="78"/>
      <c r="AO226" s="78"/>
    </row>
    <row r="227" ht="12.0" customHeight="1">
      <c r="A227" s="219"/>
      <c r="B227" s="215"/>
      <c r="C227" s="215"/>
      <c r="D227" s="216"/>
      <c r="E227" s="217"/>
      <c r="F227" s="220"/>
      <c r="G227" s="220"/>
      <c r="H227" s="221"/>
      <c r="I227" s="222"/>
      <c r="J227" s="223"/>
      <c r="K227" s="224"/>
      <c r="L227" s="225" t="str">
        <f t="shared" si="65"/>
        <v>0.00</v>
      </c>
      <c r="M227" s="224"/>
      <c r="N227" s="226"/>
      <c r="O227" s="227" t="str">
        <f t="shared" si="66"/>
        <v>0.00</v>
      </c>
      <c r="P227" s="227" t="str">
        <f t="shared" si="67"/>
        <v>0.00</v>
      </c>
      <c r="Q227" s="228" t="str">
        <f t="shared" si="44"/>
        <v/>
      </c>
      <c r="R227" s="229" t="str">
        <f t="shared" si="68"/>
        <v/>
      </c>
      <c r="S227" s="229" t="str">
        <f t="shared" si="69"/>
        <v>0.25</v>
      </c>
      <c r="T227" s="229" t="str">
        <f t="shared" si="70"/>
        <v>0.25</v>
      </c>
      <c r="U227" s="229" t="str">
        <f t="shared" si="71"/>
        <v>0.5</v>
      </c>
      <c r="V227" s="229" t="str">
        <f t="shared" si="72"/>
        <v>1.5</v>
      </c>
      <c r="W227" s="230" t="str">
        <f t="shared" si="73"/>
        <v>0.25</v>
      </c>
      <c r="X227" s="229" t="str">
        <f t="shared" si="51"/>
        <v>FALSE</v>
      </c>
      <c r="Y227" s="218" t="str">
        <f t="shared" si="52"/>
        <v>0</v>
      </c>
      <c r="Z227" s="218" t="str">
        <f t="shared" si="53"/>
        <v/>
      </c>
      <c r="AA227" s="218" t="str">
        <f t="shared" si="74"/>
        <v/>
      </c>
      <c r="AB227" s="231" t="str">
        <f t="shared" si="55"/>
        <v/>
      </c>
      <c r="AC227" s="210"/>
      <c r="AD227" s="211"/>
      <c r="AE227" s="213"/>
      <c r="AF227" s="80"/>
      <c r="AG227" s="78"/>
      <c r="AH227" s="78"/>
      <c r="AI227" s="78"/>
      <c r="AJ227" s="78"/>
      <c r="AK227" s="78"/>
      <c r="AL227" s="78"/>
      <c r="AM227" s="78"/>
      <c r="AN227" s="78"/>
      <c r="AO227" s="78"/>
    </row>
    <row r="228" ht="12.0" customHeight="1">
      <c r="A228" s="219"/>
      <c r="B228" s="215"/>
      <c r="C228" s="215"/>
      <c r="D228" s="216"/>
      <c r="E228" s="217"/>
      <c r="F228" s="220"/>
      <c r="G228" s="220"/>
      <c r="H228" s="221"/>
      <c r="I228" s="222"/>
      <c r="J228" s="223"/>
      <c r="K228" s="224"/>
      <c r="L228" s="225" t="str">
        <f t="shared" si="65"/>
        <v>0.00</v>
      </c>
      <c r="M228" s="224"/>
      <c r="N228" s="226"/>
      <c r="O228" s="227" t="str">
        <f t="shared" si="66"/>
        <v>0.00</v>
      </c>
      <c r="P228" s="227" t="str">
        <f t="shared" si="67"/>
        <v>0.00</v>
      </c>
      <c r="Q228" s="228" t="str">
        <f t="shared" si="44"/>
        <v/>
      </c>
      <c r="R228" s="229" t="str">
        <f t="shared" si="68"/>
        <v/>
      </c>
      <c r="S228" s="229" t="str">
        <f t="shared" si="69"/>
        <v>0.25</v>
      </c>
      <c r="T228" s="229" t="str">
        <f t="shared" si="70"/>
        <v>0.25</v>
      </c>
      <c r="U228" s="229" t="str">
        <f t="shared" si="71"/>
        <v>0.5</v>
      </c>
      <c r="V228" s="229" t="str">
        <f t="shared" si="72"/>
        <v>1.5</v>
      </c>
      <c r="W228" s="230" t="str">
        <f t="shared" si="73"/>
        <v>0.25</v>
      </c>
      <c r="X228" s="229" t="str">
        <f t="shared" si="51"/>
        <v>FALSE</v>
      </c>
      <c r="Y228" s="218" t="str">
        <f t="shared" si="52"/>
        <v>0</v>
      </c>
      <c r="Z228" s="218" t="str">
        <f t="shared" si="53"/>
        <v/>
      </c>
      <c r="AA228" s="218" t="str">
        <f t="shared" si="74"/>
        <v/>
      </c>
      <c r="AB228" s="231" t="str">
        <f t="shared" si="55"/>
        <v/>
      </c>
      <c r="AC228" s="210"/>
      <c r="AD228" s="211"/>
      <c r="AE228" s="213"/>
      <c r="AF228" s="80"/>
      <c r="AG228" s="78"/>
      <c r="AH228" s="78"/>
      <c r="AI228" s="78"/>
      <c r="AJ228" s="78"/>
      <c r="AK228" s="78"/>
      <c r="AL228" s="78"/>
      <c r="AM228" s="78"/>
      <c r="AN228" s="78"/>
      <c r="AO228" s="78"/>
    </row>
    <row r="229" ht="12.0" customHeight="1">
      <c r="A229" s="219"/>
      <c r="B229" s="215"/>
      <c r="C229" s="215"/>
      <c r="D229" s="216"/>
      <c r="E229" s="217"/>
      <c r="F229" s="220"/>
      <c r="G229" s="220"/>
      <c r="H229" s="221"/>
      <c r="I229" s="222"/>
      <c r="J229" s="223"/>
      <c r="K229" s="224"/>
      <c r="L229" s="225" t="str">
        <f t="shared" si="65"/>
        <v>0.00</v>
      </c>
      <c r="M229" s="224"/>
      <c r="N229" s="226"/>
      <c r="O229" s="227" t="str">
        <f t="shared" si="66"/>
        <v>0.00</v>
      </c>
      <c r="P229" s="227" t="str">
        <f t="shared" si="67"/>
        <v>0.00</v>
      </c>
      <c r="Q229" s="228" t="str">
        <f t="shared" si="44"/>
        <v/>
      </c>
      <c r="R229" s="229" t="str">
        <f t="shared" si="68"/>
        <v/>
      </c>
      <c r="S229" s="229" t="str">
        <f t="shared" si="69"/>
        <v>0.25</v>
      </c>
      <c r="T229" s="229" t="str">
        <f t="shared" si="70"/>
        <v>0.25</v>
      </c>
      <c r="U229" s="229" t="str">
        <f t="shared" si="71"/>
        <v>0.5</v>
      </c>
      <c r="V229" s="229" t="str">
        <f t="shared" si="72"/>
        <v>1.5</v>
      </c>
      <c r="W229" s="230" t="str">
        <f t="shared" si="73"/>
        <v>0.25</v>
      </c>
      <c r="X229" s="229" t="str">
        <f t="shared" si="51"/>
        <v>FALSE</v>
      </c>
      <c r="Y229" s="218" t="str">
        <f t="shared" si="52"/>
        <v>0</v>
      </c>
      <c r="Z229" s="218" t="str">
        <f t="shared" si="53"/>
        <v/>
      </c>
      <c r="AA229" s="218" t="str">
        <f t="shared" si="74"/>
        <v/>
      </c>
      <c r="AB229" s="231" t="str">
        <f t="shared" si="55"/>
        <v/>
      </c>
      <c r="AC229" s="210"/>
      <c r="AD229" s="211"/>
      <c r="AE229" s="213"/>
      <c r="AF229" s="80"/>
      <c r="AG229" s="78"/>
      <c r="AH229" s="78"/>
      <c r="AI229" s="78"/>
      <c r="AJ229" s="78"/>
      <c r="AK229" s="78"/>
      <c r="AL229" s="78"/>
      <c r="AM229" s="78"/>
      <c r="AN229" s="78"/>
      <c r="AO229" s="78"/>
    </row>
    <row r="230" ht="12.0" customHeight="1">
      <c r="A230" s="219"/>
      <c r="B230" s="215"/>
      <c r="C230" s="215"/>
      <c r="D230" s="216"/>
      <c r="E230" s="217"/>
      <c r="F230" s="220"/>
      <c r="G230" s="220"/>
      <c r="H230" s="221"/>
      <c r="I230" s="222"/>
      <c r="J230" s="223"/>
      <c r="K230" s="224"/>
      <c r="L230" s="225" t="str">
        <f t="shared" si="65"/>
        <v>0.00</v>
      </c>
      <c r="M230" s="224"/>
      <c r="N230" s="226"/>
      <c r="O230" s="227" t="str">
        <f t="shared" si="66"/>
        <v>0.00</v>
      </c>
      <c r="P230" s="227" t="str">
        <f t="shared" si="67"/>
        <v>0.00</v>
      </c>
      <c r="Q230" s="228" t="str">
        <f t="shared" si="44"/>
        <v/>
      </c>
      <c r="R230" s="229" t="str">
        <f t="shared" si="68"/>
        <v/>
      </c>
      <c r="S230" s="229" t="str">
        <f t="shared" si="69"/>
        <v>0.25</v>
      </c>
      <c r="T230" s="229" t="str">
        <f t="shared" si="70"/>
        <v>0.25</v>
      </c>
      <c r="U230" s="229" t="str">
        <f t="shared" si="71"/>
        <v>0.5</v>
      </c>
      <c r="V230" s="229" t="str">
        <f t="shared" si="72"/>
        <v>1.5</v>
      </c>
      <c r="W230" s="230" t="str">
        <f t="shared" si="73"/>
        <v>0.25</v>
      </c>
      <c r="X230" s="229" t="str">
        <f t="shared" si="51"/>
        <v>FALSE</v>
      </c>
      <c r="Y230" s="218" t="str">
        <f t="shared" si="52"/>
        <v>0</v>
      </c>
      <c r="Z230" s="218" t="str">
        <f t="shared" si="53"/>
        <v/>
      </c>
      <c r="AA230" s="218" t="str">
        <f t="shared" si="74"/>
        <v/>
      </c>
      <c r="AB230" s="231" t="str">
        <f t="shared" si="55"/>
        <v/>
      </c>
      <c r="AC230" s="210"/>
      <c r="AD230" s="211"/>
      <c r="AE230" s="213"/>
      <c r="AF230" s="80"/>
      <c r="AG230" s="78"/>
      <c r="AH230" s="78"/>
      <c r="AI230" s="78"/>
      <c r="AJ230" s="78"/>
      <c r="AK230" s="78"/>
      <c r="AL230" s="78"/>
      <c r="AM230" s="78"/>
      <c r="AN230" s="78"/>
      <c r="AO230" s="78"/>
    </row>
    <row r="231" ht="12.0" customHeight="1">
      <c r="A231" s="219"/>
      <c r="B231" s="215"/>
      <c r="C231" s="215"/>
      <c r="D231" s="216"/>
      <c r="E231" s="217"/>
      <c r="F231" s="220"/>
      <c r="G231" s="220"/>
      <c r="H231" s="221"/>
      <c r="I231" s="222"/>
      <c r="J231" s="223"/>
      <c r="K231" s="224"/>
      <c r="L231" s="225" t="str">
        <f t="shared" si="65"/>
        <v>0.00</v>
      </c>
      <c r="M231" s="224"/>
      <c r="N231" s="226"/>
      <c r="O231" s="227" t="str">
        <f t="shared" si="66"/>
        <v>0.00</v>
      </c>
      <c r="P231" s="227" t="str">
        <f t="shared" si="67"/>
        <v>0.00</v>
      </c>
      <c r="Q231" s="228" t="str">
        <f t="shared" si="44"/>
        <v/>
      </c>
      <c r="R231" s="229" t="str">
        <f t="shared" si="68"/>
        <v/>
      </c>
      <c r="S231" s="229" t="str">
        <f t="shared" si="69"/>
        <v>0.25</v>
      </c>
      <c r="T231" s="229" t="str">
        <f t="shared" si="70"/>
        <v>0.25</v>
      </c>
      <c r="U231" s="229" t="str">
        <f t="shared" si="71"/>
        <v>0.5</v>
      </c>
      <c r="V231" s="229" t="str">
        <f t="shared" si="72"/>
        <v>1.5</v>
      </c>
      <c r="W231" s="230" t="str">
        <f t="shared" si="73"/>
        <v>0.25</v>
      </c>
      <c r="X231" s="229" t="str">
        <f t="shared" si="51"/>
        <v>FALSE</v>
      </c>
      <c r="Y231" s="218" t="str">
        <f t="shared" si="52"/>
        <v>0</v>
      </c>
      <c r="Z231" s="218" t="str">
        <f t="shared" si="53"/>
        <v/>
      </c>
      <c r="AA231" s="218" t="str">
        <f t="shared" si="74"/>
        <v/>
      </c>
      <c r="AB231" s="231" t="str">
        <f t="shared" si="55"/>
        <v/>
      </c>
      <c r="AC231" s="210"/>
      <c r="AD231" s="211"/>
      <c r="AE231" s="213"/>
      <c r="AF231" s="80"/>
      <c r="AG231" s="78"/>
      <c r="AH231" s="78"/>
      <c r="AI231" s="78"/>
      <c r="AJ231" s="78"/>
      <c r="AK231" s="78"/>
      <c r="AL231" s="78"/>
      <c r="AM231" s="78"/>
      <c r="AN231" s="78"/>
      <c r="AO231" s="78"/>
    </row>
    <row r="232" ht="12.0" customHeight="1">
      <c r="A232" s="219"/>
      <c r="B232" s="215"/>
      <c r="C232" s="215"/>
      <c r="D232" s="216"/>
      <c r="E232" s="217"/>
      <c r="F232" s="220"/>
      <c r="G232" s="220"/>
      <c r="H232" s="221"/>
      <c r="I232" s="222"/>
      <c r="J232" s="223"/>
      <c r="K232" s="224"/>
      <c r="L232" s="225" t="str">
        <f t="shared" si="65"/>
        <v>0.00</v>
      </c>
      <c r="M232" s="224"/>
      <c r="N232" s="226"/>
      <c r="O232" s="227" t="str">
        <f t="shared" si="66"/>
        <v>0.00</v>
      </c>
      <c r="P232" s="227" t="str">
        <f t="shared" si="67"/>
        <v>0.00</v>
      </c>
      <c r="Q232" s="228" t="str">
        <f t="shared" si="44"/>
        <v/>
      </c>
      <c r="R232" s="229" t="str">
        <f t="shared" si="68"/>
        <v/>
      </c>
      <c r="S232" s="229" t="str">
        <f t="shared" si="69"/>
        <v>0.25</v>
      </c>
      <c r="T232" s="229" t="str">
        <f t="shared" si="70"/>
        <v>0.25</v>
      </c>
      <c r="U232" s="229" t="str">
        <f t="shared" si="71"/>
        <v>0.5</v>
      </c>
      <c r="V232" s="229" t="str">
        <f t="shared" si="72"/>
        <v>1.5</v>
      </c>
      <c r="W232" s="230" t="str">
        <f t="shared" si="73"/>
        <v>0.25</v>
      </c>
      <c r="X232" s="229" t="str">
        <f t="shared" si="51"/>
        <v>FALSE</v>
      </c>
      <c r="Y232" s="218" t="str">
        <f t="shared" si="52"/>
        <v>0</v>
      </c>
      <c r="Z232" s="218" t="str">
        <f t="shared" si="53"/>
        <v/>
      </c>
      <c r="AA232" s="218" t="str">
        <f t="shared" si="74"/>
        <v/>
      </c>
      <c r="AB232" s="231" t="str">
        <f t="shared" si="55"/>
        <v/>
      </c>
      <c r="AC232" s="210"/>
      <c r="AD232" s="211"/>
      <c r="AE232" s="213"/>
      <c r="AF232" s="80"/>
      <c r="AG232" s="78"/>
      <c r="AH232" s="78"/>
      <c r="AI232" s="78"/>
      <c r="AJ232" s="78"/>
      <c r="AK232" s="78"/>
      <c r="AL232" s="78"/>
      <c r="AM232" s="78"/>
      <c r="AN232" s="78"/>
      <c r="AO232" s="78"/>
    </row>
    <row r="233" ht="12.0" customHeight="1">
      <c r="A233" s="219"/>
      <c r="B233" s="215"/>
      <c r="C233" s="215"/>
      <c r="D233" s="216"/>
      <c r="E233" s="217"/>
      <c r="F233" s="220"/>
      <c r="G233" s="220"/>
      <c r="H233" s="221"/>
      <c r="I233" s="222"/>
      <c r="J233" s="223"/>
      <c r="K233" s="224"/>
      <c r="L233" s="225" t="str">
        <f t="shared" si="65"/>
        <v>0.00</v>
      </c>
      <c r="M233" s="224"/>
      <c r="N233" s="226"/>
      <c r="O233" s="227" t="str">
        <f t="shared" si="66"/>
        <v>0.00</v>
      </c>
      <c r="P233" s="227" t="str">
        <f t="shared" si="67"/>
        <v>0.00</v>
      </c>
      <c r="Q233" s="228" t="str">
        <f t="shared" si="44"/>
        <v/>
      </c>
      <c r="R233" s="229" t="str">
        <f t="shared" si="68"/>
        <v/>
      </c>
      <c r="S233" s="229" t="str">
        <f t="shared" si="69"/>
        <v>0.25</v>
      </c>
      <c r="T233" s="229" t="str">
        <f t="shared" si="70"/>
        <v>0.25</v>
      </c>
      <c r="U233" s="229" t="str">
        <f t="shared" si="71"/>
        <v>0.5</v>
      </c>
      <c r="V233" s="229" t="str">
        <f t="shared" si="72"/>
        <v>1.5</v>
      </c>
      <c r="W233" s="230" t="str">
        <f t="shared" si="73"/>
        <v>0.25</v>
      </c>
      <c r="X233" s="229" t="str">
        <f t="shared" si="51"/>
        <v>FALSE</v>
      </c>
      <c r="Y233" s="218" t="str">
        <f t="shared" si="52"/>
        <v>0</v>
      </c>
      <c r="Z233" s="218" t="str">
        <f t="shared" si="53"/>
        <v/>
      </c>
      <c r="AA233" s="218" t="str">
        <f t="shared" si="74"/>
        <v/>
      </c>
      <c r="AB233" s="231" t="str">
        <f t="shared" si="55"/>
        <v/>
      </c>
      <c r="AC233" s="210"/>
      <c r="AD233" s="211"/>
      <c r="AE233" s="213"/>
      <c r="AF233" s="80"/>
      <c r="AG233" s="78"/>
      <c r="AH233" s="78"/>
      <c r="AI233" s="78"/>
      <c r="AJ233" s="78"/>
      <c r="AK233" s="78"/>
      <c r="AL233" s="78"/>
      <c r="AM233" s="78"/>
      <c r="AN233" s="78"/>
      <c r="AO233" s="78"/>
    </row>
    <row r="234" ht="12.0" customHeight="1">
      <c r="A234" s="219"/>
      <c r="B234" s="215"/>
      <c r="C234" s="215"/>
      <c r="D234" s="216"/>
      <c r="E234" s="217"/>
      <c r="F234" s="220"/>
      <c r="G234" s="220"/>
      <c r="H234" s="221"/>
      <c r="I234" s="222"/>
      <c r="J234" s="223"/>
      <c r="K234" s="224"/>
      <c r="L234" s="225" t="str">
        <f t="shared" si="65"/>
        <v>0.00</v>
      </c>
      <c r="M234" s="224"/>
      <c r="N234" s="226"/>
      <c r="O234" s="227" t="str">
        <f t="shared" si="66"/>
        <v>0.00</v>
      </c>
      <c r="P234" s="227" t="str">
        <f t="shared" si="67"/>
        <v>0.00</v>
      </c>
      <c r="Q234" s="228" t="str">
        <f t="shared" si="44"/>
        <v/>
      </c>
      <c r="R234" s="229" t="str">
        <f t="shared" si="68"/>
        <v/>
      </c>
      <c r="S234" s="229" t="str">
        <f t="shared" si="69"/>
        <v>0.25</v>
      </c>
      <c r="T234" s="229" t="str">
        <f t="shared" si="70"/>
        <v>0.25</v>
      </c>
      <c r="U234" s="229" t="str">
        <f t="shared" si="71"/>
        <v>0.5</v>
      </c>
      <c r="V234" s="229" t="str">
        <f t="shared" si="72"/>
        <v>1.5</v>
      </c>
      <c r="W234" s="230" t="str">
        <f t="shared" si="73"/>
        <v>0.25</v>
      </c>
      <c r="X234" s="229" t="str">
        <f t="shared" si="51"/>
        <v>FALSE</v>
      </c>
      <c r="Y234" s="218" t="str">
        <f t="shared" si="52"/>
        <v>0</v>
      </c>
      <c r="Z234" s="218" t="str">
        <f t="shared" si="53"/>
        <v/>
      </c>
      <c r="AA234" s="218" t="str">
        <f t="shared" si="74"/>
        <v/>
      </c>
      <c r="AB234" s="231" t="str">
        <f t="shared" si="55"/>
        <v/>
      </c>
      <c r="AC234" s="210"/>
      <c r="AD234" s="211"/>
      <c r="AE234" s="213"/>
      <c r="AF234" s="80"/>
      <c r="AG234" s="78"/>
      <c r="AH234" s="78"/>
      <c r="AI234" s="78"/>
      <c r="AJ234" s="78"/>
      <c r="AK234" s="78"/>
      <c r="AL234" s="78"/>
      <c r="AM234" s="78"/>
      <c r="AN234" s="78"/>
      <c r="AO234" s="78"/>
    </row>
    <row r="235" ht="12.0" customHeight="1">
      <c r="A235" s="219"/>
      <c r="B235" s="215"/>
      <c r="C235" s="215"/>
      <c r="D235" s="216"/>
      <c r="E235" s="217"/>
      <c r="F235" s="220"/>
      <c r="G235" s="220"/>
      <c r="H235" s="221"/>
      <c r="I235" s="222"/>
      <c r="J235" s="223"/>
      <c r="K235" s="224"/>
      <c r="L235" s="225" t="str">
        <f t="shared" si="65"/>
        <v>0.00</v>
      </c>
      <c r="M235" s="224"/>
      <c r="N235" s="226"/>
      <c r="O235" s="227" t="str">
        <f t="shared" si="66"/>
        <v>0.00</v>
      </c>
      <c r="P235" s="227" t="str">
        <f t="shared" si="67"/>
        <v>0.00</v>
      </c>
      <c r="Q235" s="228" t="str">
        <f t="shared" si="44"/>
        <v/>
      </c>
      <c r="R235" s="229" t="str">
        <f t="shared" si="68"/>
        <v/>
      </c>
      <c r="S235" s="229" t="str">
        <f t="shared" si="69"/>
        <v>0.25</v>
      </c>
      <c r="T235" s="229" t="str">
        <f t="shared" si="70"/>
        <v>0.25</v>
      </c>
      <c r="U235" s="229" t="str">
        <f t="shared" si="71"/>
        <v>0.5</v>
      </c>
      <c r="V235" s="229" t="str">
        <f t="shared" si="72"/>
        <v>1.5</v>
      </c>
      <c r="W235" s="230" t="str">
        <f t="shared" si="73"/>
        <v>0.25</v>
      </c>
      <c r="X235" s="229" t="str">
        <f t="shared" si="51"/>
        <v>FALSE</v>
      </c>
      <c r="Y235" s="218" t="str">
        <f t="shared" si="52"/>
        <v>0</v>
      </c>
      <c r="Z235" s="218" t="str">
        <f t="shared" si="53"/>
        <v/>
      </c>
      <c r="AA235" s="218" t="str">
        <f t="shared" si="74"/>
        <v/>
      </c>
      <c r="AB235" s="231" t="str">
        <f t="shared" si="55"/>
        <v/>
      </c>
      <c r="AC235" s="210"/>
      <c r="AD235" s="211"/>
      <c r="AE235" s="213"/>
      <c r="AF235" s="80"/>
      <c r="AG235" s="78"/>
      <c r="AH235" s="78"/>
      <c r="AI235" s="78"/>
      <c r="AJ235" s="78"/>
      <c r="AK235" s="78"/>
      <c r="AL235" s="78"/>
      <c r="AM235" s="78"/>
      <c r="AN235" s="78"/>
      <c r="AO235" s="78"/>
    </row>
    <row r="236" ht="12.0" customHeight="1">
      <c r="A236" s="219"/>
      <c r="B236" s="215"/>
      <c r="C236" s="215"/>
      <c r="D236" s="216"/>
      <c r="E236" s="217"/>
      <c r="F236" s="220"/>
      <c r="G236" s="220"/>
      <c r="H236" s="221"/>
      <c r="I236" s="222"/>
      <c r="J236" s="223"/>
      <c r="K236" s="224"/>
      <c r="L236" s="225" t="str">
        <f t="shared" si="65"/>
        <v>0.00</v>
      </c>
      <c r="M236" s="224"/>
      <c r="N236" s="226"/>
      <c r="O236" s="227" t="str">
        <f t="shared" si="66"/>
        <v>0.00</v>
      </c>
      <c r="P236" s="227" t="str">
        <f t="shared" si="67"/>
        <v>0.00</v>
      </c>
      <c r="Q236" s="228" t="str">
        <f t="shared" si="44"/>
        <v/>
      </c>
      <c r="R236" s="229" t="str">
        <f t="shared" si="68"/>
        <v/>
      </c>
      <c r="S236" s="229" t="str">
        <f t="shared" si="69"/>
        <v>0.25</v>
      </c>
      <c r="T236" s="229" t="str">
        <f t="shared" si="70"/>
        <v>0.25</v>
      </c>
      <c r="U236" s="229" t="str">
        <f t="shared" si="71"/>
        <v>0.5</v>
      </c>
      <c r="V236" s="229" t="str">
        <f t="shared" si="72"/>
        <v>1.5</v>
      </c>
      <c r="W236" s="230" t="str">
        <f t="shared" si="73"/>
        <v>0.25</v>
      </c>
      <c r="X236" s="229" t="str">
        <f t="shared" si="51"/>
        <v>FALSE</v>
      </c>
      <c r="Y236" s="218" t="str">
        <f t="shared" si="52"/>
        <v>0</v>
      </c>
      <c r="Z236" s="218" t="str">
        <f t="shared" si="53"/>
        <v/>
      </c>
      <c r="AA236" s="218" t="str">
        <f t="shared" si="74"/>
        <v/>
      </c>
      <c r="AB236" s="231" t="str">
        <f t="shared" si="55"/>
        <v/>
      </c>
      <c r="AC236" s="210"/>
      <c r="AD236" s="211"/>
      <c r="AE236" s="213"/>
      <c r="AF236" s="80"/>
      <c r="AG236" s="78"/>
      <c r="AH236" s="78"/>
      <c r="AI236" s="78"/>
      <c r="AJ236" s="78"/>
      <c r="AK236" s="78"/>
      <c r="AL236" s="78"/>
      <c r="AM236" s="78"/>
      <c r="AN236" s="78"/>
      <c r="AO236" s="78"/>
    </row>
    <row r="237" ht="12.0" customHeight="1">
      <c r="A237" s="219"/>
      <c r="B237" s="215"/>
      <c r="C237" s="215"/>
      <c r="D237" s="216"/>
      <c r="E237" s="217"/>
      <c r="F237" s="220"/>
      <c r="G237" s="220"/>
      <c r="H237" s="221"/>
      <c r="I237" s="222"/>
      <c r="J237" s="223"/>
      <c r="K237" s="224"/>
      <c r="L237" s="225" t="str">
        <f t="shared" si="65"/>
        <v>0.00</v>
      </c>
      <c r="M237" s="224"/>
      <c r="N237" s="226"/>
      <c r="O237" s="227" t="str">
        <f t="shared" si="66"/>
        <v>0.00</v>
      </c>
      <c r="P237" s="227" t="str">
        <f t="shared" si="67"/>
        <v>0.00</v>
      </c>
      <c r="Q237" s="228" t="str">
        <f t="shared" si="44"/>
        <v/>
      </c>
      <c r="R237" s="229" t="str">
        <f t="shared" si="68"/>
        <v/>
      </c>
      <c r="S237" s="229" t="str">
        <f t="shared" si="69"/>
        <v>0.25</v>
      </c>
      <c r="T237" s="229" t="str">
        <f t="shared" si="70"/>
        <v>0.25</v>
      </c>
      <c r="U237" s="229" t="str">
        <f t="shared" si="71"/>
        <v>0.5</v>
      </c>
      <c r="V237" s="229" t="str">
        <f t="shared" si="72"/>
        <v>1.5</v>
      </c>
      <c r="W237" s="230" t="str">
        <f t="shared" si="73"/>
        <v>0.25</v>
      </c>
      <c r="X237" s="229" t="str">
        <f t="shared" si="51"/>
        <v>FALSE</v>
      </c>
      <c r="Y237" s="218" t="str">
        <f t="shared" si="52"/>
        <v>0</v>
      </c>
      <c r="Z237" s="218" t="str">
        <f t="shared" si="53"/>
        <v/>
      </c>
      <c r="AA237" s="218" t="str">
        <f t="shared" si="74"/>
        <v/>
      </c>
      <c r="AB237" s="231" t="str">
        <f t="shared" si="55"/>
        <v/>
      </c>
      <c r="AC237" s="210"/>
      <c r="AD237" s="211"/>
      <c r="AE237" s="213"/>
      <c r="AF237" s="80"/>
      <c r="AG237" s="78"/>
      <c r="AH237" s="78"/>
      <c r="AI237" s="78"/>
      <c r="AJ237" s="78"/>
      <c r="AK237" s="78"/>
      <c r="AL237" s="78"/>
      <c r="AM237" s="78"/>
      <c r="AN237" s="78"/>
      <c r="AO237" s="78"/>
    </row>
    <row r="238" ht="12.0" customHeight="1">
      <c r="A238" s="219"/>
      <c r="B238" s="215"/>
      <c r="C238" s="215"/>
      <c r="D238" s="216"/>
      <c r="E238" s="217"/>
      <c r="F238" s="220"/>
      <c r="G238" s="220"/>
      <c r="H238" s="221"/>
      <c r="I238" s="222"/>
      <c r="J238" s="223"/>
      <c r="K238" s="224"/>
      <c r="L238" s="225" t="str">
        <f t="shared" si="65"/>
        <v>0.00</v>
      </c>
      <c r="M238" s="224"/>
      <c r="N238" s="226"/>
      <c r="O238" s="227" t="str">
        <f t="shared" si="66"/>
        <v>0.00</v>
      </c>
      <c r="P238" s="227" t="str">
        <f t="shared" si="67"/>
        <v>0.00</v>
      </c>
      <c r="Q238" s="228" t="str">
        <f t="shared" si="44"/>
        <v/>
      </c>
      <c r="R238" s="229" t="str">
        <f t="shared" si="68"/>
        <v/>
      </c>
      <c r="S238" s="229" t="str">
        <f t="shared" si="69"/>
        <v>0.25</v>
      </c>
      <c r="T238" s="229" t="str">
        <f t="shared" si="70"/>
        <v>0.25</v>
      </c>
      <c r="U238" s="229" t="str">
        <f t="shared" si="71"/>
        <v>0.5</v>
      </c>
      <c r="V238" s="229" t="str">
        <f t="shared" si="72"/>
        <v>1.5</v>
      </c>
      <c r="W238" s="230" t="str">
        <f t="shared" si="73"/>
        <v>0.25</v>
      </c>
      <c r="X238" s="229" t="str">
        <f t="shared" si="51"/>
        <v>FALSE</v>
      </c>
      <c r="Y238" s="218" t="str">
        <f t="shared" si="52"/>
        <v>0</v>
      </c>
      <c r="Z238" s="218" t="str">
        <f t="shared" si="53"/>
        <v/>
      </c>
      <c r="AA238" s="218" t="str">
        <f t="shared" si="74"/>
        <v/>
      </c>
      <c r="AB238" s="231" t="str">
        <f t="shared" si="55"/>
        <v/>
      </c>
      <c r="AC238" s="210"/>
      <c r="AD238" s="211"/>
      <c r="AE238" s="213"/>
      <c r="AF238" s="80"/>
      <c r="AG238" s="78"/>
      <c r="AH238" s="78"/>
      <c r="AI238" s="78"/>
      <c r="AJ238" s="78"/>
      <c r="AK238" s="78"/>
      <c r="AL238" s="78"/>
      <c r="AM238" s="78"/>
      <c r="AN238" s="78"/>
      <c r="AO238" s="78"/>
    </row>
    <row r="239" ht="12.0" customHeight="1">
      <c r="A239" s="219"/>
      <c r="B239" s="215"/>
      <c r="C239" s="215"/>
      <c r="D239" s="216"/>
      <c r="E239" s="217"/>
      <c r="F239" s="220"/>
      <c r="G239" s="220"/>
      <c r="H239" s="221"/>
      <c r="I239" s="222"/>
      <c r="J239" s="223"/>
      <c r="K239" s="224"/>
      <c r="L239" s="225" t="str">
        <f t="shared" si="65"/>
        <v>0.00</v>
      </c>
      <c r="M239" s="224"/>
      <c r="N239" s="226"/>
      <c r="O239" s="227" t="str">
        <f t="shared" si="66"/>
        <v>0.00</v>
      </c>
      <c r="P239" s="227" t="str">
        <f t="shared" si="67"/>
        <v>0.00</v>
      </c>
      <c r="Q239" s="228" t="str">
        <f t="shared" si="44"/>
        <v/>
      </c>
      <c r="R239" s="229" t="str">
        <f t="shared" si="68"/>
        <v/>
      </c>
      <c r="S239" s="229" t="str">
        <f t="shared" si="69"/>
        <v>0.25</v>
      </c>
      <c r="T239" s="229" t="str">
        <f t="shared" si="70"/>
        <v>0.25</v>
      </c>
      <c r="U239" s="229" t="str">
        <f t="shared" si="71"/>
        <v>0.5</v>
      </c>
      <c r="V239" s="229" t="str">
        <f t="shared" si="72"/>
        <v>1.5</v>
      </c>
      <c r="W239" s="230" t="str">
        <f t="shared" si="73"/>
        <v>0.25</v>
      </c>
      <c r="X239" s="229" t="str">
        <f t="shared" si="51"/>
        <v>FALSE</v>
      </c>
      <c r="Y239" s="218" t="str">
        <f t="shared" si="52"/>
        <v>0</v>
      </c>
      <c r="Z239" s="218" t="str">
        <f t="shared" si="53"/>
        <v/>
      </c>
      <c r="AA239" s="218" t="str">
        <f t="shared" si="74"/>
        <v/>
      </c>
      <c r="AB239" s="231" t="str">
        <f t="shared" si="55"/>
        <v/>
      </c>
      <c r="AC239" s="210"/>
      <c r="AD239" s="211"/>
      <c r="AE239" s="213"/>
      <c r="AF239" s="80"/>
      <c r="AG239" s="78"/>
      <c r="AH239" s="78"/>
      <c r="AI239" s="78"/>
      <c r="AJ239" s="78"/>
      <c r="AK239" s="78"/>
      <c r="AL239" s="78"/>
      <c r="AM239" s="78"/>
      <c r="AN239" s="78"/>
      <c r="AO239" s="78"/>
    </row>
    <row r="240" ht="12.0" customHeight="1">
      <c r="A240" s="219"/>
      <c r="B240" s="215"/>
      <c r="C240" s="215"/>
      <c r="D240" s="216"/>
      <c r="E240" s="217"/>
      <c r="F240" s="220"/>
      <c r="G240" s="220"/>
      <c r="H240" s="221"/>
      <c r="I240" s="222"/>
      <c r="J240" s="223"/>
      <c r="K240" s="224"/>
      <c r="L240" s="225" t="str">
        <f t="shared" si="65"/>
        <v>0.00</v>
      </c>
      <c r="M240" s="224"/>
      <c r="N240" s="226"/>
      <c r="O240" s="227" t="str">
        <f t="shared" si="66"/>
        <v>0.00</v>
      </c>
      <c r="P240" s="227" t="str">
        <f t="shared" si="67"/>
        <v>0.00</v>
      </c>
      <c r="Q240" s="228" t="str">
        <f t="shared" si="44"/>
        <v/>
      </c>
      <c r="R240" s="229" t="str">
        <f t="shared" si="68"/>
        <v/>
      </c>
      <c r="S240" s="229" t="str">
        <f t="shared" si="69"/>
        <v>0.25</v>
      </c>
      <c r="T240" s="229" t="str">
        <f t="shared" si="70"/>
        <v>0.25</v>
      </c>
      <c r="U240" s="229" t="str">
        <f t="shared" si="71"/>
        <v>0.5</v>
      </c>
      <c r="V240" s="229" t="str">
        <f t="shared" si="72"/>
        <v>1.5</v>
      </c>
      <c r="W240" s="230" t="str">
        <f t="shared" si="73"/>
        <v>0.25</v>
      </c>
      <c r="X240" s="229" t="str">
        <f t="shared" si="51"/>
        <v>FALSE</v>
      </c>
      <c r="Y240" s="218" t="str">
        <f t="shared" si="52"/>
        <v>0</v>
      </c>
      <c r="Z240" s="218" t="str">
        <f t="shared" si="53"/>
        <v/>
      </c>
      <c r="AA240" s="218" t="str">
        <f t="shared" si="74"/>
        <v/>
      </c>
      <c r="AB240" s="231" t="str">
        <f t="shared" si="55"/>
        <v/>
      </c>
      <c r="AC240" s="210"/>
      <c r="AD240" s="211"/>
      <c r="AE240" s="213"/>
      <c r="AF240" s="80"/>
      <c r="AG240" s="78"/>
      <c r="AH240" s="78"/>
      <c r="AI240" s="78"/>
      <c r="AJ240" s="78"/>
      <c r="AK240" s="78"/>
      <c r="AL240" s="78"/>
      <c r="AM240" s="78"/>
      <c r="AN240" s="78"/>
      <c r="AO240" s="78"/>
    </row>
    <row r="241" ht="12.0" customHeight="1">
      <c r="A241" s="219"/>
      <c r="B241" s="215"/>
      <c r="C241" s="215"/>
      <c r="D241" s="216"/>
      <c r="E241" s="217"/>
      <c r="F241" s="220"/>
      <c r="G241" s="220"/>
      <c r="H241" s="221"/>
      <c r="I241" s="222"/>
      <c r="J241" s="223"/>
      <c r="K241" s="224"/>
      <c r="L241" s="225" t="str">
        <f t="shared" si="65"/>
        <v>0.00</v>
      </c>
      <c r="M241" s="224"/>
      <c r="N241" s="226"/>
      <c r="O241" s="227" t="str">
        <f t="shared" si="66"/>
        <v>0.00</v>
      </c>
      <c r="P241" s="227" t="str">
        <f t="shared" si="67"/>
        <v>0.00</v>
      </c>
      <c r="Q241" s="228" t="str">
        <f t="shared" si="44"/>
        <v/>
      </c>
      <c r="R241" s="229" t="str">
        <f t="shared" si="68"/>
        <v/>
      </c>
      <c r="S241" s="229" t="str">
        <f t="shared" si="69"/>
        <v>0.25</v>
      </c>
      <c r="T241" s="229" t="str">
        <f t="shared" si="70"/>
        <v>0.25</v>
      </c>
      <c r="U241" s="229" t="str">
        <f t="shared" si="71"/>
        <v>0.5</v>
      </c>
      <c r="V241" s="229" t="str">
        <f t="shared" si="72"/>
        <v>1.5</v>
      </c>
      <c r="W241" s="230" t="str">
        <f t="shared" si="73"/>
        <v>0.25</v>
      </c>
      <c r="X241" s="229" t="str">
        <f t="shared" si="51"/>
        <v>FALSE</v>
      </c>
      <c r="Y241" s="218" t="str">
        <f t="shared" si="52"/>
        <v>0</v>
      </c>
      <c r="Z241" s="218" t="str">
        <f t="shared" si="53"/>
        <v/>
      </c>
      <c r="AA241" s="218" t="str">
        <f t="shared" si="74"/>
        <v/>
      </c>
      <c r="AB241" s="231" t="str">
        <f t="shared" si="55"/>
        <v/>
      </c>
      <c r="AC241" s="210"/>
      <c r="AD241" s="211"/>
      <c r="AE241" s="213"/>
      <c r="AF241" s="80"/>
      <c r="AG241" s="78"/>
      <c r="AH241" s="78"/>
      <c r="AI241" s="78"/>
      <c r="AJ241" s="78"/>
      <c r="AK241" s="78"/>
      <c r="AL241" s="78"/>
      <c r="AM241" s="78"/>
      <c r="AN241" s="78"/>
      <c r="AO241" s="78"/>
    </row>
    <row r="242" ht="12.0" customHeight="1">
      <c r="A242" s="219"/>
      <c r="B242" s="215"/>
      <c r="C242" s="215"/>
      <c r="D242" s="216"/>
      <c r="E242" s="217"/>
      <c r="F242" s="220"/>
      <c r="G242" s="220"/>
      <c r="H242" s="221"/>
      <c r="I242" s="222"/>
      <c r="J242" s="223"/>
      <c r="K242" s="224"/>
      <c r="L242" s="225" t="str">
        <f t="shared" si="65"/>
        <v>0.00</v>
      </c>
      <c r="M242" s="224"/>
      <c r="N242" s="226"/>
      <c r="O242" s="227" t="str">
        <f t="shared" si="66"/>
        <v>0.00</v>
      </c>
      <c r="P242" s="227" t="str">
        <f t="shared" si="67"/>
        <v>0.00</v>
      </c>
      <c r="Q242" s="228" t="str">
        <f t="shared" si="44"/>
        <v/>
      </c>
      <c r="R242" s="229" t="str">
        <f t="shared" si="68"/>
        <v/>
      </c>
      <c r="S242" s="229" t="str">
        <f t="shared" si="69"/>
        <v>0.25</v>
      </c>
      <c r="T242" s="229" t="str">
        <f t="shared" si="70"/>
        <v>0.25</v>
      </c>
      <c r="U242" s="229" t="str">
        <f t="shared" si="71"/>
        <v>0.5</v>
      </c>
      <c r="V242" s="229" t="str">
        <f t="shared" si="72"/>
        <v>1.5</v>
      </c>
      <c r="W242" s="230" t="str">
        <f t="shared" si="73"/>
        <v>0.25</v>
      </c>
      <c r="X242" s="229" t="str">
        <f t="shared" si="51"/>
        <v>FALSE</v>
      </c>
      <c r="Y242" s="218" t="str">
        <f t="shared" si="52"/>
        <v>0</v>
      </c>
      <c r="Z242" s="218" t="str">
        <f t="shared" si="53"/>
        <v/>
      </c>
      <c r="AA242" s="218" t="str">
        <f t="shared" si="74"/>
        <v/>
      </c>
      <c r="AB242" s="231" t="str">
        <f t="shared" si="55"/>
        <v/>
      </c>
      <c r="AC242" s="210"/>
      <c r="AD242" s="211"/>
      <c r="AE242" s="213"/>
      <c r="AF242" s="80"/>
      <c r="AG242" s="78"/>
      <c r="AH242" s="78"/>
      <c r="AI242" s="78"/>
      <c r="AJ242" s="78"/>
      <c r="AK242" s="78"/>
      <c r="AL242" s="78"/>
      <c r="AM242" s="78"/>
      <c r="AN242" s="78"/>
      <c r="AO242" s="78"/>
    </row>
    <row r="243" ht="12.0" customHeight="1">
      <c r="A243" s="219"/>
      <c r="B243" s="215"/>
      <c r="C243" s="215"/>
      <c r="D243" s="216"/>
      <c r="E243" s="217"/>
      <c r="F243" s="220"/>
      <c r="G243" s="220"/>
      <c r="H243" s="221"/>
      <c r="I243" s="222"/>
      <c r="J243" s="223"/>
      <c r="K243" s="224"/>
      <c r="L243" s="225" t="str">
        <f t="shared" si="65"/>
        <v>0.00</v>
      </c>
      <c r="M243" s="224"/>
      <c r="N243" s="226"/>
      <c r="O243" s="227" t="str">
        <f t="shared" si="66"/>
        <v>0.00</v>
      </c>
      <c r="P243" s="227" t="str">
        <f t="shared" si="67"/>
        <v>0.00</v>
      </c>
      <c r="Q243" s="228" t="str">
        <f t="shared" si="44"/>
        <v/>
      </c>
      <c r="R243" s="229" t="str">
        <f t="shared" si="68"/>
        <v/>
      </c>
      <c r="S243" s="229" t="str">
        <f t="shared" si="69"/>
        <v>0.25</v>
      </c>
      <c r="T243" s="229" t="str">
        <f t="shared" si="70"/>
        <v>0.25</v>
      </c>
      <c r="U243" s="229" t="str">
        <f t="shared" si="71"/>
        <v>0.5</v>
      </c>
      <c r="V243" s="229" t="str">
        <f t="shared" si="72"/>
        <v>1.5</v>
      </c>
      <c r="W243" s="230" t="str">
        <f t="shared" si="73"/>
        <v>0.25</v>
      </c>
      <c r="X243" s="229" t="str">
        <f t="shared" si="51"/>
        <v>FALSE</v>
      </c>
      <c r="Y243" s="218" t="str">
        <f t="shared" si="52"/>
        <v>0</v>
      </c>
      <c r="Z243" s="218" t="str">
        <f t="shared" si="53"/>
        <v/>
      </c>
      <c r="AA243" s="218" t="str">
        <f t="shared" si="74"/>
        <v/>
      </c>
      <c r="AB243" s="231" t="str">
        <f t="shared" si="55"/>
        <v/>
      </c>
      <c r="AC243" s="210"/>
      <c r="AD243" s="211"/>
      <c r="AE243" s="213"/>
      <c r="AF243" s="80"/>
      <c r="AG243" s="78"/>
      <c r="AH243" s="78"/>
      <c r="AI243" s="78"/>
      <c r="AJ243" s="78"/>
      <c r="AK243" s="78"/>
      <c r="AL243" s="78"/>
      <c r="AM243" s="78"/>
      <c r="AN243" s="78"/>
      <c r="AO243" s="78"/>
    </row>
    <row r="244" ht="12.0" customHeight="1">
      <c r="A244" s="219"/>
      <c r="B244" s="215"/>
      <c r="C244" s="215"/>
      <c r="D244" s="216"/>
      <c r="E244" s="217"/>
      <c r="F244" s="220"/>
      <c r="G244" s="220"/>
      <c r="H244" s="221"/>
      <c r="I244" s="222"/>
      <c r="J244" s="223"/>
      <c r="K244" s="224"/>
      <c r="L244" s="225" t="str">
        <f t="shared" si="65"/>
        <v>0.00</v>
      </c>
      <c r="M244" s="224"/>
      <c r="N244" s="226"/>
      <c r="O244" s="227" t="str">
        <f t="shared" si="66"/>
        <v>0.00</v>
      </c>
      <c r="P244" s="227" t="str">
        <f t="shared" si="67"/>
        <v>0.00</v>
      </c>
      <c r="Q244" s="228" t="str">
        <f t="shared" si="44"/>
        <v/>
      </c>
      <c r="R244" s="229" t="str">
        <f t="shared" si="68"/>
        <v/>
      </c>
      <c r="S244" s="229" t="str">
        <f t="shared" si="69"/>
        <v>0.25</v>
      </c>
      <c r="T244" s="229" t="str">
        <f t="shared" si="70"/>
        <v>0.25</v>
      </c>
      <c r="U244" s="229" t="str">
        <f t="shared" si="71"/>
        <v>0.5</v>
      </c>
      <c r="V244" s="229" t="str">
        <f t="shared" si="72"/>
        <v>1.5</v>
      </c>
      <c r="W244" s="230" t="str">
        <f t="shared" si="73"/>
        <v>0.25</v>
      </c>
      <c r="X244" s="229" t="str">
        <f t="shared" si="51"/>
        <v>FALSE</v>
      </c>
      <c r="Y244" s="218" t="str">
        <f t="shared" si="52"/>
        <v>0</v>
      </c>
      <c r="Z244" s="218" t="str">
        <f t="shared" si="53"/>
        <v/>
      </c>
      <c r="AA244" s="218" t="str">
        <f t="shared" si="74"/>
        <v/>
      </c>
      <c r="AB244" s="231" t="str">
        <f t="shared" si="55"/>
        <v/>
      </c>
      <c r="AC244" s="210"/>
      <c r="AD244" s="211"/>
      <c r="AE244" s="213"/>
      <c r="AF244" s="80"/>
      <c r="AG244" s="78"/>
      <c r="AH244" s="78"/>
      <c r="AI244" s="78"/>
      <c r="AJ244" s="78"/>
      <c r="AK244" s="78"/>
      <c r="AL244" s="78"/>
      <c r="AM244" s="78"/>
      <c r="AN244" s="78"/>
      <c r="AO244" s="78"/>
    </row>
    <row r="245" ht="12.0" customHeight="1">
      <c r="A245" s="219"/>
      <c r="B245" s="215"/>
      <c r="C245" s="215"/>
      <c r="D245" s="216"/>
      <c r="E245" s="217"/>
      <c r="F245" s="220"/>
      <c r="G245" s="220"/>
      <c r="H245" s="221"/>
      <c r="I245" s="222"/>
      <c r="J245" s="223"/>
      <c r="K245" s="224"/>
      <c r="L245" s="225" t="str">
        <f t="shared" si="65"/>
        <v>0.00</v>
      </c>
      <c r="M245" s="224"/>
      <c r="N245" s="226"/>
      <c r="O245" s="227" t="str">
        <f t="shared" si="66"/>
        <v>0.00</v>
      </c>
      <c r="P245" s="227" t="str">
        <f t="shared" si="67"/>
        <v>0.00</v>
      </c>
      <c r="Q245" s="228" t="str">
        <f t="shared" si="44"/>
        <v/>
      </c>
      <c r="R245" s="229" t="str">
        <f t="shared" si="68"/>
        <v/>
      </c>
      <c r="S245" s="229" t="str">
        <f t="shared" si="69"/>
        <v>0.25</v>
      </c>
      <c r="T245" s="229" t="str">
        <f t="shared" si="70"/>
        <v>0.25</v>
      </c>
      <c r="U245" s="229" t="str">
        <f t="shared" si="71"/>
        <v>0.5</v>
      </c>
      <c r="V245" s="229" t="str">
        <f t="shared" si="72"/>
        <v>1.5</v>
      </c>
      <c r="W245" s="230" t="str">
        <f t="shared" si="73"/>
        <v>0.25</v>
      </c>
      <c r="X245" s="229" t="str">
        <f t="shared" si="51"/>
        <v>FALSE</v>
      </c>
      <c r="Y245" s="218" t="str">
        <f t="shared" si="52"/>
        <v>0</v>
      </c>
      <c r="Z245" s="218" t="str">
        <f t="shared" si="53"/>
        <v/>
      </c>
      <c r="AA245" s="218" t="str">
        <f t="shared" si="74"/>
        <v/>
      </c>
      <c r="AB245" s="231" t="str">
        <f t="shared" si="55"/>
        <v/>
      </c>
      <c r="AC245" s="210"/>
      <c r="AD245" s="211"/>
      <c r="AE245" s="213"/>
      <c r="AF245" s="80"/>
      <c r="AG245" s="78"/>
      <c r="AH245" s="78"/>
      <c r="AI245" s="78"/>
      <c r="AJ245" s="78"/>
      <c r="AK245" s="78"/>
      <c r="AL245" s="78"/>
      <c r="AM245" s="78"/>
      <c r="AN245" s="78"/>
      <c r="AO245" s="78"/>
    </row>
    <row r="246" ht="12.0" customHeight="1">
      <c r="A246" s="219"/>
      <c r="B246" s="215"/>
      <c r="C246" s="215"/>
      <c r="D246" s="216"/>
      <c r="E246" s="217"/>
      <c r="F246" s="220"/>
      <c r="G246" s="220"/>
      <c r="H246" s="221"/>
      <c r="I246" s="222"/>
      <c r="J246" s="223"/>
      <c r="K246" s="224"/>
      <c r="L246" s="225" t="str">
        <f t="shared" si="65"/>
        <v>0.00</v>
      </c>
      <c r="M246" s="224"/>
      <c r="N246" s="226"/>
      <c r="O246" s="227" t="str">
        <f t="shared" si="66"/>
        <v>0.00</v>
      </c>
      <c r="P246" s="227" t="str">
        <f t="shared" si="67"/>
        <v>0.00</v>
      </c>
      <c r="Q246" s="228" t="str">
        <f t="shared" si="44"/>
        <v/>
      </c>
      <c r="R246" s="229" t="str">
        <f t="shared" si="68"/>
        <v/>
      </c>
      <c r="S246" s="229" t="str">
        <f t="shared" si="69"/>
        <v>0.25</v>
      </c>
      <c r="T246" s="229" t="str">
        <f t="shared" si="70"/>
        <v>0.25</v>
      </c>
      <c r="U246" s="229" t="str">
        <f t="shared" si="71"/>
        <v>0.5</v>
      </c>
      <c r="V246" s="229" t="str">
        <f t="shared" si="72"/>
        <v>1.5</v>
      </c>
      <c r="W246" s="230" t="str">
        <f t="shared" si="73"/>
        <v>0.25</v>
      </c>
      <c r="X246" s="229" t="str">
        <f t="shared" si="51"/>
        <v>FALSE</v>
      </c>
      <c r="Y246" s="218" t="str">
        <f t="shared" si="52"/>
        <v>0</v>
      </c>
      <c r="Z246" s="218" t="str">
        <f t="shared" si="53"/>
        <v/>
      </c>
      <c r="AA246" s="218" t="str">
        <f t="shared" si="74"/>
        <v/>
      </c>
      <c r="AB246" s="231" t="str">
        <f t="shared" si="55"/>
        <v/>
      </c>
      <c r="AC246" s="210"/>
      <c r="AD246" s="211"/>
      <c r="AE246" s="213"/>
      <c r="AF246" s="80"/>
      <c r="AG246" s="78"/>
      <c r="AH246" s="78"/>
      <c r="AI246" s="78"/>
      <c r="AJ246" s="78"/>
      <c r="AK246" s="78"/>
      <c r="AL246" s="78"/>
      <c r="AM246" s="78"/>
      <c r="AN246" s="78"/>
      <c r="AO246" s="78"/>
    </row>
    <row r="247" ht="12.0" customHeight="1">
      <c r="A247" s="219"/>
      <c r="B247" s="215"/>
      <c r="C247" s="215"/>
      <c r="D247" s="216"/>
      <c r="E247" s="217"/>
      <c r="F247" s="220"/>
      <c r="G247" s="220"/>
      <c r="H247" s="221"/>
      <c r="I247" s="222"/>
      <c r="J247" s="223"/>
      <c r="K247" s="224"/>
      <c r="L247" s="225" t="str">
        <f t="shared" si="65"/>
        <v>0.00</v>
      </c>
      <c r="M247" s="224"/>
      <c r="N247" s="226"/>
      <c r="O247" s="227" t="str">
        <f t="shared" si="66"/>
        <v>0.00</v>
      </c>
      <c r="P247" s="227" t="str">
        <f t="shared" si="67"/>
        <v>0.00</v>
      </c>
      <c r="Q247" s="228" t="str">
        <f t="shared" si="44"/>
        <v/>
      </c>
      <c r="R247" s="229" t="str">
        <f t="shared" si="68"/>
        <v/>
      </c>
      <c r="S247" s="229" t="str">
        <f t="shared" si="69"/>
        <v>0.25</v>
      </c>
      <c r="T247" s="229" t="str">
        <f t="shared" si="70"/>
        <v>0.25</v>
      </c>
      <c r="U247" s="229" t="str">
        <f t="shared" si="71"/>
        <v>0.5</v>
      </c>
      <c r="V247" s="229" t="str">
        <f t="shared" si="72"/>
        <v>1.5</v>
      </c>
      <c r="W247" s="230" t="str">
        <f t="shared" si="73"/>
        <v>0.25</v>
      </c>
      <c r="X247" s="229" t="str">
        <f t="shared" si="51"/>
        <v>FALSE</v>
      </c>
      <c r="Y247" s="218" t="str">
        <f t="shared" si="52"/>
        <v>0</v>
      </c>
      <c r="Z247" s="218" t="str">
        <f t="shared" si="53"/>
        <v/>
      </c>
      <c r="AA247" s="218" t="str">
        <f t="shared" si="74"/>
        <v/>
      </c>
      <c r="AB247" s="231" t="str">
        <f t="shared" si="55"/>
        <v/>
      </c>
      <c r="AC247" s="210"/>
      <c r="AD247" s="211"/>
      <c r="AE247" s="213"/>
      <c r="AF247" s="80"/>
      <c r="AG247" s="78"/>
      <c r="AH247" s="78"/>
      <c r="AI247" s="78"/>
      <c r="AJ247" s="78"/>
      <c r="AK247" s="78"/>
      <c r="AL247" s="78"/>
      <c r="AM247" s="78"/>
      <c r="AN247" s="78"/>
      <c r="AO247" s="78"/>
    </row>
    <row r="248" ht="12.0" customHeight="1">
      <c r="A248" s="219"/>
      <c r="B248" s="215"/>
      <c r="C248" s="215"/>
      <c r="D248" s="216"/>
      <c r="E248" s="217"/>
      <c r="F248" s="220"/>
      <c r="G248" s="220"/>
      <c r="H248" s="221"/>
      <c r="I248" s="222"/>
      <c r="J248" s="223"/>
      <c r="K248" s="224"/>
      <c r="L248" s="225" t="str">
        <f t="shared" si="65"/>
        <v>0.00</v>
      </c>
      <c r="M248" s="224"/>
      <c r="N248" s="226"/>
      <c r="O248" s="227" t="str">
        <f t="shared" si="66"/>
        <v>0.00</v>
      </c>
      <c r="P248" s="227" t="str">
        <f t="shared" si="67"/>
        <v>0.00</v>
      </c>
      <c r="Q248" s="228" t="str">
        <f t="shared" si="44"/>
        <v/>
      </c>
      <c r="R248" s="229" t="str">
        <f t="shared" si="68"/>
        <v/>
      </c>
      <c r="S248" s="229" t="str">
        <f t="shared" si="69"/>
        <v>0.25</v>
      </c>
      <c r="T248" s="229" t="str">
        <f t="shared" si="70"/>
        <v>0.25</v>
      </c>
      <c r="U248" s="229" t="str">
        <f t="shared" si="71"/>
        <v>0.5</v>
      </c>
      <c r="V248" s="229" t="str">
        <f t="shared" si="72"/>
        <v>1.5</v>
      </c>
      <c r="W248" s="230" t="str">
        <f t="shared" si="73"/>
        <v>0.25</v>
      </c>
      <c r="X248" s="229" t="str">
        <f t="shared" si="51"/>
        <v>FALSE</v>
      </c>
      <c r="Y248" s="218" t="str">
        <f t="shared" si="52"/>
        <v>0</v>
      </c>
      <c r="Z248" s="218" t="str">
        <f t="shared" si="53"/>
        <v/>
      </c>
      <c r="AA248" s="218" t="str">
        <f t="shared" si="74"/>
        <v/>
      </c>
      <c r="AB248" s="231" t="str">
        <f t="shared" si="55"/>
        <v/>
      </c>
      <c r="AC248" s="210"/>
      <c r="AD248" s="211"/>
      <c r="AE248" s="213"/>
      <c r="AF248" s="80"/>
      <c r="AG248" s="78"/>
      <c r="AH248" s="78"/>
      <c r="AI248" s="78"/>
      <c r="AJ248" s="78"/>
      <c r="AK248" s="78"/>
      <c r="AL248" s="78"/>
      <c r="AM248" s="78"/>
      <c r="AN248" s="78"/>
      <c r="AO248" s="78"/>
    </row>
    <row r="249" ht="12.0" customHeight="1">
      <c r="A249" s="219"/>
      <c r="B249" s="215"/>
      <c r="C249" s="215"/>
      <c r="D249" s="216"/>
      <c r="E249" s="217"/>
      <c r="F249" s="220"/>
      <c r="G249" s="220"/>
      <c r="H249" s="221"/>
      <c r="I249" s="222"/>
      <c r="J249" s="223"/>
      <c r="K249" s="224"/>
      <c r="L249" s="225" t="str">
        <f t="shared" si="65"/>
        <v>0.00</v>
      </c>
      <c r="M249" s="224"/>
      <c r="N249" s="226"/>
      <c r="O249" s="227" t="str">
        <f t="shared" si="66"/>
        <v>0.00</v>
      </c>
      <c r="P249" s="227" t="str">
        <f t="shared" si="67"/>
        <v>0.00</v>
      </c>
      <c r="Q249" s="228" t="str">
        <f t="shared" si="44"/>
        <v/>
      </c>
      <c r="R249" s="229" t="str">
        <f t="shared" si="68"/>
        <v/>
      </c>
      <c r="S249" s="229" t="str">
        <f t="shared" si="69"/>
        <v>0.25</v>
      </c>
      <c r="T249" s="229" t="str">
        <f t="shared" si="70"/>
        <v>0.25</v>
      </c>
      <c r="U249" s="229" t="str">
        <f t="shared" si="71"/>
        <v>0.5</v>
      </c>
      <c r="V249" s="229" t="str">
        <f t="shared" si="72"/>
        <v>1.5</v>
      </c>
      <c r="W249" s="230" t="str">
        <f t="shared" si="73"/>
        <v>0.25</v>
      </c>
      <c r="X249" s="229" t="str">
        <f t="shared" si="51"/>
        <v>FALSE</v>
      </c>
      <c r="Y249" s="218" t="str">
        <f t="shared" si="52"/>
        <v>0</v>
      </c>
      <c r="Z249" s="218" t="str">
        <f t="shared" si="53"/>
        <v/>
      </c>
      <c r="AA249" s="218" t="str">
        <f t="shared" si="74"/>
        <v/>
      </c>
      <c r="AB249" s="231" t="str">
        <f t="shared" si="55"/>
        <v/>
      </c>
      <c r="AC249" s="210"/>
      <c r="AD249" s="211"/>
      <c r="AE249" s="213"/>
      <c r="AF249" s="80"/>
      <c r="AG249" s="78"/>
      <c r="AH249" s="78"/>
      <c r="AI249" s="78"/>
      <c r="AJ249" s="78"/>
      <c r="AK249" s="78"/>
      <c r="AL249" s="78"/>
      <c r="AM249" s="78"/>
      <c r="AN249" s="78"/>
      <c r="AO249" s="78"/>
    </row>
    <row r="250" ht="12.0" customHeight="1">
      <c r="A250" s="219"/>
      <c r="B250" s="215"/>
      <c r="C250" s="215"/>
      <c r="D250" s="216"/>
      <c r="E250" s="217"/>
      <c r="F250" s="220"/>
      <c r="G250" s="220"/>
      <c r="H250" s="221"/>
      <c r="I250" s="222"/>
      <c r="J250" s="223"/>
      <c r="K250" s="224"/>
      <c r="L250" s="225" t="str">
        <f t="shared" si="65"/>
        <v>0.00</v>
      </c>
      <c r="M250" s="224"/>
      <c r="N250" s="226"/>
      <c r="O250" s="227" t="str">
        <f t="shared" si="66"/>
        <v>0.00</v>
      </c>
      <c r="P250" s="227" t="str">
        <f t="shared" si="67"/>
        <v>0.00</v>
      </c>
      <c r="Q250" s="228" t="str">
        <f t="shared" si="44"/>
        <v/>
      </c>
      <c r="R250" s="229" t="str">
        <f t="shared" si="68"/>
        <v/>
      </c>
      <c r="S250" s="229" t="str">
        <f t="shared" si="69"/>
        <v>0.25</v>
      </c>
      <c r="T250" s="229" t="str">
        <f t="shared" si="70"/>
        <v>0.25</v>
      </c>
      <c r="U250" s="229" t="str">
        <f t="shared" si="71"/>
        <v>0.5</v>
      </c>
      <c r="V250" s="229" t="str">
        <f t="shared" si="72"/>
        <v>1.5</v>
      </c>
      <c r="W250" s="230" t="str">
        <f t="shared" si="73"/>
        <v>0.25</v>
      </c>
      <c r="X250" s="229" t="str">
        <f t="shared" si="51"/>
        <v>FALSE</v>
      </c>
      <c r="Y250" s="218" t="str">
        <f t="shared" si="52"/>
        <v>0</v>
      </c>
      <c r="Z250" s="218" t="str">
        <f t="shared" si="53"/>
        <v/>
      </c>
      <c r="AA250" s="218" t="str">
        <f t="shared" si="74"/>
        <v/>
      </c>
      <c r="AB250" s="231" t="str">
        <f t="shared" si="55"/>
        <v/>
      </c>
      <c r="AC250" s="210"/>
      <c r="AD250" s="211"/>
      <c r="AE250" s="213"/>
      <c r="AF250" s="80"/>
      <c r="AG250" s="78"/>
      <c r="AH250" s="78"/>
      <c r="AI250" s="78"/>
      <c r="AJ250" s="78"/>
      <c r="AK250" s="78"/>
      <c r="AL250" s="78"/>
      <c r="AM250" s="78"/>
      <c r="AN250" s="78"/>
      <c r="AO250" s="78"/>
    </row>
    <row r="251" ht="12.0" customHeight="1">
      <c r="A251" s="219"/>
      <c r="B251" s="215"/>
      <c r="C251" s="215"/>
      <c r="D251" s="216"/>
      <c r="E251" s="217"/>
      <c r="F251" s="220"/>
      <c r="G251" s="220"/>
      <c r="H251" s="221"/>
      <c r="I251" s="222"/>
      <c r="J251" s="223"/>
      <c r="K251" s="224"/>
      <c r="L251" s="225" t="str">
        <f t="shared" si="65"/>
        <v>0.00</v>
      </c>
      <c r="M251" s="224"/>
      <c r="N251" s="226"/>
      <c r="O251" s="227" t="str">
        <f t="shared" si="66"/>
        <v>0.00</v>
      </c>
      <c r="P251" s="227" t="str">
        <f t="shared" si="67"/>
        <v>0.00</v>
      </c>
      <c r="Q251" s="228" t="str">
        <f t="shared" si="44"/>
        <v/>
      </c>
      <c r="R251" s="229" t="str">
        <f t="shared" si="68"/>
        <v/>
      </c>
      <c r="S251" s="229" t="str">
        <f t="shared" si="69"/>
        <v>0.25</v>
      </c>
      <c r="T251" s="229" t="str">
        <f t="shared" si="70"/>
        <v>0.25</v>
      </c>
      <c r="U251" s="229" t="str">
        <f t="shared" si="71"/>
        <v>0.5</v>
      </c>
      <c r="V251" s="229" t="str">
        <f t="shared" si="72"/>
        <v>1.5</v>
      </c>
      <c r="W251" s="230" t="str">
        <f t="shared" si="73"/>
        <v>0.25</v>
      </c>
      <c r="X251" s="229" t="str">
        <f t="shared" si="51"/>
        <v>FALSE</v>
      </c>
      <c r="Y251" s="218" t="str">
        <f t="shared" si="52"/>
        <v>0</v>
      </c>
      <c r="Z251" s="218" t="str">
        <f t="shared" si="53"/>
        <v/>
      </c>
      <c r="AA251" s="218" t="str">
        <f t="shared" si="74"/>
        <v/>
      </c>
      <c r="AB251" s="231" t="str">
        <f t="shared" si="55"/>
        <v/>
      </c>
      <c r="AC251" s="210"/>
      <c r="AD251" s="211"/>
      <c r="AE251" s="213"/>
      <c r="AF251" s="80"/>
      <c r="AG251" s="78"/>
      <c r="AH251" s="78"/>
      <c r="AI251" s="78"/>
      <c r="AJ251" s="78"/>
      <c r="AK251" s="78"/>
      <c r="AL251" s="78"/>
      <c r="AM251" s="78"/>
      <c r="AN251" s="78"/>
      <c r="AO251" s="78"/>
    </row>
    <row r="252" ht="12.0" customHeight="1">
      <c r="A252" s="219"/>
      <c r="B252" s="215"/>
      <c r="C252" s="215"/>
      <c r="D252" s="216"/>
      <c r="E252" s="217"/>
      <c r="F252" s="220"/>
      <c r="G252" s="220"/>
      <c r="H252" s="221"/>
      <c r="I252" s="222"/>
      <c r="J252" s="223"/>
      <c r="K252" s="224"/>
      <c r="L252" s="225" t="str">
        <f t="shared" si="65"/>
        <v>0.00</v>
      </c>
      <c r="M252" s="224"/>
      <c r="N252" s="226"/>
      <c r="O252" s="227" t="str">
        <f t="shared" si="66"/>
        <v>0.00</v>
      </c>
      <c r="P252" s="227" t="str">
        <f t="shared" si="67"/>
        <v>0.00</v>
      </c>
      <c r="Q252" s="228" t="str">
        <f t="shared" si="44"/>
        <v/>
      </c>
      <c r="R252" s="229" t="str">
        <f t="shared" si="68"/>
        <v/>
      </c>
      <c r="S252" s="229" t="str">
        <f t="shared" si="69"/>
        <v>0.25</v>
      </c>
      <c r="T252" s="229" t="str">
        <f t="shared" si="70"/>
        <v>0.25</v>
      </c>
      <c r="U252" s="229" t="str">
        <f t="shared" si="71"/>
        <v>0.5</v>
      </c>
      <c r="V252" s="229" t="str">
        <f t="shared" si="72"/>
        <v>1.5</v>
      </c>
      <c r="W252" s="230" t="str">
        <f t="shared" si="73"/>
        <v>0.25</v>
      </c>
      <c r="X252" s="229" t="str">
        <f t="shared" si="51"/>
        <v>FALSE</v>
      </c>
      <c r="Y252" s="218" t="str">
        <f t="shared" si="52"/>
        <v>0</v>
      </c>
      <c r="Z252" s="218" t="str">
        <f t="shared" si="53"/>
        <v/>
      </c>
      <c r="AA252" s="218" t="str">
        <f t="shared" si="74"/>
        <v/>
      </c>
      <c r="AB252" s="231" t="str">
        <f t="shared" si="55"/>
        <v/>
      </c>
      <c r="AC252" s="210"/>
      <c r="AD252" s="211"/>
      <c r="AE252" s="213"/>
      <c r="AF252" s="80"/>
      <c r="AG252" s="78"/>
      <c r="AH252" s="78"/>
      <c r="AI252" s="78"/>
      <c r="AJ252" s="78"/>
      <c r="AK252" s="78"/>
      <c r="AL252" s="78"/>
      <c r="AM252" s="78"/>
      <c r="AN252" s="78"/>
      <c r="AO252" s="78"/>
    </row>
    <row r="253" ht="12.0" customHeight="1">
      <c r="A253" s="219"/>
      <c r="B253" s="215"/>
      <c r="C253" s="215"/>
      <c r="D253" s="216"/>
      <c r="E253" s="217"/>
      <c r="F253" s="220"/>
      <c r="G253" s="220"/>
      <c r="H253" s="221"/>
      <c r="I253" s="222"/>
      <c r="J253" s="223"/>
      <c r="K253" s="224"/>
      <c r="L253" s="225" t="str">
        <f t="shared" si="65"/>
        <v>0.00</v>
      </c>
      <c r="M253" s="224"/>
      <c r="N253" s="226"/>
      <c r="O253" s="227" t="str">
        <f t="shared" si="66"/>
        <v>0.00</v>
      </c>
      <c r="P253" s="227" t="str">
        <f t="shared" si="67"/>
        <v>0.00</v>
      </c>
      <c r="Q253" s="228" t="str">
        <f t="shared" si="44"/>
        <v/>
      </c>
      <c r="R253" s="229" t="str">
        <f t="shared" si="68"/>
        <v/>
      </c>
      <c r="S253" s="229" t="str">
        <f t="shared" si="69"/>
        <v>0.25</v>
      </c>
      <c r="T253" s="229" t="str">
        <f t="shared" si="70"/>
        <v>0.25</v>
      </c>
      <c r="U253" s="229" t="str">
        <f t="shared" si="71"/>
        <v>0.5</v>
      </c>
      <c r="V253" s="229" t="str">
        <f t="shared" si="72"/>
        <v>1.5</v>
      </c>
      <c r="W253" s="230" t="str">
        <f t="shared" si="73"/>
        <v>0.25</v>
      </c>
      <c r="X253" s="229" t="str">
        <f t="shared" si="51"/>
        <v>FALSE</v>
      </c>
      <c r="Y253" s="218" t="str">
        <f t="shared" si="52"/>
        <v>0</v>
      </c>
      <c r="Z253" s="218" t="str">
        <f t="shared" si="53"/>
        <v/>
      </c>
      <c r="AA253" s="218" t="str">
        <f t="shared" si="74"/>
        <v/>
      </c>
      <c r="AB253" s="231" t="str">
        <f t="shared" si="55"/>
        <v/>
      </c>
      <c r="AC253" s="210"/>
      <c r="AD253" s="211"/>
      <c r="AE253" s="213"/>
      <c r="AF253" s="80"/>
      <c r="AG253" s="78"/>
      <c r="AH253" s="78"/>
      <c r="AI253" s="78"/>
      <c r="AJ253" s="78"/>
      <c r="AK253" s="78"/>
      <c r="AL253" s="78"/>
      <c r="AM253" s="78"/>
      <c r="AN253" s="78"/>
      <c r="AO253" s="78"/>
    </row>
    <row r="254" ht="12.0" customHeight="1">
      <c r="A254" s="219"/>
      <c r="B254" s="215"/>
      <c r="C254" s="215"/>
      <c r="D254" s="216"/>
      <c r="E254" s="217"/>
      <c r="F254" s="220"/>
      <c r="G254" s="220"/>
      <c r="H254" s="221"/>
      <c r="I254" s="222"/>
      <c r="J254" s="223"/>
      <c r="K254" s="224"/>
      <c r="L254" s="225" t="str">
        <f t="shared" si="65"/>
        <v>0.00</v>
      </c>
      <c r="M254" s="224"/>
      <c r="N254" s="226"/>
      <c r="O254" s="227" t="str">
        <f t="shared" si="66"/>
        <v>0.00</v>
      </c>
      <c r="P254" s="227" t="str">
        <f t="shared" si="67"/>
        <v>0.00</v>
      </c>
      <c r="Q254" s="228" t="str">
        <f t="shared" si="44"/>
        <v/>
      </c>
      <c r="R254" s="229" t="str">
        <f t="shared" si="68"/>
        <v/>
      </c>
      <c r="S254" s="229" t="str">
        <f t="shared" si="69"/>
        <v>0.25</v>
      </c>
      <c r="T254" s="229" t="str">
        <f t="shared" si="70"/>
        <v>0.25</v>
      </c>
      <c r="U254" s="229" t="str">
        <f t="shared" si="71"/>
        <v>0.5</v>
      </c>
      <c r="V254" s="229" t="str">
        <f t="shared" si="72"/>
        <v>1.5</v>
      </c>
      <c r="W254" s="230" t="str">
        <f t="shared" si="73"/>
        <v>0.25</v>
      </c>
      <c r="X254" s="229" t="str">
        <f t="shared" si="51"/>
        <v>FALSE</v>
      </c>
      <c r="Y254" s="218" t="str">
        <f t="shared" si="52"/>
        <v>0</v>
      </c>
      <c r="Z254" s="218" t="str">
        <f t="shared" si="53"/>
        <v/>
      </c>
      <c r="AA254" s="218" t="str">
        <f t="shared" si="74"/>
        <v/>
      </c>
      <c r="AB254" s="231" t="str">
        <f t="shared" si="55"/>
        <v/>
      </c>
      <c r="AC254" s="210"/>
      <c r="AD254" s="211"/>
      <c r="AE254" s="213"/>
      <c r="AF254" s="80"/>
      <c r="AG254" s="78"/>
      <c r="AH254" s="78"/>
      <c r="AI254" s="78"/>
      <c r="AJ254" s="78"/>
      <c r="AK254" s="78"/>
      <c r="AL254" s="78"/>
      <c r="AM254" s="78"/>
      <c r="AN254" s="78"/>
      <c r="AO254" s="78"/>
    </row>
    <row r="255" ht="12.0" customHeight="1">
      <c r="A255" s="219"/>
      <c r="B255" s="215"/>
      <c r="C255" s="215"/>
      <c r="D255" s="216"/>
      <c r="E255" s="217"/>
      <c r="F255" s="220"/>
      <c r="G255" s="220"/>
      <c r="H255" s="221"/>
      <c r="I255" s="222"/>
      <c r="J255" s="223"/>
      <c r="K255" s="224"/>
      <c r="L255" s="225" t="str">
        <f t="shared" si="65"/>
        <v>0.00</v>
      </c>
      <c r="M255" s="224"/>
      <c r="N255" s="226"/>
      <c r="O255" s="227" t="str">
        <f t="shared" si="66"/>
        <v>0.00</v>
      </c>
      <c r="P255" s="227" t="str">
        <f t="shared" si="67"/>
        <v>0.00</v>
      </c>
      <c r="Q255" s="228" t="str">
        <f t="shared" si="44"/>
        <v/>
      </c>
      <c r="R255" s="229" t="str">
        <f t="shared" si="68"/>
        <v/>
      </c>
      <c r="S255" s="229" t="str">
        <f t="shared" si="69"/>
        <v>0.25</v>
      </c>
      <c r="T255" s="229" t="str">
        <f t="shared" si="70"/>
        <v>0.25</v>
      </c>
      <c r="U255" s="229" t="str">
        <f t="shared" si="71"/>
        <v>0.5</v>
      </c>
      <c r="V255" s="229" t="str">
        <f t="shared" si="72"/>
        <v>1.5</v>
      </c>
      <c r="W255" s="230" t="str">
        <f t="shared" si="73"/>
        <v>0.25</v>
      </c>
      <c r="X255" s="229" t="str">
        <f t="shared" si="51"/>
        <v>FALSE</v>
      </c>
      <c r="Y255" s="218" t="str">
        <f t="shared" si="52"/>
        <v>0</v>
      </c>
      <c r="Z255" s="218" t="str">
        <f t="shared" si="53"/>
        <v/>
      </c>
      <c r="AA255" s="218" t="str">
        <f t="shared" si="74"/>
        <v/>
      </c>
      <c r="AB255" s="231" t="str">
        <f t="shared" si="55"/>
        <v/>
      </c>
      <c r="AC255" s="210"/>
      <c r="AD255" s="211"/>
      <c r="AE255" s="213"/>
      <c r="AF255" s="80"/>
      <c r="AG255" s="78"/>
      <c r="AH255" s="78"/>
      <c r="AI255" s="78"/>
      <c r="AJ255" s="78"/>
      <c r="AK255" s="78"/>
      <c r="AL255" s="78"/>
      <c r="AM255" s="78"/>
      <c r="AN255" s="78"/>
      <c r="AO255" s="78"/>
    </row>
    <row r="256" ht="12.0" customHeight="1">
      <c r="A256" s="219"/>
      <c r="B256" s="215"/>
      <c r="C256" s="215"/>
      <c r="D256" s="216"/>
      <c r="E256" s="217"/>
      <c r="F256" s="220"/>
      <c r="G256" s="220"/>
      <c r="H256" s="221"/>
      <c r="I256" s="222"/>
      <c r="J256" s="223"/>
      <c r="K256" s="224"/>
      <c r="L256" s="225" t="str">
        <f t="shared" si="65"/>
        <v>0.00</v>
      </c>
      <c r="M256" s="224"/>
      <c r="N256" s="226"/>
      <c r="O256" s="227" t="str">
        <f t="shared" si="66"/>
        <v>0.00</v>
      </c>
      <c r="P256" s="227" t="str">
        <f t="shared" si="67"/>
        <v>0.00</v>
      </c>
      <c r="Q256" s="228" t="str">
        <f t="shared" si="44"/>
        <v/>
      </c>
      <c r="R256" s="229" t="str">
        <f t="shared" si="68"/>
        <v/>
      </c>
      <c r="S256" s="229" t="str">
        <f t="shared" si="69"/>
        <v>0.25</v>
      </c>
      <c r="T256" s="229" t="str">
        <f t="shared" si="70"/>
        <v>0.25</v>
      </c>
      <c r="U256" s="229" t="str">
        <f t="shared" si="71"/>
        <v>0.5</v>
      </c>
      <c r="V256" s="229" t="str">
        <f t="shared" si="72"/>
        <v>1.5</v>
      </c>
      <c r="W256" s="230" t="str">
        <f t="shared" si="73"/>
        <v>0.25</v>
      </c>
      <c r="X256" s="229" t="str">
        <f t="shared" si="51"/>
        <v>FALSE</v>
      </c>
      <c r="Y256" s="218" t="str">
        <f t="shared" si="52"/>
        <v>0</v>
      </c>
      <c r="Z256" s="218" t="str">
        <f t="shared" si="53"/>
        <v/>
      </c>
      <c r="AA256" s="218" t="str">
        <f t="shared" si="74"/>
        <v/>
      </c>
      <c r="AB256" s="231" t="str">
        <f t="shared" si="55"/>
        <v/>
      </c>
      <c r="AC256" s="210"/>
      <c r="AD256" s="211"/>
      <c r="AE256" s="213"/>
      <c r="AF256" s="80"/>
      <c r="AG256" s="78"/>
      <c r="AH256" s="78"/>
      <c r="AI256" s="78"/>
      <c r="AJ256" s="78"/>
      <c r="AK256" s="78"/>
      <c r="AL256" s="78"/>
      <c r="AM256" s="78"/>
      <c r="AN256" s="78"/>
      <c r="AO256" s="78"/>
    </row>
    <row r="257" ht="12.0" customHeight="1">
      <c r="A257" s="219"/>
      <c r="B257" s="215"/>
      <c r="C257" s="215"/>
      <c r="D257" s="216"/>
      <c r="E257" s="217"/>
      <c r="F257" s="220"/>
      <c r="G257" s="220"/>
      <c r="H257" s="221"/>
      <c r="I257" s="222"/>
      <c r="J257" s="223"/>
      <c r="K257" s="224"/>
      <c r="L257" s="225" t="str">
        <f t="shared" si="65"/>
        <v>0.00</v>
      </c>
      <c r="M257" s="224"/>
      <c r="N257" s="226"/>
      <c r="O257" s="227" t="str">
        <f t="shared" si="66"/>
        <v>0.00</v>
      </c>
      <c r="P257" s="227" t="str">
        <f t="shared" si="67"/>
        <v>0.00</v>
      </c>
      <c r="Q257" s="228" t="str">
        <f t="shared" si="44"/>
        <v/>
      </c>
      <c r="R257" s="229" t="str">
        <f t="shared" si="68"/>
        <v/>
      </c>
      <c r="S257" s="229" t="str">
        <f t="shared" si="69"/>
        <v>0.25</v>
      </c>
      <c r="T257" s="229" t="str">
        <f t="shared" si="70"/>
        <v>0.25</v>
      </c>
      <c r="U257" s="229" t="str">
        <f t="shared" si="71"/>
        <v>0.5</v>
      </c>
      <c r="V257" s="229" t="str">
        <f t="shared" si="72"/>
        <v>1.5</v>
      </c>
      <c r="W257" s="230" t="str">
        <f t="shared" si="73"/>
        <v>0.25</v>
      </c>
      <c r="X257" s="229" t="str">
        <f t="shared" si="51"/>
        <v>FALSE</v>
      </c>
      <c r="Y257" s="218" t="str">
        <f t="shared" si="52"/>
        <v>0</v>
      </c>
      <c r="Z257" s="218" t="str">
        <f t="shared" si="53"/>
        <v/>
      </c>
      <c r="AA257" s="218" t="str">
        <f t="shared" si="74"/>
        <v/>
      </c>
      <c r="AB257" s="231" t="str">
        <f t="shared" si="55"/>
        <v/>
      </c>
      <c r="AC257" s="210"/>
      <c r="AD257" s="211"/>
      <c r="AE257" s="213"/>
      <c r="AF257" s="80"/>
      <c r="AG257" s="78"/>
      <c r="AH257" s="78"/>
      <c r="AI257" s="78"/>
      <c r="AJ257" s="78"/>
      <c r="AK257" s="78"/>
      <c r="AL257" s="78"/>
      <c r="AM257" s="78"/>
      <c r="AN257" s="78"/>
      <c r="AO257" s="78"/>
    </row>
    <row r="258" ht="12.0" customHeight="1">
      <c r="A258" s="219"/>
      <c r="B258" s="215"/>
      <c r="C258" s="215"/>
      <c r="D258" s="216"/>
      <c r="E258" s="217"/>
      <c r="F258" s="220"/>
      <c r="G258" s="220"/>
      <c r="H258" s="221"/>
      <c r="I258" s="222"/>
      <c r="J258" s="223"/>
      <c r="K258" s="224"/>
      <c r="L258" s="225" t="str">
        <f t="shared" si="65"/>
        <v>0.00</v>
      </c>
      <c r="M258" s="224"/>
      <c r="N258" s="226"/>
      <c r="O258" s="227" t="str">
        <f t="shared" si="66"/>
        <v>0.00</v>
      </c>
      <c r="P258" s="227" t="str">
        <f t="shared" si="67"/>
        <v>0.00</v>
      </c>
      <c r="Q258" s="228" t="str">
        <f t="shared" si="44"/>
        <v/>
      </c>
      <c r="R258" s="229" t="str">
        <f t="shared" si="68"/>
        <v/>
      </c>
      <c r="S258" s="229" t="str">
        <f t="shared" si="69"/>
        <v>0.25</v>
      </c>
      <c r="T258" s="229" t="str">
        <f t="shared" si="70"/>
        <v>0.25</v>
      </c>
      <c r="U258" s="229" t="str">
        <f t="shared" si="71"/>
        <v>0.5</v>
      </c>
      <c r="V258" s="229" t="str">
        <f t="shared" si="72"/>
        <v>1.5</v>
      </c>
      <c r="W258" s="230" t="str">
        <f t="shared" si="73"/>
        <v>0.25</v>
      </c>
      <c r="X258" s="229" t="str">
        <f t="shared" si="51"/>
        <v>FALSE</v>
      </c>
      <c r="Y258" s="218" t="str">
        <f t="shared" si="52"/>
        <v>0</v>
      </c>
      <c r="Z258" s="218" t="str">
        <f t="shared" si="53"/>
        <v/>
      </c>
      <c r="AA258" s="218" t="str">
        <f t="shared" si="74"/>
        <v/>
      </c>
      <c r="AB258" s="231" t="str">
        <f t="shared" si="55"/>
        <v/>
      </c>
      <c r="AC258" s="210"/>
      <c r="AD258" s="211"/>
      <c r="AE258" s="213"/>
      <c r="AF258" s="80"/>
      <c r="AG258" s="78"/>
      <c r="AH258" s="78"/>
      <c r="AI258" s="78"/>
      <c r="AJ258" s="78"/>
      <c r="AK258" s="78"/>
      <c r="AL258" s="78"/>
      <c r="AM258" s="78"/>
      <c r="AN258" s="78"/>
      <c r="AO258" s="78"/>
    </row>
    <row r="259" ht="12.0" customHeight="1">
      <c r="A259" s="219"/>
      <c r="B259" s="215"/>
      <c r="C259" s="215"/>
      <c r="D259" s="216"/>
      <c r="E259" s="217"/>
      <c r="F259" s="220"/>
      <c r="G259" s="220"/>
      <c r="H259" s="221"/>
      <c r="I259" s="222"/>
      <c r="J259" s="223"/>
      <c r="K259" s="224"/>
      <c r="L259" s="225" t="str">
        <f t="shared" si="65"/>
        <v>0.00</v>
      </c>
      <c r="M259" s="224"/>
      <c r="N259" s="226"/>
      <c r="O259" s="227" t="str">
        <f t="shared" si="66"/>
        <v>0.00</v>
      </c>
      <c r="P259" s="227" t="str">
        <f t="shared" si="67"/>
        <v>0.00</v>
      </c>
      <c r="Q259" s="228" t="str">
        <f t="shared" si="44"/>
        <v/>
      </c>
      <c r="R259" s="229" t="str">
        <f t="shared" si="68"/>
        <v/>
      </c>
      <c r="S259" s="229" t="str">
        <f t="shared" si="69"/>
        <v>0.25</v>
      </c>
      <c r="T259" s="229" t="str">
        <f t="shared" si="70"/>
        <v>0.25</v>
      </c>
      <c r="U259" s="229" t="str">
        <f t="shared" si="71"/>
        <v>0.5</v>
      </c>
      <c r="V259" s="229" t="str">
        <f t="shared" si="72"/>
        <v>1.5</v>
      </c>
      <c r="W259" s="230" t="str">
        <f t="shared" si="73"/>
        <v>0.25</v>
      </c>
      <c r="X259" s="229" t="str">
        <f t="shared" si="51"/>
        <v>FALSE</v>
      </c>
      <c r="Y259" s="218" t="str">
        <f t="shared" si="52"/>
        <v>0</v>
      </c>
      <c r="Z259" s="218" t="str">
        <f t="shared" si="53"/>
        <v/>
      </c>
      <c r="AA259" s="218" t="str">
        <f t="shared" si="74"/>
        <v/>
      </c>
      <c r="AB259" s="231" t="str">
        <f t="shared" si="55"/>
        <v/>
      </c>
      <c r="AC259" s="210"/>
      <c r="AD259" s="211"/>
      <c r="AE259" s="213"/>
      <c r="AF259" s="80"/>
      <c r="AG259" s="78"/>
      <c r="AH259" s="78"/>
      <c r="AI259" s="78"/>
      <c r="AJ259" s="78"/>
      <c r="AK259" s="78"/>
      <c r="AL259" s="78"/>
      <c r="AM259" s="78"/>
      <c r="AN259" s="78"/>
      <c r="AO259" s="78"/>
    </row>
    <row r="260" ht="12.0" customHeight="1">
      <c r="A260" s="219"/>
      <c r="B260" s="215"/>
      <c r="C260" s="215"/>
      <c r="D260" s="216"/>
      <c r="E260" s="217"/>
      <c r="F260" s="220"/>
      <c r="G260" s="220"/>
      <c r="H260" s="221"/>
      <c r="I260" s="222"/>
      <c r="J260" s="223"/>
      <c r="K260" s="224"/>
      <c r="L260" s="225" t="str">
        <f t="shared" si="65"/>
        <v>0.00</v>
      </c>
      <c r="M260" s="224"/>
      <c r="N260" s="226"/>
      <c r="O260" s="227" t="str">
        <f t="shared" si="66"/>
        <v>0.00</v>
      </c>
      <c r="P260" s="227" t="str">
        <f t="shared" si="67"/>
        <v>0.00</v>
      </c>
      <c r="Q260" s="228" t="str">
        <f t="shared" si="44"/>
        <v/>
      </c>
      <c r="R260" s="229" t="str">
        <f t="shared" si="68"/>
        <v/>
      </c>
      <c r="S260" s="229" t="str">
        <f t="shared" si="69"/>
        <v>0.25</v>
      </c>
      <c r="T260" s="229" t="str">
        <f t="shared" si="70"/>
        <v>0.25</v>
      </c>
      <c r="U260" s="229" t="str">
        <f t="shared" si="71"/>
        <v>0.5</v>
      </c>
      <c r="V260" s="229" t="str">
        <f t="shared" si="72"/>
        <v>1.5</v>
      </c>
      <c r="W260" s="230" t="str">
        <f t="shared" si="73"/>
        <v>0.25</v>
      </c>
      <c r="X260" s="229" t="str">
        <f t="shared" si="51"/>
        <v>FALSE</v>
      </c>
      <c r="Y260" s="218" t="str">
        <f t="shared" si="52"/>
        <v>0</v>
      </c>
      <c r="Z260" s="218" t="str">
        <f t="shared" si="53"/>
        <v/>
      </c>
      <c r="AA260" s="218" t="str">
        <f t="shared" si="74"/>
        <v/>
      </c>
      <c r="AB260" s="231" t="str">
        <f t="shared" si="55"/>
        <v/>
      </c>
      <c r="AC260" s="210"/>
      <c r="AD260" s="211"/>
      <c r="AE260" s="213"/>
      <c r="AF260" s="80"/>
      <c r="AG260" s="78"/>
      <c r="AH260" s="78"/>
      <c r="AI260" s="78"/>
      <c r="AJ260" s="78"/>
      <c r="AK260" s="78"/>
      <c r="AL260" s="78"/>
      <c r="AM260" s="78"/>
      <c r="AN260" s="78"/>
      <c r="AO260" s="78"/>
    </row>
    <row r="261" ht="12.0" customHeight="1">
      <c r="A261" s="219"/>
      <c r="B261" s="215"/>
      <c r="C261" s="215"/>
      <c r="D261" s="216"/>
      <c r="E261" s="217"/>
      <c r="F261" s="220"/>
      <c r="G261" s="220"/>
      <c r="H261" s="221"/>
      <c r="I261" s="222"/>
      <c r="J261" s="223"/>
      <c r="K261" s="224"/>
      <c r="L261" s="225" t="str">
        <f t="shared" si="65"/>
        <v>0.00</v>
      </c>
      <c r="M261" s="224"/>
      <c r="N261" s="226"/>
      <c r="O261" s="227" t="str">
        <f t="shared" si="66"/>
        <v>0.00</v>
      </c>
      <c r="P261" s="227" t="str">
        <f t="shared" si="67"/>
        <v>0.00</v>
      </c>
      <c r="Q261" s="228" t="str">
        <f t="shared" si="44"/>
        <v/>
      </c>
      <c r="R261" s="229" t="str">
        <f t="shared" si="68"/>
        <v/>
      </c>
      <c r="S261" s="229" t="str">
        <f t="shared" si="69"/>
        <v>0.25</v>
      </c>
      <c r="T261" s="229" t="str">
        <f t="shared" si="70"/>
        <v>0.25</v>
      </c>
      <c r="U261" s="229" t="str">
        <f t="shared" si="71"/>
        <v>0.5</v>
      </c>
      <c r="V261" s="229" t="str">
        <f t="shared" si="72"/>
        <v>1.5</v>
      </c>
      <c r="W261" s="230" t="str">
        <f t="shared" si="73"/>
        <v>0.25</v>
      </c>
      <c r="X261" s="229" t="str">
        <f t="shared" si="51"/>
        <v>FALSE</v>
      </c>
      <c r="Y261" s="218" t="str">
        <f t="shared" si="52"/>
        <v>0</v>
      </c>
      <c r="Z261" s="218" t="str">
        <f t="shared" si="53"/>
        <v/>
      </c>
      <c r="AA261" s="218" t="str">
        <f t="shared" si="74"/>
        <v/>
      </c>
      <c r="AB261" s="231" t="str">
        <f t="shared" si="55"/>
        <v/>
      </c>
      <c r="AC261" s="210"/>
      <c r="AD261" s="211"/>
      <c r="AE261" s="213"/>
      <c r="AF261" s="80"/>
      <c r="AG261" s="78"/>
      <c r="AH261" s="78"/>
      <c r="AI261" s="78"/>
      <c r="AJ261" s="78"/>
      <c r="AK261" s="78"/>
      <c r="AL261" s="78"/>
      <c r="AM261" s="78"/>
      <c r="AN261" s="78"/>
      <c r="AO261" s="78"/>
    </row>
    <row r="262" ht="12.0" customHeight="1">
      <c r="A262" s="219"/>
      <c r="B262" s="215"/>
      <c r="C262" s="215"/>
      <c r="D262" s="216"/>
      <c r="E262" s="217"/>
      <c r="F262" s="220"/>
      <c r="G262" s="220"/>
      <c r="H262" s="221"/>
      <c r="I262" s="222"/>
      <c r="J262" s="223"/>
      <c r="K262" s="224"/>
      <c r="L262" s="225" t="str">
        <f t="shared" si="65"/>
        <v>0.00</v>
      </c>
      <c r="M262" s="224"/>
      <c r="N262" s="226"/>
      <c r="O262" s="227" t="str">
        <f t="shared" si="66"/>
        <v>0.00</v>
      </c>
      <c r="P262" s="227" t="str">
        <f t="shared" si="67"/>
        <v>0.00</v>
      </c>
      <c r="Q262" s="228" t="str">
        <f t="shared" si="44"/>
        <v/>
      </c>
      <c r="R262" s="229" t="str">
        <f t="shared" si="68"/>
        <v/>
      </c>
      <c r="S262" s="229" t="str">
        <f t="shared" si="69"/>
        <v>0.25</v>
      </c>
      <c r="T262" s="229" t="str">
        <f t="shared" si="70"/>
        <v>0.25</v>
      </c>
      <c r="U262" s="229" t="str">
        <f t="shared" si="71"/>
        <v>0.5</v>
      </c>
      <c r="V262" s="229" t="str">
        <f t="shared" si="72"/>
        <v>1.5</v>
      </c>
      <c r="W262" s="230" t="str">
        <f t="shared" si="73"/>
        <v>0.25</v>
      </c>
      <c r="X262" s="229" t="str">
        <f t="shared" si="51"/>
        <v>FALSE</v>
      </c>
      <c r="Y262" s="218" t="str">
        <f t="shared" si="52"/>
        <v>0</v>
      </c>
      <c r="Z262" s="218" t="str">
        <f t="shared" si="53"/>
        <v/>
      </c>
      <c r="AA262" s="218" t="str">
        <f t="shared" si="74"/>
        <v/>
      </c>
      <c r="AB262" s="231" t="str">
        <f t="shared" si="55"/>
        <v/>
      </c>
      <c r="AC262" s="210"/>
      <c r="AD262" s="211"/>
      <c r="AE262" s="213"/>
      <c r="AF262" s="80"/>
      <c r="AG262" s="78"/>
      <c r="AH262" s="78"/>
      <c r="AI262" s="78"/>
      <c r="AJ262" s="78"/>
      <c r="AK262" s="78"/>
      <c r="AL262" s="78"/>
      <c r="AM262" s="78"/>
      <c r="AN262" s="78"/>
      <c r="AO262" s="78"/>
    </row>
    <row r="263" ht="12.0" customHeight="1">
      <c r="A263" s="219"/>
      <c r="B263" s="215"/>
      <c r="C263" s="215"/>
      <c r="D263" s="216"/>
      <c r="E263" s="217"/>
      <c r="F263" s="220"/>
      <c r="G263" s="220"/>
      <c r="H263" s="221"/>
      <c r="I263" s="222"/>
      <c r="J263" s="223"/>
      <c r="K263" s="224"/>
      <c r="L263" s="225" t="str">
        <f t="shared" si="65"/>
        <v>0.00</v>
      </c>
      <c r="M263" s="224"/>
      <c r="N263" s="226"/>
      <c r="O263" s="227" t="str">
        <f t="shared" si="66"/>
        <v>0.00</v>
      </c>
      <c r="P263" s="227" t="str">
        <f t="shared" si="67"/>
        <v>0.00</v>
      </c>
      <c r="Q263" s="228" t="str">
        <f t="shared" si="44"/>
        <v/>
      </c>
      <c r="R263" s="229" t="str">
        <f t="shared" si="68"/>
        <v/>
      </c>
      <c r="S263" s="229" t="str">
        <f t="shared" si="69"/>
        <v>0.25</v>
      </c>
      <c r="T263" s="229" t="str">
        <f t="shared" si="70"/>
        <v>0.25</v>
      </c>
      <c r="U263" s="229" t="str">
        <f t="shared" si="71"/>
        <v>0.5</v>
      </c>
      <c r="V263" s="229" t="str">
        <f t="shared" si="72"/>
        <v>1.5</v>
      </c>
      <c r="W263" s="230" t="str">
        <f t="shared" si="73"/>
        <v>0.25</v>
      </c>
      <c r="X263" s="229" t="str">
        <f t="shared" si="51"/>
        <v>FALSE</v>
      </c>
      <c r="Y263" s="218" t="str">
        <f t="shared" si="52"/>
        <v>0</v>
      </c>
      <c r="Z263" s="218" t="str">
        <f t="shared" si="53"/>
        <v/>
      </c>
      <c r="AA263" s="218" t="str">
        <f t="shared" si="74"/>
        <v/>
      </c>
      <c r="AB263" s="231" t="str">
        <f t="shared" si="55"/>
        <v/>
      </c>
      <c r="AC263" s="210"/>
      <c r="AD263" s="211"/>
      <c r="AE263" s="213"/>
      <c r="AF263" s="80"/>
      <c r="AG263" s="78"/>
      <c r="AH263" s="78"/>
      <c r="AI263" s="78"/>
      <c r="AJ263" s="78"/>
      <c r="AK263" s="78"/>
      <c r="AL263" s="78"/>
      <c r="AM263" s="78"/>
      <c r="AN263" s="78"/>
      <c r="AO263" s="78"/>
    </row>
    <row r="264" ht="12.0" customHeight="1">
      <c r="A264" s="219"/>
      <c r="B264" s="215"/>
      <c r="C264" s="215"/>
      <c r="D264" s="216"/>
      <c r="E264" s="217"/>
      <c r="F264" s="220"/>
      <c r="G264" s="220"/>
      <c r="H264" s="221"/>
      <c r="I264" s="222"/>
      <c r="J264" s="223"/>
      <c r="K264" s="224"/>
      <c r="L264" s="225" t="str">
        <f t="shared" si="65"/>
        <v>0.00</v>
      </c>
      <c r="M264" s="224"/>
      <c r="N264" s="226"/>
      <c r="O264" s="227" t="str">
        <f t="shared" si="66"/>
        <v>0.00</v>
      </c>
      <c r="P264" s="227" t="str">
        <f t="shared" si="67"/>
        <v>0.00</v>
      </c>
      <c r="Q264" s="228" t="str">
        <f t="shared" si="44"/>
        <v/>
      </c>
      <c r="R264" s="229" t="str">
        <f t="shared" si="68"/>
        <v/>
      </c>
      <c r="S264" s="229" t="str">
        <f t="shared" si="69"/>
        <v>0.25</v>
      </c>
      <c r="T264" s="229" t="str">
        <f t="shared" si="70"/>
        <v>0.25</v>
      </c>
      <c r="U264" s="229" t="str">
        <f t="shared" si="71"/>
        <v>0.5</v>
      </c>
      <c r="V264" s="229" t="str">
        <f t="shared" si="72"/>
        <v>1.5</v>
      </c>
      <c r="W264" s="230" t="str">
        <f t="shared" si="73"/>
        <v>0.25</v>
      </c>
      <c r="X264" s="229" t="str">
        <f t="shared" si="51"/>
        <v>FALSE</v>
      </c>
      <c r="Y264" s="218" t="str">
        <f t="shared" si="52"/>
        <v>0</v>
      </c>
      <c r="Z264" s="218" t="str">
        <f t="shared" si="53"/>
        <v/>
      </c>
      <c r="AA264" s="218" t="str">
        <f t="shared" si="74"/>
        <v/>
      </c>
      <c r="AB264" s="231" t="str">
        <f t="shared" si="55"/>
        <v/>
      </c>
      <c r="AC264" s="210"/>
      <c r="AD264" s="211"/>
      <c r="AE264" s="213"/>
      <c r="AF264" s="80"/>
      <c r="AG264" s="78"/>
      <c r="AH264" s="78"/>
      <c r="AI264" s="78"/>
      <c r="AJ264" s="78"/>
      <c r="AK264" s="78"/>
      <c r="AL264" s="78"/>
      <c r="AM264" s="78"/>
      <c r="AN264" s="78"/>
      <c r="AO264" s="78"/>
    </row>
    <row r="265" ht="12.0" customHeight="1">
      <c r="A265" s="219"/>
      <c r="B265" s="215"/>
      <c r="C265" s="215"/>
      <c r="D265" s="216"/>
      <c r="E265" s="217"/>
      <c r="F265" s="220"/>
      <c r="G265" s="220"/>
      <c r="H265" s="221"/>
      <c r="I265" s="222"/>
      <c r="J265" s="223"/>
      <c r="K265" s="224"/>
      <c r="L265" s="225" t="str">
        <f t="shared" si="65"/>
        <v>0.00</v>
      </c>
      <c r="M265" s="224"/>
      <c r="N265" s="226"/>
      <c r="O265" s="227" t="str">
        <f t="shared" si="66"/>
        <v>0.00</v>
      </c>
      <c r="P265" s="227" t="str">
        <f t="shared" si="67"/>
        <v>0.00</v>
      </c>
      <c r="Q265" s="228" t="str">
        <f t="shared" si="44"/>
        <v/>
      </c>
      <c r="R265" s="229" t="str">
        <f t="shared" si="68"/>
        <v/>
      </c>
      <c r="S265" s="229" t="str">
        <f t="shared" si="69"/>
        <v>0.25</v>
      </c>
      <c r="T265" s="229" t="str">
        <f t="shared" si="70"/>
        <v>0.25</v>
      </c>
      <c r="U265" s="229" t="str">
        <f t="shared" si="71"/>
        <v>0.5</v>
      </c>
      <c r="V265" s="229" t="str">
        <f t="shared" si="72"/>
        <v>1.5</v>
      </c>
      <c r="W265" s="230" t="str">
        <f t="shared" si="73"/>
        <v>0.25</v>
      </c>
      <c r="X265" s="229" t="str">
        <f t="shared" si="51"/>
        <v>FALSE</v>
      </c>
      <c r="Y265" s="218" t="str">
        <f t="shared" si="52"/>
        <v>0</v>
      </c>
      <c r="Z265" s="218" t="str">
        <f t="shared" si="53"/>
        <v/>
      </c>
      <c r="AA265" s="218" t="str">
        <f t="shared" si="74"/>
        <v/>
      </c>
      <c r="AB265" s="231" t="str">
        <f t="shared" si="55"/>
        <v/>
      </c>
      <c r="AC265" s="210"/>
      <c r="AD265" s="211"/>
      <c r="AE265" s="213"/>
      <c r="AF265" s="80"/>
      <c r="AG265" s="78"/>
      <c r="AH265" s="78"/>
      <c r="AI265" s="78"/>
      <c r="AJ265" s="78"/>
      <c r="AK265" s="78"/>
      <c r="AL265" s="78"/>
      <c r="AM265" s="78"/>
      <c r="AN265" s="78"/>
      <c r="AO265" s="78"/>
    </row>
    <row r="266" ht="12.0" customHeight="1">
      <c r="A266" s="219"/>
      <c r="B266" s="215"/>
      <c r="C266" s="215"/>
      <c r="D266" s="216"/>
      <c r="E266" s="217"/>
      <c r="F266" s="220"/>
      <c r="G266" s="220"/>
      <c r="H266" s="221"/>
      <c r="I266" s="222"/>
      <c r="J266" s="223"/>
      <c r="K266" s="224"/>
      <c r="L266" s="225" t="str">
        <f t="shared" si="65"/>
        <v>0.00</v>
      </c>
      <c r="M266" s="224"/>
      <c r="N266" s="226"/>
      <c r="O266" s="227" t="str">
        <f t="shared" si="66"/>
        <v>0.00</v>
      </c>
      <c r="P266" s="227" t="str">
        <f t="shared" si="67"/>
        <v>0.00</v>
      </c>
      <c r="Q266" s="228" t="str">
        <f t="shared" si="44"/>
        <v/>
      </c>
      <c r="R266" s="229" t="str">
        <f t="shared" si="68"/>
        <v/>
      </c>
      <c r="S266" s="229" t="str">
        <f t="shared" si="69"/>
        <v>0.25</v>
      </c>
      <c r="T266" s="229" t="str">
        <f t="shared" si="70"/>
        <v>0.25</v>
      </c>
      <c r="U266" s="229" t="str">
        <f t="shared" si="71"/>
        <v>0.5</v>
      </c>
      <c r="V266" s="229" t="str">
        <f t="shared" si="72"/>
        <v>1.5</v>
      </c>
      <c r="W266" s="230" t="str">
        <f t="shared" si="73"/>
        <v>0.25</v>
      </c>
      <c r="X266" s="229" t="str">
        <f t="shared" si="51"/>
        <v>FALSE</v>
      </c>
      <c r="Y266" s="218" t="str">
        <f t="shared" si="52"/>
        <v>0</v>
      </c>
      <c r="Z266" s="218" t="str">
        <f t="shared" si="53"/>
        <v/>
      </c>
      <c r="AA266" s="218" t="str">
        <f t="shared" si="74"/>
        <v/>
      </c>
      <c r="AB266" s="231" t="str">
        <f t="shared" si="55"/>
        <v/>
      </c>
      <c r="AC266" s="210"/>
      <c r="AD266" s="211"/>
      <c r="AE266" s="213"/>
      <c r="AF266" s="80"/>
      <c r="AG266" s="78"/>
      <c r="AH266" s="78"/>
      <c r="AI266" s="78"/>
      <c r="AJ266" s="78"/>
      <c r="AK266" s="78"/>
      <c r="AL266" s="78"/>
      <c r="AM266" s="78"/>
      <c r="AN266" s="78"/>
      <c r="AO266" s="78"/>
    </row>
    <row r="267" ht="12.0" customHeight="1">
      <c r="A267" s="219"/>
      <c r="B267" s="215"/>
      <c r="C267" s="215"/>
      <c r="D267" s="216"/>
      <c r="E267" s="217"/>
      <c r="F267" s="220"/>
      <c r="G267" s="220"/>
      <c r="H267" s="221"/>
      <c r="I267" s="222"/>
      <c r="J267" s="223"/>
      <c r="K267" s="224"/>
      <c r="L267" s="225" t="str">
        <f t="shared" si="65"/>
        <v>0.00</v>
      </c>
      <c r="M267" s="224"/>
      <c r="N267" s="226"/>
      <c r="O267" s="227" t="str">
        <f t="shared" si="66"/>
        <v>0.00</v>
      </c>
      <c r="P267" s="227" t="str">
        <f t="shared" si="67"/>
        <v>0.00</v>
      </c>
      <c r="Q267" s="228" t="str">
        <f t="shared" si="44"/>
        <v/>
      </c>
      <c r="R267" s="229" t="str">
        <f t="shared" si="68"/>
        <v/>
      </c>
      <c r="S267" s="229" t="str">
        <f t="shared" si="69"/>
        <v>0.25</v>
      </c>
      <c r="T267" s="229" t="str">
        <f t="shared" si="70"/>
        <v>0.25</v>
      </c>
      <c r="U267" s="229" t="str">
        <f t="shared" si="71"/>
        <v>0.5</v>
      </c>
      <c r="V267" s="229" t="str">
        <f t="shared" si="72"/>
        <v>1.5</v>
      </c>
      <c r="W267" s="230" t="str">
        <f t="shared" si="73"/>
        <v>0.25</v>
      </c>
      <c r="X267" s="229" t="str">
        <f t="shared" si="51"/>
        <v>FALSE</v>
      </c>
      <c r="Y267" s="218" t="str">
        <f t="shared" si="52"/>
        <v>0</v>
      </c>
      <c r="Z267" s="218" t="str">
        <f t="shared" si="53"/>
        <v/>
      </c>
      <c r="AA267" s="218" t="str">
        <f t="shared" si="74"/>
        <v/>
      </c>
      <c r="AB267" s="231" t="str">
        <f t="shared" si="55"/>
        <v/>
      </c>
      <c r="AC267" s="210"/>
      <c r="AD267" s="211"/>
      <c r="AE267" s="213"/>
      <c r="AF267" s="80"/>
      <c r="AG267" s="78"/>
      <c r="AH267" s="78"/>
      <c r="AI267" s="78"/>
      <c r="AJ267" s="78"/>
      <c r="AK267" s="78"/>
      <c r="AL267" s="78"/>
      <c r="AM267" s="78"/>
      <c r="AN267" s="78"/>
      <c r="AO267" s="78"/>
    </row>
    <row r="268" ht="12.0" customHeight="1">
      <c r="A268" s="219"/>
      <c r="B268" s="215"/>
      <c r="C268" s="215"/>
      <c r="D268" s="216"/>
      <c r="E268" s="217"/>
      <c r="F268" s="220"/>
      <c r="G268" s="220"/>
      <c r="H268" s="221"/>
      <c r="I268" s="222"/>
      <c r="J268" s="223"/>
      <c r="K268" s="224"/>
      <c r="L268" s="225" t="str">
        <f t="shared" si="65"/>
        <v>0.00</v>
      </c>
      <c r="M268" s="224"/>
      <c r="N268" s="226"/>
      <c r="O268" s="227" t="str">
        <f t="shared" si="66"/>
        <v>0.00</v>
      </c>
      <c r="P268" s="227" t="str">
        <f t="shared" si="67"/>
        <v>0.00</v>
      </c>
      <c r="Q268" s="228" t="str">
        <f t="shared" si="44"/>
        <v/>
      </c>
      <c r="R268" s="229" t="str">
        <f t="shared" si="68"/>
        <v/>
      </c>
      <c r="S268" s="229" t="str">
        <f t="shared" si="69"/>
        <v>0.25</v>
      </c>
      <c r="T268" s="229" t="str">
        <f t="shared" si="70"/>
        <v>0.25</v>
      </c>
      <c r="U268" s="229" t="str">
        <f t="shared" si="71"/>
        <v>0.5</v>
      </c>
      <c r="V268" s="229" t="str">
        <f t="shared" si="72"/>
        <v>1.5</v>
      </c>
      <c r="W268" s="230" t="str">
        <f t="shared" si="73"/>
        <v>0.25</v>
      </c>
      <c r="X268" s="229" t="str">
        <f t="shared" si="51"/>
        <v>FALSE</v>
      </c>
      <c r="Y268" s="218" t="str">
        <f t="shared" si="52"/>
        <v>0</v>
      </c>
      <c r="Z268" s="218" t="str">
        <f t="shared" si="53"/>
        <v/>
      </c>
      <c r="AA268" s="218" t="str">
        <f t="shared" si="74"/>
        <v/>
      </c>
      <c r="AB268" s="231" t="str">
        <f t="shared" si="55"/>
        <v/>
      </c>
      <c r="AC268" s="210"/>
      <c r="AD268" s="211"/>
      <c r="AE268" s="213"/>
      <c r="AF268" s="80"/>
      <c r="AG268" s="78"/>
      <c r="AH268" s="78"/>
      <c r="AI268" s="78"/>
      <c r="AJ268" s="78"/>
      <c r="AK268" s="78"/>
      <c r="AL268" s="78"/>
      <c r="AM268" s="78"/>
      <c r="AN268" s="78"/>
      <c r="AO268" s="78"/>
    </row>
    <row r="269" ht="12.0" customHeight="1">
      <c r="A269" s="219"/>
      <c r="B269" s="215"/>
      <c r="C269" s="215"/>
      <c r="D269" s="216"/>
      <c r="E269" s="217"/>
      <c r="F269" s="220"/>
      <c r="G269" s="220"/>
      <c r="H269" s="221"/>
      <c r="I269" s="222"/>
      <c r="J269" s="223"/>
      <c r="K269" s="224"/>
      <c r="L269" s="225" t="str">
        <f t="shared" si="65"/>
        <v>0.00</v>
      </c>
      <c r="M269" s="224"/>
      <c r="N269" s="226"/>
      <c r="O269" s="227" t="str">
        <f t="shared" si="66"/>
        <v>0.00</v>
      </c>
      <c r="P269" s="227" t="str">
        <f t="shared" si="67"/>
        <v>0.00</v>
      </c>
      <c r="Q269" s="228" t="str">
        <f t="shared" si="44"/>
        <v/>
      </c>
      <c r="R269" s="229" t="str">
        <f t="shared" si="68"/>
        <v/>
      </c>
      <c r="S269" s="229" t="str">
        <f t="shared" si="69"/>
        <v>0.25</v>
      </c>
      <c r="T269" s="229" t="str">
        <f t="shared" si="70"/>
        <v>0.25</v>
      </c>
      <c r="U269" s="229" t="str">
        <f t="shared" si="71"/>
        <v>0.5</v>
      </c>
      <c r="V269" s="229" t="str">
        <f t="shared" si="72"/>
        <v>1.5</v>
      </c>
      <c r="W269" s="230" t="str">
        <f t="shared" si="73"/>
        <v>0.25</v>
      </c>
      <c r="X269" s="229" t="str">
        <f t="shared" si="51"/>
        <v>FALSE</v>
      </c>
      <c r="Y269" s="218" t="str">
        <f t="shared" si="52"/>
        <v>0</v>
      </c>
      <c r="Z269" s="218" t="str">
        <f t="shared" si="53"/>
        <v/>
      </c>
      <c r="AA269" s="218" t="str">
        <f t="shared" si="74"/>
        <v/>
      </c>
      <c r="AB269" s="231" t="str">
        <f t="shared" si="55"/>
        <v/>
      </c>
      <c r="AC269" s="210"/>
      <c r="AD269" s="211"/>
      <c r="AE269" s="213"/>
      <c r="AF269" s="80"/>
      <c r="AG269" s="78"/>
      <c r="AH269" s="78"/>
      <c r="AI269" s="78"/>
      <c r="AJ269" s="78"/>
      <c r="AK269" s="78"/>
      <c r="AL269" s="78"/>
      <c r="AM269" s="78"/>
      <c r="AN269" s="78"/>
      <c r="AO269" s="78"/>
    </row>
    <row r="270" ht="12.0" customHeight="1">
      <c r="A270" s="219"/>
      <c r="B270" s="215"/>
      <c r="C270" s="215"/>
      <c r="D270" s="216"/>
      <c r="E270" s="217"/>
      <c r="F270" s="220"/>
      <c r="G270" s="220"/>
      <c r="H270" s="221"/>
      <c r="I270" s="222"/>
      <c r="J270" s="223"/>
      <c r="K270" s="224"/>
      <c r="L270" s="225" t="str">
        <f t="shared" si="65"/>
        <v>0.00</v>
      </c>
      <c r="M270" s="224"/>
      <c r="N270" s="226"/>
      <c r="O270" s="227" t="str">
        <f t="shared" si="66"/>
        <v>0.00</v>
      </c>
      <c r="P270" s="227" t="str">
        <f t="shared" si="67"/>
        <v>0.00</v>
      </c>
      <c r="Q270" s="228" t="str">
        <f t="shared" si="44"/>
        <v/>
      </c>
      <c r="R270" s="229" t="str">
        <f t="shared" si="68"/>
        <v/>
      </c>
      <c r="S270" s="229" t="str">
        <f t="shared" si="69"/>
        <v>0.25</v>
      </c>
      <c r="T270" s="229" t="str">
        <f t="shared" si="70"/>
        <v>0.25</v>
      </c>
      <c r="U270" s="229" t="str">
        <f t="shared" si="71"/>
        <v>0.5</v>
      </c>
      <c r="V270" s="229" t="str">
        <f t="shared" si="72"/>
        <v>1.5</v>
      </c>
      <c r="W270" s="230" t="str">
        <f t="shared" si="73"/>
        <v>0.25</v>
      </c>
      <c r="X270" s="229" t="str">
        <f t="shared" si="51"/>
        <v>FALSE</v>
      </c>
      <c r="Y270" s="218" t="str">
        <f t="shared" si="52"/>
        <v>0</v>
      </c>
      <c r="Z270" s="218" t="str">
        <f t="shared" si="53"/>
        <v/>
      </c>
      <c r="AA270" s="218" t="str">
        <f t="shared" si="74"/>
        <v/>
      </c>
      <c r="AB270" s="231" t="str">
        <f t="shared" si="55"/>
        <v/>
      </c>
      <c r="AC270" s="210"/>
      <c r="AD270" s="211"/>
      <c r="AE270" s="213"/>
      <c r="AF270" s="80"/>
      <c r="AG270" s="78"/>
      <c r="AH270" s="78"/>
      <c r="AI270" s="78"/>
      <c r="AJ270" s="78"/>
      <c r="AK270" s="78"/>
      <c r="AL270" s="78"/>
      <c r="AM270" s="78"/>
      <c r="AN270" s="78"/>
      <c r="AO270" s="78"/>
    </row>
    <row r="271" ht="12.0" customHeight="1">
      <c r="A271" s="219"/>
      <c r="B271" s="215"/>
      <c r="C271" s="215"/>
      <c r="D271" s="216"/>
      <c r="E271" s="217"/>
      <c r="F271" s="220"/>
      <c r="G271" s="220"/>
      <c r="H271" s="221"/>
      <c r="I271" s="222"/>
      <c r="J271" s="223"/>
      <c r="K271" s="224"/>
      <c r="L271" s="225" t="str">
        <f t="shared" si="65"/>
        <v>0.00</v>
      </c>
      <c r="M271" s="224"/>
      <c r="N271" s="226"/>
      <c r="O271" s="227" t="str">
        <f t="shared" si="66"/>
        <v>0.00</v>
      </c>
      <c r="P271" s="227" t="str">
        <f t="shared" si="67"/>
        <v>0.00</v>
      </c>
      <c r="Q271" s="228" t="str">
        <f t="shared" si="44"/>
        <v/>
      </c>
      <c r="R271" s="229" t="str">
        <f t="shared" si="68"/>
        <v/>
      </c>
      <c r="S271" s="229" t="str">
        <f t="shared" si="69"/>
        <v>0.25</v>
      </c>
      <c r="T271" s="229" t="str">
        <f t="shared" si="70"/>
        <v>0.25</v>
      </c>
      <c r="U271" s="229" t="str">
        <f t="shared" si="71"/>
        <v>0.5</v>
      </c>
      <c r="V271" s="229" t="str">
        <f t="shared" si="72"/>
        <v>1.5</v>
      </c>
      <c r="W271" s="230" t="str">
        <f t="shared" si="73"/>
        <v>0.25</v>
      </c>
      <c r="X271" s="229" t="str">
        <f t="shared" si="51"/>
        <v>FALSE</v>
      </c>
      <c r="Y271" s="218" t="str">
        <f t="shared" si="52"/>
        <v>0</v>
      </c>
      <c r="Z271" s="218" t="str">
        <f t="shared" si="53"/>
        <v/>
      </c>
      <c r="AA271" s="218" t="str">
        <f t="shared" si="74"/>
        <v/>
      </c>
      <c r="AB271" s="231" t="str">
        <f t="shared" si="55"/>
        <v/>
      </c>
      <c r="AC271" s="210"/>
      <c r="AD271" s="211"/>
      <c r="AE271" s="213"/>
      <c r="AF271" s="80"/>
      <c r="AG271" s="78"/>
      <c r="AH271" s="78"/>
      <c r="AI271" s="78"/>
      <c r="AJ271" s="78"/>
      <c r="AK271" s="78"/>
      <c r="AL271" s="78"/>
      <c r="AM271" s="78"/>
      <c r="AN271" s="78"/>
      <c r="AO271" s="78"/>
    </row>
    <row r="272" ht="12.0" customHeight="1">
      <c r="A272" s="219"/>
      <c r="B272" s="215"/>
      <c r="C272" s="215"/>
      <c r="D272" s="216"/>
      <c r="E272" s="217"/>
      <c r="F272" s="220"/>
      <c r="G272" s="220"/>
      <c r="H272" s="221"/>
      <c r="I272" s="250"/>
      <c r="J272" s="252"/>
      <c r="K272" s="253"/>
      <c r="L272" s="225" t="str">
        <f t="shared" si="65"/>
        <v>0.00</v>
      </c>
      <c r="M272" s="253"/>
      <c r="N272" s="253"/>
      <c r="O272" s="227" t="str">
        <f t="shared" si="66"/>
        <v>0.00</v>
      </c>
      <c r="P272" s="227" t="str">
        <f t="shared" si="67"/>
        <v>0.00</v>
      </c>
      <c r="Q272" s="228" t="str">
        <f t="shared" si="44"/>
        <v/>
      </c>
      <c r="R272" s="229" t="str">
        <f t="shared" si="68"/>
        <v/>
      </c>
      <c r="S272" s="229" t="str">
        <f t="shared" si="69"/>
        <v>0.25</v>
      </c>
      <c r="T272" s="229" t="str">
        <f t="shared" si="70"/>
        <v>0.25</v>
      </c>
      <c r="U272" s="229" t="str">
        <f t="shared" si="71"/>
        <v>0.5</v>
      </c>
      <c r="V272" s="229" t="str">
        <f t="shared" si="72"/>
        <v>1.5</v>
      </c>
      <c r="W272" s="230" t="str">
        <f t="shared" si="73"/>
        <v>0.25</v>
      </c>
      <c r="X272" s="229" t="str">
        <f t="shared" si="51"/>
        <v>FALSE</v>
      </c>
      <c r="Y272" s="218" t="str">
        <f t="shared" si="52"/>
        <v>0</v>
      </c>
      <c r="Z272" s="218" t="str">
        <f t="shared" si="53"/>
        <v/>
      </c>
      <c r="AA272" s="218" t="str">
        <f t="shared" si="74"/>
        <v/>
      </c>
      <c r="AB272" s="231" t="str">
        <f t="shared" si="55"/>
        <v/>
      </c>
      <c r="AC272" s="264"/>
      <c r="AD272" s="265"/>
      <c r="AE272" s="266"/>
      <c r="AF272" s="80"/>
      <c r="AG272" s="78"/>
      <c r="AH272" s="78"/>
      <c r="AI272" s="78"/>
      <c r="AJ272" s="78"/>
      <c r="AK272" s="78"/>
      <c r="AL272" s="78"/>
      <c r="AM272" s="78"/>
      <c r="AN272" s="78"/>
      <c r="AO272" s="78"/>
    </row>
    <row r="273" ht="12.0" customHeight="1">
      <c r="A273" s="219"/>
      <c r="B273" s="215"/>
      <c r="C273" s="215"/>
      <c r="D273" s="216"/>
      <c r="E273" s="217"/>
      <c r="F273" s="220"/>
      <c r="G273" s="220"/>
      <c r="H273" s="221"/>
      <c r="I273" s="250"/>
      <c r="J273" s="252"/>
      <c r="K273" s="253"/>
      <c r="L273" s="225" t="str">
        <f t="shared" si="65"/>
        <v>0.00</v>
      </c>
      <c r="M273" s="253"/>
      <c r="N273" s="253"/>
      <c r="O273" s="227" t="str">
        <f t="shared" si="66"/>
        <v>0.00</v>
      </c>
      <c r="P273" s="227" t="str">
        <f t="shared" si="67"/>
        <v>0.00</v>
      </c>
      <c r="Q273" s="228" t="str">
        <f t="shared" si="44"/>
        <v/>
      </c>
      <c r="R273" s="229" t="str">
        <f t="shared" si="68"/>
        <v/>
      </c>
      <c r="S273" s="229" t="str">
        <f t="shared" si="69"/>
        <v>0.25</v>
      </c>
      <c r="T273" s="229" t="str">
        <f t="shared" si="70"/>
        <v>0.25</v>
      </c>
      <c r="U273" s="229" t="str">
        <f t="shared" si="71"/>
        <v>0.5</v>
      </c>
      <c r="V273" s="229" t="str">
        <f t="shared" si="72"/>
        <v>1.5</v>
      </c>
      <c r="W273" s="230" t="str">
        <f t="shared" si="73"/>
        <v>0.25</v>
      </c>
      <c r="X273" s="229" t="str">
        <f t="shared" si="51"/>
        <v>FALSE</v>
      </c>
      <c r="Y273" s="218" t="str">
        <f t="shared" si="52"/>
        <v>0</v>
      </c>
      <c r="Z273" s="218" t="str">
        <f t="shared" si="53"/>
        <v/>
      </c>
      <c r="AA273" s="218" t="str">
        <f t="shared" si="74"/>
        <v/>
      </c>
      <c r="AB273" s="231" t="str">
        <f t="shared" si="55"/>
        <v/>
      </c>
      <c r="AC273" s="264"/>
      <c r="AD273" s="265"/>
      <c r="AE273" s="266"/>
      <c r="AF273" s="80"/>
      <c r="AG273" s="78"/>
      <c r="AH273" s="78"/>
      <c r="AI273" s="78"/>
      <c r="AJ273" s="78"/>
      <c r="AK273" s="78"/>
      <c r="AL273" s="78"/>
      <c r="AM273" s="78"/>
      <c r="AN273" s="78"/>
      <c r="AO273" s="78"/>
    </row>
    <row r="274" ht="12.0" customHeight="1">
      <c r="A274" s="219"/>
      <c r="B274" s="215"/>
      <c r="C274" s="215"/>
      <c r="D274" s="216"/>
      <c r="E274" s="217"/>
      <c r="F274" s="220"/>
      <c r="G274" s="220"/>
      <c r="H274" s="221"/>
      <c r="I274" s="250"/>
      <c r="J274" s="252"/>
      <c r="K274" s="253"/>
      <c r="L274" s="225" t="str">
        <f t="shared" si="65"/>
        <v>0.00</v>
      </c>
      <c r="M274" s="253"/>
      <c r="N274" s="253"/>
      <c r="O274" s="227" t="str">
        <f t="shared" si="66"/>
        <v>0.00</v>
      </c>
      <c r="P274" s="227" t="str">
        <f t="shared" si="67"/>
        <v>0.00</v>
      </c>
      <c r="Q274" s="228" t="str">
        <f t="shared" si="44"/>
        <v/>
      </c>
      <c r="R274" s="229" t="str">
        <f t="shared" si="68"/>
        <v/>
      </c>
      <c r="S274" s="229" t="str">
        <f t="shared" si="69"/>
        <v>0.25</v>
      </c>
      <c r="T274" s="229" t="str">
        <f t="shared" si="70"/>
        <v>0.25</v>
      </c>
      <c r="U274" s="229" t="str">
        <f t="shared" si="71"/>
        <v>0.5</v>
      </c>
      <c r="V274" s="229" t="str">
        <f t="shared" si="72"/>
        <v>1.5</v>
      </c>
      <c r="W274" s="230" t="str">
        <f t="shared" si="73"/>
        <v>0.25</v>
      </c>
      <c r="X274" s="229" t="str">
        <f t="shared" si="51"/>
        <v>FALSE</v>
      </c>
      <c r="Y274" s="218" t="str">
        <f t="shared" si="52"/>
        <v>0</v>
      </c>
      <c r="Z274" s="218" t="str">
        <f t="shared" si="53"/>
        <v/>
      </c>
      <c r="AA274" s="218" t="str">
        <f t="shared" si="74"/>
        <v/>
      </c>
      <c r="AB274" s="231" t="str">
        <f t="shared" si="55"/>
        <v/>
      </c>
      <c r="AC274" s="264"/>
      <c r="AD274" s="265"/>
      <c r="AE274" s="266"/>
      <c r="AF274" s="80"/>
      <c r="AG274" s="78"/>
      <c r="AH274" s="78"/>
      <c r="AI274" s="78"/>
      <c r="AJ274" s="78"/>
      <c r="AK274" s="78"/>
      <c r="AL274" s="78"/>
      <c r="AM274" s="78"/>
      <c r="AN274" s="78"/>
      <c r="AO274" s="78"/>
    </row>
    <row r="275" ht="12.0" customHeight="1">
      <c r="A275" s="219"/>
      <c r="B275" s="215"/>
      <c r="C275" s="215"/>
      <c r="D275" s="216"/>
      <c r="E275" s="217"/>
      <c r="F275" s="220"/>
      <c r="G275" s="220"/>
      <c r="H275" s="221"/>
      <c r="I275" s="250"/>
      <c r="J275" s="252"/>
      <c r="K275" s="253"/>
      <c r="L275" s="225" t="str">
        <f t="shared" si="65"/>
        <v>0.00</v>
      </c>
      <c r="M275" s="253"/>
      <c r="N275" s="253"/>
      <c r="O275" s="227" t="str">
        <f t="shared" si="66"/>
        <v>0.00</v>
      </c>
      <c r="P275" s="227" t="str">
        <f t="shared" si="67"/>
        <v>0.00</v>
      </c>
      <c r="Q275" s="228" t="str">
        <f t="shared" si="44"/>
        <v/>
      </c>
      <c r="R275" s="229" t="str">
        <f t="shared" si="68"/>
        <v/>
      </c>
      <c r="S275" s="229" t="str">
        <f t="shared" si="69"/>
        <v>0.25</v>
      </c>
      <c r="T275" s="229" t="str">
        <f t="shared" si="70"/>
        <v>0.25</v>
      </c>
      <c r="U275" s="229" t="str">
        <f t="shared" si="71"/>
        <v>0.5</v>
      </c>
      <c r="V275" s="229" t="str">
        <f t="shared" si="72"/>
        <v>1.5</v>
      </c>
      <c r="W275" s="230" t="str">
        <f t="shared" si="73"/>
        <v>0.25</v>
      </c>
      <c r="X275" s="229" t="str">
        <f t="shared" si="51"/>
        <v>FALSE</v>
      </c>
      <c r="Y275" s="218" t="str">
        <f t="shared" si="52"/>
        <v>0</v>
      </c>
      <c r="Z275" s="218" t="str">
        <f t="shared" si="53"/>
        <v/>
      </c>
      <c r="AA275" s="218" t="str">
        <f t="shared" si="74"/>
        <v/>
      </c>
      <c r="AB275" s="231" t="str">
        <f t="shared" si="55"/>
        <v/>
      </c>
      <c r="AC275" s="264"/>
      <c r="AD275" s="265"/>
      <c r="AE275" s="266"/>
      <c r="AF275" s="80"/>
      <c r="AG275" s="78"/>
      <c r="AH275" s="78"/>
      <c r="AI275" s="78"/>
      <c r="AJ275" s="78"/>
      <c r="AK275" s="78"/>
      <c r="AL275" s="78"/>
      <c r="AM275" s="78"/>
      <c r="AN275" s="78"/>
      <c r="AO275" s="78"/>
    </row>
    <row r="276" ht="12.0" customHeight="1">
      <c r="A276" s="219"/>
      <c r="B276" s="215"/>
      <c r="C276" s="215"/>
      <c r="D276" s="216"/>
      <c r="E276" s="217"/>
      <c r="F276" s="220"/>
      <c r="G276" s="220"/>
      <c r="H276" s="221"/>
      <c r="I276" s="250"/>
      <c r="J276" s="252"/>
      <c r="K276" s="253"/>
      <c r="L276" s="225" t="str">
        <f t="shared" si="65"/>
        <v>0.00</v>
      </c>
      <c r="M276" s="253"/>
      <c r="N276" s="253"/>
      <c r="O276" s="227" t="str">
        <f t="shared" si="66"/>
        <v>0.00</v>
      </c>
      <c r="P276" s="227" t="str">
        <f t="shared" si="67"/>
        <v>0.00</v>
      </c>
      <c r="Q276" s="228" t="str">
        <f t="shared" si="44"/>
        <v/>
      </c>
      <c r="R276" s="229" t="str">
        <f t="shared" si="68"/>
        <v/>
      </c>
      <c r="S276" s="229" t="str">
        <f t="shared" si="69"/>
        <v>0.25</v>
      </c>
      <c r="T276" s="229" t="str">
        <f t="shared" si="70"/>
        <v>0.25</v>
      </c>
      <c r="U276" s="229" t="str">
        <f t="shared" si="71"/>
        <v>0.5</v>
      </c>
      <c r="V276" s="229" t="str">
        <f t="shared" si="72"/>
        <v>1.5</v>
      </c>
      <c r="W276" s="230" t="str">
        <f t="shared" si="73"/>
        <v>0.25</v>
      </c>
      <c r="X276" s="229" t="str">
        <f t="shared" si="51"/>
        <v>FALSE</v>
      </c>
      <c r="Y276" s="218" t="str">
        <f t="shared" si="52"/>
        <v>0</v>
      </c>
      <c r="Z276" s="218" t="str">
        <f t="shared" si="53"/>
        <v/>
      </c>
      <c r="AA276" s="218" t="str">
        <f t="shared" si="74"/>
        <v/>
      </c>
      <c r="AB276" s="231" t="str">
        <f t="shared" si="55"/>
        <v/>
      </c>
      <c r="AC276" s="264"/>
      <c r="AD276" s="265"/>
      <c r="AE276" s="266"/>
      <c r="AF276" s="80"/>
      <c r="AG276" s="78"/>
      <c r="AH276" s="78"/>
      <c r="AI276" s="78"/>
      <c r="AJ276" s="78"/>
      <c r="AK276" s="78"/>
      <c r="AL276" s="78"/>
      <c r="AM276" s="78"/>
      <c r="AN276" s="78"/>
      <c r="AO276" s="78"/>
    </row>
    <row r="277" ht="12.0" customHeight="1">
      <c r="A277" s="219"/>
      <c r="B277" s="215"/>
      <c r="C277" s="215"/>
      <c r="D277" s="216"/>
      <c r="E277" s="217"/>
      <c r="F277" s="220"/>
      <c r="G277" s="220"/>
      <c r="H277" s="221"/>
      <c r="I277" s="250"/>
      <c r="J277" s="252"/>
      <c r="K277" s="253"/>
      <c r="L277" s="225" t="str">
        <f t="shared" si="65"/>
        <v>0.00</v>
      </c>
      <c r="M277" s="253"/>
      <c r="N277" s="253"/>
      <c r="O277" s="227" t="str">
        <f t="shared" si="66"/>
        <v>0.00</v>
      </c>
      <c r="P277" s="227" t="str">
        <f t="shared" si="67"/>
        <v>0.00</v>
      </c>
      <c r="Q277" s="228" t="str">
        <f t="shared" si="44"/>
        <v/>
      </c>
      <c r="R277" s="229" t="str">
        <f t="shared" si="68"/>
        <v/>
      </c>
      <c r="S277" s="229" t="str">
        <f t="shared" si="69"/>
        <v>0.25</v>
      </c>
      <c r="T277" s="229" t="str">
        <f t="shared" si="70"/>
        <v>0.25</v>
      </c>
      <c r="U277" s="229" t="str">
        <f t="shared" si="71"/>
        <v>0.5</v>
      </c>
      <c r="V277" s="229" t="str">
        <f t="shared" si="72"/>
        <v>1.5</v>
      </c>
      <c r="W277" s="230" t="str">
        <f t="shared" si="73"/>
        <v>0.25</v>
      </c>
      <c r="X277" s="229" t="str">
        <f t="shared" si="51"/>
        <v>FALSE</v>
      </c>
      <c r="Y277" s="218" t="str">
        <f t="shared" si="52"/>
        <v>0</v>
      </c>
      <c r="Z277" s="218" t="str">
        <f t="shared" si="53"/>
        <v/>
      </c>
      <c r="AA277" s="218" t="str">
        <f t="shared" si="74"/>
        <v/>
      </c>
      <c r="AB277" s="231" t="str">
        <f t="shared" si="55"/>
        <v/>
      </c>
      <c r="AC277" s="264"/>
      <c r="AD277" s="265"/>
      <c r="AE277" s="266"/>
      <c r="AF277" s="80"/>
      <c r="AG277" s="78"/>
      <c r="AH277" s="78"/>
      <c r="AI277" s="78"/>
      <c r="AJ277" s="78"/>
      <c r="AK277" s="78"/>
      <c r="AL277" s="78"/>
      <c r="AM277" s="78"/>
      <c r="AN277" s="78"/>
      <c r="AO277" s="78"/>
    </row>
    <row r="278" ht="12.0" customHeight="1">
      <c r="A278" s="219"/>
      <c r="B278" s="215"/>
      <c r="C278" s="215"/>
      <c r="D278" s="216"/>
      <c r="E278" s="217"/>
      <c r="F278" s="220"/>
      <c r="G278" s="220"/>
      <c r="H278" s="221"/>
      <c r="I278" s="250"/>
      <c r="J278" s="252"/>
      <c r="K278" s="253"/>
      <c r="L278" s="225" t="str">
        <f t="shared" si="65"/>
        <v>0.00</v>
      </c>
      <c r="M278" s="253"/>
      <c r="N278" s="253"/>
      <c r="O278" s="227" t="str">
        <f t="shared" si="66"/>
        <v>0.00</v>
      </c>
      <c r="P278" s="227" t="str">
        <f t="shared" si="67"/>
        <v>0.00</v>
      </c>
      <c r="Q278" s="228" t="str">
        <f t="shared" si="44"/>
        <v/>
      </c>
      <c r="R278" s="229" t="str">
        <f t="shared" si="68"/>
        <v/>
      </c>
      <c r="S278" s="229" t="str">
        <f t="shared" si="69"/>
        <v>0.25</v>
      </c>
      <c r="T278" s="229" t="str">
        <f t="shared" si="70"/>
        <v>0.25</v>
      </c>
      <c r="U278" s="229" t="str">
        <f t="shared" si="71"/>
        <v>0.5</v>
      </c>
      <c r="V278" s="229" t="str">
        <f t="shared" si="72"/>
        <v>1.5</v>
      </c>
      <c r="W278" s="230" t="str">
        <f t="shared" si="73"/>
        <v>0.25</v>
      </c>
      <c r="X278" s="229" t="str">
        <f t="shared" si="51"/>
        <v>FALSE</v>
      </c>
      <c r="Y278" s="218" t="str">
        <f t="shared" si="52"/>
        <v>0</v>
      </c>
      <c r="Z278" s="218" t="str">
        <f t="shared" si="53"/>
        <v/>
      </c>
      <c r="AA278" s="218" t="str">
        <f t="shared" si="74"/>
        <v/>
      </c>
      <c r="AB278" s="231" t="str">
        <f t="shared" si="55"/>
        <v/>
      </c>
      <c r="AC278" s="264"/>
      <c r="AD278" s="265"/>
      <c r="AE278" s="266"/>
      <c r="AF278" s="80"/>
      <c r="AG278" s="78"/>
      <c r="AH278" s="78"/>
      <c r="AI278" s="78"/>
      <c r="AJ278" s="78"/>
      <c r="AK278" s="78"/>
      <c r="AL278" s="78"/>
      <c r="AM278" s="78"/>
      <c r="AN278" s="78"/>
      <c r="AO278" s="78"/>
    </row>
    <row r="279" ht="12.0" customHeight="1">
      <c r="A279" s="219"/>
      <c r="B279" s="215"/>
      <c r="C279" s="215"/>
      <c r="D279" s="216"/>
      <c r="E279" s="217"/>
      <c r="F279" s="220"/>
      <c r="G279" s="220"/>
      <c r="H279" s="221"/>
      <c r="I279" s="250"/>
      <c r="J279" s="252"/>
      <c r="K279" s="253"/>
      <c r="L279" s="225" t="str">
        <f t="shared" si="65"/>
        <v>0.00</v>
      </c>
      <c r="M279" s="253"/>
      <c r="N279" s="253"/>
      <c r="O279" s="227" t="str">
        <f t="shared" si="66"/>
        <v>0.00</v>
      </c>
      <c r="P279" s="227" t="str">
        <f t="shared" si="67"/>
        <v>0.00</v>
      </c>
      <c r="Q279" s="228" t="str">
        <f t="shared" si="44"/>
        <v/>
      </c>
      <c r="R279" s="229" t="str">
        <f t="shared" si="68"/>
        <v/>
      </c>
      <c r="S279" s="229" t="str">
        <f t="shared" si="69"/>
        <v>0.25</v>
      </c>
      <c r="T279" s="229" t="str">
        <f t="shared" si="70"/>
        <v>0.25</v>
      </c>
      <c r="U279" s="229" t="str">
        <f t="shared" si="71"/>
        <v>0.5</v>
      </c>
      <c r="V279" s="229" t="str">
        <f t="shared" si="72"/>
        <v>1.5</v>
      </c>
      <c r="W279" s="230" t="str">
        <f t="shared" si="73"/>
        <v>0.25</v>
      </c>
      <c r="X279" s="229" t="str">
        <f t="shared" si="51"/>
        <v>FALSE</v>
      </c>
      <c r="Y279" s="218" t="str">
        <f t="shared" si="52"/>
        <v>0</v>
      </c>
      <c r="Z279" s="218" t="str">
        <f t="shared" si="53"/>
        <v/>
      </c>
      <c r="AA279" s="218" t="str">
        <f t="shared" si="74"/>
        <v/>
      </c>
      <c r="AB279" s="231" t="str">
        <f t="shared" si="55"/>
        <v/>
      </c>
      <c r="AC279" s="264"/>
      <c r="AD279" s="265"/>
      <c r="AE279" s="266"/>
      <c r="AF279" s="80"/>
      <c r="AG279" s="78"/>
      <c r="AH279" s="78"/>
      <c r="AI279" s="78"/>
      <c r="AJ279" s="78"/>
      <c r="AK279" s="78"/>
      <c r="AL279" s="78"/>
      <c r="AM279" s="78"/>
      <c r="AN279" s="78"/>
      <c r="AO279" s="78"/>
    </row>
    <row r="280" ht="13.5" customHeight="1">
      <c r="A280" s="219"/>
      <c r="B280" s="215"/>
      <c r="C280" s="215"/>
      <c r="D280" s="216"/>
      <c r="E280" s="217"/>
      <c r="F280" s="220"/>
      <c r="G280" s="220"/>
      <c r="H280" s="221"/>
      <c r="I280" s="250"/>
      <c r="J280" s="252"/>
      <c r="K280" s="253"/>
      <c r="L280" s="225" t="str">
        <f t="shared" si="65"/>
        <v>0.00</v>
      </c>
      <c r="M280" s="253"/>
      <c r="N280" s="253"/>
      <c r="O280" s="227" t="str">
        <f t="shared" si="66"/>
        <v>0.00</v>
      </c>
      <c r="P280" s="227" t="str">
        <f t="shared" si="67"/>
        <v>0.00</v>
      </c>
      <c r="Q280" s="228" t="str">
        <f t="shared" si="44"/>
        <v/>
      </c>
      <c r="R280" s="229" t="str">
        <f t="shared" si="68"/>
        <v/>
      </c>
      <c r="S280" s="229" t="str">
        <f t="shared" si="69"/>
        <v>0.25</v>
      </c>
      <c r="T280" s="229" t="str">
        <f t="shared" si="70"/>
        <v>0.25</v>
      </c>
      <c r="U280" s="229" t="str">
        <f t="shared" si="71"/>
        <v>0.5</v>
      </c>
      <c r="V280" s="229" t="str">
        <f t="shared" si="72"/>
        <v>1.5</v>
      </c>
      <c r="W280" s="230" t="str">
        <f t="shared" si="73"/>
        <v>0.25</v>
      </c>
      <c r="X280" s="229" t="str">
        <f t="shared" si="51"/>
        <v>FALSE</v>
      </c>
      <c r="Y280" s="218" t="str">
        <f t="shared" si="52"/>
        <v>0</v>
      </c>
      <c r="Z280" s="218" t="str">
        <f t="shared" si="53"/>
        <v/>
      </c>
      <c r="AA280" s="218" t="str">
        <f t="shared" si="74"/>
        <v/>
      </c>
      <c r="AB280" s="231" t="str">
        <f t="shared" si="55"/>
        <v/>
      </c>
      <c r="AC280" s="264"/>
      <c r="AD280" s="265"/>
      <c r="AE280" s="266"/>
      <c r="AF280" s="80"/>
      <c r="AG280" s="78"/>
      <c r="AH280" s="78"/>
      <c r="AI280" s="78"/>
      <c r="AJ280" s="78"/>
      <c r="AK280" s="78"/>
      <c r="AL280" s="78"/>
      <c r="AM280" s="78"/>
      <c r="AN280" s="78"/>
      <c r="AO280" s="78"/>
    </row>
    <row r="281" ht="13.5" customHeight="1">
      <c r="A281" s="219"/>
      <c r="B281" s="215"/>
      <c r="C281" s="215"/>
      <c r="D281" s="216"/>
      <c r="E281" s="217"/>
      <c r="F281" s="220"/>
      <c r="G281" s="220"/>
      <c r="H281" s="221"/>
      <c r="I281" s="250"/>
      <c r="J281" s="252"/>
      <c r="K281" s="253"/>
      <c r="L281" s="225" t="str">
        <f t="shared" si="65"/>
        <v>0.00</v>
      </c>
      <c r="M281" s="253"/>
      <c r="N281" s="253"/>
      <c r="O281" s="227" t="str">
        <f t="shared" si="66"/>
        <v>0.00</v>
      </c>
      <c r="P281" s="227" t="str">
        <f t="shared" si="67"/>
        <v>0.00</v>
      </c>
      <c r="Q281" s="228" t="str">
        <f t="shared" si="44"/>
        <v/>
      </c>
      <c r="R281" s="229" t="str">
        <f t="shared" si="68"/>
        <v/>
      </c>
      <c r="S281" s="229" t="str">
        <f t="shared" si="69"/>
        <v>0.25</v>
      </c>
      <c r="T281" s="229" t="str">
        <f t="shared" si="70"/>
        <v>0.25</v>
      </c>
      <c r="U281" s="229" t="str">
        <f t="shared" si="71"/>
        <v>0.5</v>
      </c>
      <c r="V281" s="229" t="str">
        <f t="shared" si="72"/>
        <v>1.5</v>
      </c>
      <c r="W281" s="230" t="str">
        <f t="shared" si="73"/>
        <v>0.25</v>
      </c>
      <c r="X281" s="229" t="str">
        <f t="shared" si="51"/>
        <v>FALSE</v>
      </c>
      <c r="Y281" s="218" t="str">
        <f t="shared" si="52"/>
        <v>0</v>
      </c>
      <c r="Z281" s="218" t="str">
        <f t="shared" si="53"/>
        <v/>
      </c>
      <c r="AA281" s="218" t="str">
        <f t="shared" si="74"/>
        <v/>
      </c>
      <c r="AB281" s="231" t="str">
        <f t="shared" si="55"/>
        <v/>
      </c>
      <c r="AC281" s="264"/>
      <c r="AD281" s="265"/>
      <c r="AE281" s="266"/>
      <c r="AF281" s="80"/>
      <c r="AG281" s="78"/>
      <c r="AH281" s="78"/>
      <c r="AI281" s="78"/>
      <c r="AJ281" s="78"/>
      <c r="AK281" s="78"/>
      <c r="AL281" s="78"/>
      <c r="AM281" s="78"/>
      <c r="AN281" s="78"/>
      <c r="AO281" s="78"/>
    </row>
    <row r="282" ht="13.5" customHeight="1">
      <c r="A282" s="219"/>
      <c r="B282" s="215"/>
      <c r="C282" s="215"/>
      <c r="D282" s="216"/>
      <c r="E282" s="217"/>
      <c r="F282" s="220"/>
      <c r="G282" s="220"/>
      <c r="H282" s="221"/>
      <c r="I282" s="250"/>
      <c r="J282" s="252"/>
      <c r="K282" s="253"/>
      <c r="L282" s="225" t="str">
        <f t="shared" si="65"/>
        <v>0.00</v>
      </c>
      <c r="M282" s="253"/>
      <c r="N282" s="253"/>
      <c r="O282" s="227" t="str">
        <f t="shared" si="66"/>
        <v>0.00</v>
      </c>
      <c r="P282" s="227" t="str">
        <f t="shared" si="67"/>
        <v>0.00</v>
      </c>
      <c r="Q282" s="228" t="str">
        <f t="shared" si="44"/>
        <v/>
      </c>
      <c r="R282" s="229" t="str">
        <f t="shared" si="68"/>
        <v/>
      </c>
      <c r="S282" s="229" t="str">
        <f t="shared" si="69"/>
        <v>0.25</v>
      </c>
      <c r="T282" s="229" t="str">
        <f t="shared" si="70"/>
        <v>0.25</v>
      </c>
      <c r="U282" s="229" t="str">
        <f t="shared" si="71"/>
        <v>0.5</v>
      </c>
      <c r="V282" s="229" t="str">
        <f t="shared" si="72"/>
        <v>1.5</v>
      </c>
      <c r="W282" s="230" t="str">
        <f t="shared" si="73"/>
        <v>0.25</v>
      </c>
      <c r="X282" s="229" t="str">
        <f t="shared" si="51"/>
        <v>FALSE</v>
      </c>
      <c r="Y282" s="218" t="str">
        <f t="shared" si="52"/>
        <v>0</v>
      </c>
      <c r="Z282" s="218" t="str">
        <f t="shared" si="53"/>
        <v/>
      </c>
      <c r="AA282" s="218" t="str">
        <f t="shared" si="74"/>
        <v/>
      </c>
      <c r="AB282" s="231" t="str">
        <f t="shared" si="55"/>
        <v/>
      </c>
      <c r="AC282" s="264"/>
      <c r="AD282" s="265"/>
      <c r="AE282" s="266"/>
      <c r="AF282" s="80"/>
      <c r="AG282" s="78"/>
      <c r="AH282" s="78"/>
      <c r="AI282" s="78"/>
      <c r="AJ282" s="78"/>
      <c r="AK282" s="78"/>
      <c r="AL282" s="78"/>
      <c r="AM282" s="78"/>
      <c r="AN282" s="78"/>
      <c r="AO282" s="78"/>
    </row>
    <row r="283" ht="13.5" customHeight="1">
      <c r="A283" s="219"/>
      <c r="B283" s="215"/>
      <c r="C283" s="215"/>
      <c r="D283" s="216"/>
      <c r="E283" s="217"/>
      <c r="F283" s="220"/>
      <c r="G283" s="220"/>
      <c r="H283" s="221"/>
      <c r="I283" s="250"/>
      <c r="J283" s="252"/>
      <c r="K283" s="253"/>
      <c r="L283" s="225" t="str">
        <f t="shared" si="65"/>
        <v>0.00</v>
      </c>
      <c r="M283" s="253"/>
      <c r="N283" s="253"/>
      <c r="O283" s="227" t="str">
        <f t="shared" si="66"/>
        <v>0.00</v>
      </c>
      <c r="P283" s="227" t="str">
        <f t="shared" si="67"/>
        <v>0.00</v>
      </c>
      <c r="Q283" s="228" t="str">
        <f t="shared" si="44"/>
        <v/>
      </c>
      <c r="R283" s="229" t="str">
        <f t="shared" si="68"/>
        <v/>
      </c>
      <c r="S283" s="229" t="str">
        <f t="shared" si="69"/>
        <v>0.25</v>
      </c>
      <c r="T283" s="229" t="str">
        <f t="shared" si="70"/>
        <v>0.25</v>
      </c>
      <c r="U283" s="229" t="str">
        <f t="shared" si="71"/>
        <v>0.5</v>
      </c>
      <c r="V283" s="229" t="str">
        <f t="shared" si="72"/>
        <v>1.5</v>
      </c>
      <c r="W283" s="230" t="str">
        <f t="shared" si="73"/>
        <v>0.25</v>
      </c>
      <c r="X283" s="229" t="str">
        <f t="shared" si="51"/>
        <v>FALSE</v>
      </c>
      <c r="Y283" s="218" t="str">
        <f t="shared" si="52"/>
        <v>0</v>
      </c>
      <c r="Z283" s="218" t="str">
        <f t="shared" si="53"/>
        <v/>
      </c>
      <c r="AA283" s="218" t="str">
        <f t="shared" si="74"/>
        <v/>
      </c>
      <c r="AB283" s="231" t="str">
        <f t="shared" si="55"/>
        <v/>
      </c>
      <c r="AC283" s="264"/>
      <c r="AD283" s="265"/>
      <c r="AE283" s="266"/>
      <c r="AF283" s="80"/>
      <c r="AG283" s="78"/>
      <c r="AH283" s="78"/>
      <c r="AI283" s="78"/>
      <c r="AJ283" s="78"/>
      <c r="AK283" s="78"/>
      <c r="AL283" s="78"/>
      <c r="AM283" s="78"/>
      <c r="AN283" s="78"/>
      <c r="AO283" s="78"/>
    </row>
    <row r="284" ht="13.5" customHeight="1">
      <c r="A284" s="219"/>
      <c r="B284" s="267"/>
      <c r="C284" s="268"/>
      <c r="D284" s="268"/>
      <c r="E284" s="269"/>
      <c r="F284" s="268"/>
      <c r="G284" s="220"/>
      <c r="H284" s="270"/>
      <c r="I284" s="271"/>
      <c r="J284" s="252"/>
      <c r="K284" s="253"/>
      <c r="L284" s="225" t="str">
        <f t="shared" si="65"/>
        <v>0.00</v>
      </c>
      <c r="M284" s="253"/>
      <c r="N284" s="253"/>
      <c r="O284" s="227" t="str">
        <f t="shared" si="66"/>
        <v>0.00</v>
      </c>
      <c r="P284" s="227" t="str">
        <f t="shared" si="67"/>
        <v>0.00</v>
      </c>
      <c r="Q284" s="228" t="str">
        <f t="shared" si="44"/>
        <v/>
      </c>
      <c r="R284" s="229" t="str">
        <f t="shared" si="68"/>
        <v/>
      </c>
      <c r="S284" s="229" t="str">
        <f t="shared" si="69"/>
        <v>0.25</v>
      </c>
      <c r="T284" s="229" t="str">
        <f t="shared" si="70"/>
        <v>0.25</v>
      </c>
      <c r="U284" s="229" t="str">
        <f t="shared" si="71"/>
        <v>0.5</v>
      </c>
      <c r="V284" s="229" t="str">
        <f t="shared" si="72"/>
        <v>1.5</v>
      </c>
      <c r="W284" s="230" t="str">
        <f t="shared" si="73"/>
        <v>0.25</v>
      </c>
      <c r="X284" s="229" t="str">
        <f t="shared" si="51"/>
        <v>FALSE</v>
      </c>
      <c r="Y284" s="218" t="str">
        <f t="shared" si="52"/>
        <v>0</v>
      </c>
      <c r="Z284" s="218" t="str">
        <f t="shared" si="53"/>
        <v/>
      </c>
      <c r="AA284" s="218" t="str">
        <f t="shared" si="74"/>
        <v/>
      </c>
      <c r="AB284" s="231" t="str">
        <f t="shared" si="55"/>
        <v/>
      </c>
      <c r="AC284" s="272"/>
      <c r="AD284" s="273"/>
      <c r="AE284" s="274"/>
      <c r="AF284" s="58"/>
      <c r="AG284" s="78"/>
      <c r="AH284" s="78"/>
      <c r="AI284" s="78"/>
      <c r="AJ284" s="78"/>
      <c r="AK284" s="78"/>
      <c r="AL284" s="78"/>
      <c r="AM284" s="78"/>
      <c r="AN284" s="78"/>
      <c r="AO284" s="78"/>
    </row>
    <row r="285" ht="13.5" customHeight="1">
      <c r="A285" s="275"/>
      <c r="B285" s="276"/>
      <c r="C285" s="276"/>
      <c r="D285" s="276"/>
      <c r="E285" s="275"/>
      <c r="F285" s="276"/>
      <c r="G285" s="277"/>
      <c r="H285" s="278"/>
      <c r="I285" s="278"/>
      <c r="J285" s="279"/>
      <c r="K285" s="279"/>
      <c r="L285" s="280"/>
      <c r="M285" s="279"/>
      <c r="N285" s="279"/>
      <c r="O285" s="281"/>
      <c r="P285" s="281"/>
      <c r="Q285" s="282"/>
      <c r="R285" s="283"/>
      <c r="S285" s="283"/>
      <c r="T285" s="283"/>
      <c r="U285" s="283"/>
      <c r="V285" s="283"/>
      <c r="W285" s="283"/>
      <c r="X285" s="283"/>
      <c r="Y285" s="284"/>
      <c r="Z285" s="284"/>
      <c r="AA285" s="284"/>
      <c r="AB285" s="281"/>
      <c r="AC285" s="78"/>
      <c r="AD285" s="78"/>
      <c r="AE285" s="78"/>
      <c r="AF285" s="277"/>
      <c r="AG285" s="78"/>
      <c r="AH285" s="78"/>
      <c r="AI285" s="78"/>
      <c r="AJ285" s="78"/>
      <c r="AK285" s="78"/>
      <c r="AL285" s="78"/>
      <c r="AM285" s="78"/>
      <c r="AN285" s="78"/>
      <c r="AO285" s="78"/>
    </row>
    <row r="286" ht="13.5" customHeight="1">
      <c r="A286" s="285"/>
      <c r="B286" s="286"/>
      <c r="C286" s="286" t="s">
        <v>102</v>
      </c>
      <c r="D286" s="72"/>
      <c r="E286" s="72"/>
      <c r="F286" s="72"/>
      <c r="G286" s="72"/>
      <c r="H286" s="286" t="s">
        <v>39</v>
      </c>
      <c r="I286" s="286"/>
      <c r="J286" s="287"/>
      <c r="K286" s="287"/>
      <c r="L286" s="288"/>
      <c r="M286" s="288"/>
      <c r="N286" s="288"/>
      <c r="O286" s="288"/>
      <c r="P286" s="288"/>
      <c r="Q286" s="288"/>
      <c r="R286" s="288"/>
      <c r="S286" s="288"/>
      <c r="T286" s="288"/>
      <c r="U286" s="288"/>
      <c r="V286" s="288"/>
      <c r="W286" s="288"/>
      <c r="X286" s="288"/>
      <c r="Y286" s="288"/>
      <c r="Z286" s="288"/>
      <c r="AA286" s="288"/>
      <c r="AB286" s="288"/>
      <c r="AC286" s="288"/>
      <c r="AD286" s="28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</row>
    <row r="287" ht="13.5" customHeight="1">
      <c r="A287" s="78"/>
      <c r="B287" s="277"/>
      <c r="C287" s="78"/>
      <c r="D287" s="78"/>
      <c r="E287" s="78"/>
      <c r="F287" s="78"/>
      <c r="G287" s="78"/>
      <c r="H287" s="277"/>
      <c r="I287" s="277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</row>
    <row r="288" ht="13.5" customHeight="1">
      <c r="A288" s="78"/>
      <c r="B288" s="277"/>
      <c r="C288" s="78"/>
      <c r="D288" s="78"/>
      <c r="E288" s="78"/>
      <c r="F288" s="78"/>
      <c r="G288" s="78"/>
      <c r="H288" s="277"/>
      <c r="I288" s="277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</row>
    <row r="289" ht="13.5" customHeight="1">
      <c r="A289" s="78"/>
      <c r="B289" s="277"/>
      <c r="C289" s="78"/>
      <c r="D289" s="78"/>
      <c r="E289" s="78"/>
      <c r="F289" s="78"/>
      <c r="G289" s="78"/>
      <c r="H289" s="277"/>
      <c r="I289" s="277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</row>
    <row r="290" ht="13.5" customHeight="1">
      <c r="A290" s="78"/>
      <c r="B290" s="277"/>
      <c r="C290" s="78"/>
      <c r="D290" s="78"/>
      <c r="E290" s="78"/>
      <c r="F290" s="78"/>
      <c r="G290" s="78"/>
      <c r="H290" s="277"/>
      <c r="I290" s="277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</row>
    <row r="291" ht="13.5" customHeight="1">
      <c r="A291" s="78"/>
      <c r="B291" s="277"/>
      <c r="C291" s="78"/>
      <c r="D291" s="78"/>
      <c r="E291" s="78"/>
      <c r="F291" s="78"/>
      <c r="G291" s="78"/>
      <c r="H291" s="277"/>
      <c r="I291" s="277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</row>
    <row r="292" ht="13.5" customHeight="1">
      <c r="A292" s="78"/>
      <c r="B292" s="277"/>
      <c r="C292" s="78"/>
      <c r="D292" s="78"/>
      <c r="E292" s="78"/>
      <c r="F292" s="78"/>
      <c r="G292" s="78"/>
      <c r="H292" s="277"/>
      <c r="I292" s="277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</row>
    <row r="293" ht="13.5" customHeight="1">
      <c r="A293" s="78"/>
      <c r="B293" s="277"/>
      <c r="C293" s="78"/>
      <c r="D293" s="78"/>
      <c r="E293" s="78"/>
      <c r="F293" s="78"/>
      <c r="G293" s="78"/>
      <c r="H293" s="277"/>
      <c r="I293" s="277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</row>
    <row r="294" ht="13.5" customHeight="1">
      <c r="A294" s="78"/>
      <c r="B294" s="277"/>
      <c r="C294" s="78"/>
      <c r="D294" s="78"/>
      <c r="E294" s="78"/>
      <c r="F294" s="78"/>
      <c r="G294" s="78"/>
      <c r="H294" s="277"/>
      <c r="I294" s="277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</row>
    <row r="295" ht="13.5" customHeight="1">
      <c r="A295" s="78"/>
      <c r="B295" s="277"/>
      <c r="C295" s="78"/>
      <c r="D295" s="78"/>
      <c r="E295" s="78"/>
      <c r="F295" s="78"/>
      <c r="G295" s="78"/>
      <c r="H295" s="277"/>
      <c r="I295" s="277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</row>
    <row r="296" ht="13.5" customHeight="1">
      <c r="A296" s="78"/>
      <c r="B296" s="277"/>
      <c r="C296" s="78"/>
      <c r="D296" s="78"/>
      <c r="E296" s="78"/>
      <c r="F296" s="78"/>
      <c r="G296" s="78"/>
      <c r="H296" s="277"/>
      <c r="I296" s="277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</row>
    <row r="297" ht="13.5" customHeight="1">
      <c r="A297" s="78"/>
      <c r="B297" s="277"/>
      <c r="C297" s="78"/>
      <c r="D297" s="78"/>
      <c r="E297" s="78"/>
      <c r="F297" s="78"/>
      <c r="G297" s="78"/>
      <c r="H297" s="277"/>
      <c r="I297" s="277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</row>
    <row r="298" ht="13.5" customHeight="1">
      <c r="A298" s="78"/>
      <c r="B298" s="277"/>
      <c r="C298" s="78"/>
      <c r="D298" s="78"/>
      <c r="E298" s="78"/>
      <c r="F298" s="78"/>
      <c r="G298" s="78"/>
      <c r="H298" s="277"/>
      <c r="I298" s="277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</row>
    <row r="299" ht="13.5" customHeight="1">
      <c r="A299" s="78"/>
      <c r="B299" s="277"/>
      <c r="C299" s="78"/>
      <c r="D299" s="78"/>
      <c r="E299" s="78"/>
      <c r="F299" s="78"/>
      <c r="G299" s="78"/>
      <c r="H299" s="277"/>
      <c r="I299" s="277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289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</row>
    <row r="300" ht="13.5" customHeight="1">
      <c r="A300" s="78"/>
      <c r="B300" s="277"/>
      <c r="C300" s="78"/>
      <c r="D300" s="78"/>
      <c r="E300" s="78"/>
      <c r="F300" s="78"/>
      <c r="G300" s="78"/>
      <c r="H300" s="277"/>
      <c r="I300" s="277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</row>
    <row r="301" ht="13.5" customHeight="1">
      <c r="A301" s="78"/>
      <c r="B301" s="277"/>
      <c r="C301" s="78"/>
      <c r="D301" s="78"/>
      <c r="E301" s="78"/>
      <c r="F301" s="78"/>
      <c r="G301" s="78"/>
      <c r="H301" s="277"/>
      <c r="I301" s="277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</row>
    <row r="302" ht="13.5" customHeight="1">
      <c r="A302" s="78"/>
      <c r="B302" s="277"/>
      <c r="C302" s="78"/>
      <c r="D302" s="78"/>
      <c r="E302" s="78"/>
      <c r="F302" s="78"/>
      <c r="G302" s="78"/>
      <c r="H302" s="277"/>
      <c r="I302" s="277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  <c r="AO302" s="78"/>
    </row>
    <row r="303" ht="13.5" customHeight="1">
      <c r="A303" s="78"/>
      <c r="B303" s="277"/>
      <c r="C303" s="78"/>
      <c r="D303" s="78"/>
      <c r="E303" s="78"/>
      <c r="F303" s="78"/>
      <c r="G303" s="78"/>
      <c r="H303" s="277"/>
      <c r="I303" s="277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  <c r="AO303" s="78"/>
    </row>
    <row r="304" ht="13.5" customHeight="1">
      <c r="A304" s="78"/>
      <c r="B304" s="277"/>
      <c r="C304" s="78"/>
      <c r="D304" s="78"/>
      <c r="E304" s="78"/>
      <c r="F304" s="78"/>
      <c r="G304" s="78"/>
      <c r="H304" s="277"/>
      <c r="I304" s="277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</row>
    <row r="305" ht="13.5" customHeight="1">
      <c r="A305" s="78"/>
      <c r="B305" s="277"/>
      <c r="C305" s="78"/>
      <c r="D305" s="78"/>
      <c r="E305" s="78"/>
      <c r="F305" s="78"/>
      <c r="G305" s="78"/>
      <c r="H305" s="277"/>
      <c r="I305" s="277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</row>
    <row r="306" ht="13.5" customHeight="1">
      <c r="A306" s="78"/>
      <c r="B306" s="277"/>
      <c r="C306" s="78"/>
      <c r="D306" s="78"/>
      <c r="E306" s="78"/>
      <c r="F306" s="78"/>
      <c r="G306" s="78"/>
      <c r="H306" s="277"/>
      <c r="I306" s="277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</row>
    <row r="307" ht="13.5" customHeight="1">
      <c r="A307" s="78"/>
      <c r="B307" s="277"/>
      <c r="C307" s="78"/>
      <c r="D307" s="78"/>
      <c r="E307" s="78"/>
      <c r="F307" s="78"/>
      <c r="G307" s="78"/>
      <c r="H307" s="277"/>
      <c r="I307" s="277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</row>
    <row r="308" ht="13.5" customHeight="1">
      <c r="A308" s="78"/>
      <c r="B308" s="277"/>
      <c r="C308" s="78"/>
      <c r="D308" s="78"/>
      <c r="E308" s="78"/>
      <c r="F308" s="78"/>
      <c r="G308" s="78"/>
      <c r="H308" s="277"/>
      <c r="I308" s="277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  <c r="AO308" s="78"/>
    </row>
    <row r="309" ht="13.5" customHeight="1">
      <c r="A309" s="78"/>
      <c r="B309" s="277"/>
      <c r="C309" s="78"/>
      <c r="D309" s="78"/>
      <c r="E309" s="78"/>
      <c r="F309" s="78"/>
      <c r="G309" s="78"/>
      <c r="H309" s="277"/>
      <c r="I309" s="277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  <c r="AO309" s="78"/>
    </row>
    <row r="310" ht="13.5" customHeight="1">
      <c r="A310" s="78"/>
      <c r="B310" s="277"/>
      <c r="C310" s="78"/>
      <c r="D310" s="78"/>
      <c r="E310" s="78"/>
      <c r="F310" s="78"/>
      <c r="G310" s="78"/>
      <c r="H310" s="277"/>
      <c r="I310" s="277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</row>
    <row r="311" ht="13.5" customHeight="1">
      <c r="A311" s="78"/>
      <c r="B311" s="277"/>
      <c r="C311" s="78"/>
      <c r="D311" s="78"/>
      <c r="E311" s="78"/>
      <c r="F311" s="78"/>
      <c r="G311" s="78"/>
      <c r="H311" s="277"/>
      <c r="I311" s="277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</row>
    <row r="312" ht="13.5" customHeight="1">
      <c r="A312" s="78"/>
      <c r="B312" s="277"/>
      <c r="C312" s="78"/>
      <c r="D312" s="78"/>
      <c r="E312" s="78"/>
      <c r="F312" s="78"/>
      <c r="G312" s="78"/>
      <c r="H312" s="277"/>
      <c r="I312" s="277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</row>
    <row r="313" ht="13.5" customHeight="1">
      <c r="A313" s="78"/>
      <c r="B313" s="277"/>
      <c r="C313" s="78"/>
      <c r="D313" s="78"/>
      <c r="E313" s="78"/>
      <c r="F313" s="78"/>
      <c r="G313" s="78"/>
      <c r="H313" s="277"/>
      <c r="I313" s="277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</row>
    <row r="314" ht="13.5" customHeight="1">
      <c r="A314" s="78"/>
      <c r="B314" s="277"/>
      <c r="C314" s="78"/>
      <c r="D314" s="78"/>
      <c r="E314" s="78"/>
      <c r="F314" s="78"/>
      <c r="G314" s="78"/>
      <c r="H314" s="277"/>
      <c r="I314" s="277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</row>
    <row r="315" ht="13.5" customHeight="1">
      <c r="A315" s="78"/>
      <c r="B315" s="277"/>
      <c r="C315" s="78"/>
      <c r="D315" s="78"/>
      <c r="E315" s="78"/>
      <c r="F315" s="78"/>
      <c r="G315" s="78"/>
      <c r="H315" s="277"/>
      <c r="I315" s="277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</row>
    <row r="316" ht="13.5" customHeight="1">
      <c r="A316" s="78"/>
      <c r="B316" s="277"/>
      <c r="C316" s="78"/>
      <c r="D316" s="78"/>
      <c r="E316" s="78"/>
      <c r="F316" s="78"/>
      <c r="G316" s="78"/>
      <c r="H316" s="277"/>
      <c r="I316" s="277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</row>
    <row r="317" ht="13.5" customHeight="1">
      <c r="A317" s="78"/>
      <c r="B317" s="277"/>
      <c r="C317" s="78"/>
      <c r="D317" s="78"/>
      <c r="E317" s="78"/>
      <c r="F317" s="78"/>
      <c r="G317" s="78"/>
      <c r="H317" s="277"/>
      <c r="I317" s="277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</row>
    <row r="318" ht="13.5" customHeight="1">
      <c r="A318" s="78"/>
      <c r="B318" s="277"/>
      <c r="C318" s="78"/>
      <c r="D318" s="78"/>
      <c r="E318" s="78"/>
      <c r="F318" s="78"/>
      <c r="G318" s="78"/>
      <c r="H318" s="277"/>
      <c r="I318" s="277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</row>
    <row r="319" ht="13.5" customHeight="1">
      <c r="A319" s="78"/>
      <c r="B319" s="277"/>
      <c r="C319" s="78"/>
      <c r="D319" s="78"/>
      <c r="E319" s="78"/>
      <c r="F319" s="78"/>
      <c r="G319" s="78"/>
      <c r="H319" s="277"/>
      <c r="I319" s="277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</row>
    <row r="320" ht="13.5" customHeight="1">
      <c r="A320" s="78"/>
      <c r="B320" s="277"/>
      <c r="C320" s="78"/>
      <c r="D320" s="78"/>
      <c r="E320" s="78"/>
      <c r="F320" s="78"/>
      <c r="G320" s="78"/>
      <c r="H320" s="277"/>
      <c r="I320" s="277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</row>
    <row r="321" ht="13.5" customHeight="1">
      <c r="A321" s="78"/>
      <c r="B321" s="277"/>
      <c r="C321" s="78"/>
      <c r="D321" s="78"/>
      <c r="E321" s="78"/>
      <c r="F321" s="78"/>
      <c r="G321" s="78"/>
      <c r="H321" s="277"/>
      <c r="I321" s="277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</row>
    <row r="322" ht="13.5" customHeight="1">
      <c r="A322" s="78"/>
      <c r="B322" s="277"/>
      <c r="C322" s="78"/>
      <c r="D322" s="78"/>
      <c r="E322" s="78"/>
      <c r="F322" s="78"/>
      <c r="G322" s="78"/>
      <c r="H322" s="277"/>
      <c r="I322" s="277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</row>
    <row r="323" ht="13.5" customHeight="1">
      <c r="A323" s="78"/>
      <c r="B323" s="277"/>
      <c r="C323" s="78"/>
      <c r="D323" s="78"/>
      <c r="E323" s="78"/>
      <c r="F323" s="78"/>
      <c r="G323" s="78"/>
      <c r="H323" s="277"/>
      <c r="I323" s="277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</row>
    <row r="324" ht="13.5" customHeight="1">
      <c r="A324" s="78"/>
      <c r="B324" s="277"/>
      <c r="C324" s="78"/>
      <c r="D324" s="78"/>
      <c r="E324" s="78"/>
      <c r="F324" s="78"/>
      <c r="G324" s="78"/>
      <c r="H324" s="277"/>
      <c r="I324" s="277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</row>
    <row r="325" ht="13.5" customHeight="1">
      <c r="A325" s="78"/>
      <c r="B325" s="277"/>
      <c r="C325" s="78"/>
      <c r="D325" s="78"/>
      <c r="E325" s="78"/>
      <c r="F325" s="78"/>
      <c r="G325" s="78"/>
      <c r="H325" s="277"/>
      <c r="I325" s="277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</row>
    <row r="326" ht="13.5" customHeight="1">
      <c r="A326" s="78"/>
      <c r="B326" s="277"/>
      <c r="C326" s="78"/>
      <c r="D326" s="78"/>
      <c r="E326" s="78"/>
      <c r="F326" s="78"/>
      <c r="G326" s="78"/>
      <c r="H326" s="277"/>
      <c r="I326" s="277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</row>
    <row r="327" ht="13.5" customHeight="1">
      <c r="A327" s="78"/>
      <c r="B327" s="277"/>
      <c r="C327" s="78"/>
      <c r="D327" s="78"/>
      <c r="E327" s="78"/>
      <c r="F327" s="78"/>
      <c r="G327" s="78"/>
      <c r="H327" s="277"/>
      <c r="I327" s="277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</row>
    <row r="328" ht="13.5" customHeight="1">
      <c r="A328" s="78"/>
      <c r="B328" s="277"/>
      <c r="C328" s="78"/>
      <c r="D328" s="78"/>
      <c r="E328" s="78"/>
      <c r="F328" s="78"/>
      <c r="G328" s="78"/>
      <c r="H328" s="277"/>
      <c r="I328" s="277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</row>
    <row r="329" ht="13.5" customHeight="1">
      <c r="A329" s="78"/>
      <c r="B329" s="277"/>
      <c r="C329" s="78"/>
      <c r="D329" s="78"/>
      <c r="E329" s="78"/>
      <c r="F329" s="78"/>
      <c r="G329" s="78"/>
      <c r="H329" s="277"/>
      <c r="I329" s="277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</row>
    <row r="330" ht="13.5" customHeight="1">
      <c r="A330" s="78"/>
      <c r="B330" s="277"/>
      <c r="C330" s="78"/>
      <c r="D330" s="78"/>
      <c r="E330" s="78"/>
      <c r="F330" s="78"/>
      <c r="G330" s="78"/>
      <c r="H330" s="277"/>
      <c r="I330" s="277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</row>
    <row r="331" ht="13.5" customHeight="1">
      <c r="A331" s="78"/>
      <c r="B331" s="277"/>
      <c r="C331" s="78"/>
      <c r="D331" s="78"/>
      <c r="E331" s="78"/>
      <c r="F331" s="78"/>
      <c r="G331" s="78"/>
      <c r="H331" s="277"/>
      <c r="I331" s="277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</row>
    <row r="332" ht="13.5" customHeight="1">
      <c r="A332" s="78"/>
      <c r="B332" s="277"/>
      <c r="C332" s="78"/>
      <c r="D332" s="78"/>
      <c r="E332" s="78"/>
      <c r="F332" s="78"/>
      <c r="G332" s="78"/>
      <c r="H332" s="277"/>
      <c r="I332" s="277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</row>
    <row r="333" ht="13.5" customHeight="1">
      <c r="A333" s="78"/>
      <c r="B333" s="277"/>
      <c r="C333" s="78"/>
      <c r="D333" s="78"/>
      <c r="E333" s="78"/>
      <c r="F333" s="78"/>
      <c r="G333" s="78"/>
      <c r="H333" s="277"/>
      <c r="I333" s="277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</row>
    <row r="334" ht="13.5" customHeight="1">
      <c r="A334" s="78"/>
      <c r="B334" s="277"/>
      <c r="C334" s="78"/>
      <c r="D334" s="78"/>
      <c r="E334" s="78"/>
      <c r="F334" s="78"/>
      <c r="G334" s="78"/>
      <c r="H334" s="277"/>
      <c r="I334" s="277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</row>
    <row r="335" ht="13.5" customHeight="1">
      <c r="A335" s="78"/>
      <c r="B335" s="277"/>
      <c r="C335" s="78"/>
      <c r="D335" s="78"/>
      <c r="E335" s="78"/>
      <c r="F335" s="78"/>
      <c r="G335" s="78"/>
      <c r="H335" s="277"/>
      <c r="I335" s="277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</row>
    <row r="336" ht="13.5" customHeight="1">
      <c r="A336" s="78"/>
      <c r="B336" s="277"/>
      <c r="C336" s="78"/>
      <c r="D336" s="78"/>
      <c r="E336" s="78"/>
      <c r="F336" s="78"/>
      <c r="G336" s="78"/>
      <c r="H336" s="277"/>
      <c r="I336" s="277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</row>
    <row r="337" ht="13.5" customHeight="1">
      <c r="A337" s="78"/>
      <c r="B337" s="277"/>
      <c r="C337" s="78"/>
      <c r="D337" s="78"/>
      <c r="E337" s="78"/>
      <c r="F337" s="78"/>
      <c r="G337" s="78"/>
      <c r="H337" s="277"/>
      <c r="I337" s="277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</row>
    <row r="338" ht="13.5" customHeight="1">
      <c r="A338" s="78"/>
      <c r="B338" s="277"/>
      <c r="C338" s="78"/>
      <c r="D338" s="78"/>
      <c r="E338" s="78"/>
      <c r="F338" s="78"/>
      <c r="G338" s="78"/>
      <c r="H338" s="277"/>
      <c r="I338" s="277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</row>
    <row r="339" ht="13.5" customHeight="1">
      <c r="A339" s="78"/>
      <c r="B339" s="277"/>
      <c r="C339" s="78"/>
      <c r="D339" s="78"/>
      <c r="E339" s="78"/>
      <c r="F339" s="78"/>
      <c r="G339" s="78"/>
      <c r="H339" s="277"/>
      <c r="I339" s="277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</row>
    <row r="340" ht="13.5" customHeight="1">
      <c r="A340" s="78"/>
      <c r="B340" s="277"/>
      <c r="C340" s="78"/>
      <c r="D340" s="78"/>
      <c r="E340" s="78"/>
      <c r="F340" s="78"/>
      <c r="G340" s="78"/>
      <c r="H340" s="277"/>
      <c r="I340" s="277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</row>
    <row r="341" ht="13.5" customHeight="1">
      <c r="A341" s="78"/>
      <c r="B341" s="277"/>
      <c r="C341" s="78"/>
      <c r="D341" s="78"/>
      <c r="E341" s="78"/>
      <c r="F341" s="78"/>
      <c r="G341" s="78"/>
      <c r="H341" s="277"/>
      <c r="I341" s="277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</row>
    <row r="342" ht="13.5" customHeight="1">
      <c r="A342" s="78"/>
      <c r="B342" s="277"/>
      <c r="C342" s="78"/>
      <c r="D342" s="78"/>
      <c r="E342" s="78"/>
      <c r="F342" s="78"/>
      <c r="G342" s="78"/>
      <c r="H342" s="277"/>
      <c r="I342" s="277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</row>
    <row r="343" ht="13.5" customHeight="1">
      <c r="A343" s="78"/>
      <c r="B343" s="277"/>
      <c r="C343" s="78"/>
      <c r="D343" s="78"/>
      <c r="E343" s="78"/>
      <c r="F343" s="78"/>
      <c r="G343" s="78"/>
      <c r="H343" s="277"/>
      <c r="I343" s="277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</row>
    <row r="344" ht="13.5" customHeight="1">
      <c r="A344" s="78"/>
      <c r="B344" s="277"/>
      <c r="C344" s="78"/>
      <c r="D344" s="78"/>
      <c r="E344" s="78"/>
      <c r="F344" s="78"/>
      <c r="G344" s="78"/>
      <c r="H344" s="277"/>
      <c r="I344" s="277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</row>
    <row r="345" ht="13.5" customHeight="1">
      <c r="A345" s="78"/>
      <c r="B345" s="277"/>
      <c r="C345" s="78"/>
      <c r="D345" s="78"/>
      <c r="E345" s="78"/>
      <c r="F345" s="78"/>
      <c r="G345" s="78"/>
      <c r="H345" s="277"/>
      <c r="I345" s="277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</row>
    <row r="346" ht="13.5" customHeight="1">
      <c r="A346" s="78"/>
      <c r="B346" s="277"/>
      <c r="C346" s="78"/>
      <c r="D346" s="78"/>
      <c r="E346" s="78"/>
      <c r="F346" s="78"/>
      <c r="G346" s="78"/>
      <c r="H346" s="277"/>
      <c r="I346" s="277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</row>
    <row r="347" ht="13.5" customHeight="1">
      <c r="A347" s="78"/>
      <c r="B347" s="277"/>
      <c r="C347" s="78"/>
      <c r="D347" s="78"/>
      <c r="E347" s="78"/>
      <c r="F347" s="78"/>
      <c r="G347" s="78"/>
      <c r="H347" s="277"/>
      <c r="I347" s="277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</row>
    <row r="348" ht="13.5" customHeight="1">
      <c r="A348" s="78"/>
      <c r="B348" s="277"/>
      <c r="C348" s="78"/>
      <c r="D348" s="78"/>
      <c r="E348" s="78"/>
      <c r="F348" s="78"/>
      <c r="G348" s="78"/>
      <c r="H348" s="277"/>
      <c r="I348" s="277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</row>
    <row r="349" ht="13.5" customHeight="1">
      <c r="A349" s="78"/>
      <c r="B349" s="277"/>
      <c r="C349" s="78"/>
      <c r="D349" s="78"/>
      <c r="E349" s="78"/>
      <c r="F349" s="78"/>
      <c r="G349" s="78"/>
      <c r="H349" s="277"/>
      <c r="I349" s="277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</row>
    <row r="350" ht="13.5" customHeight="1">
      <c r="A350" s="78"/>
      <c r="B350" s="277"/>
      <c r="C350" s="78"/>
      <c r="D350" s="78"/>
      <c r="E350" s="78"/>
      <c r="F350" s="78"/>
      <c r="G350" s="78"/>
      <c r="H350" s="277"/>
      <c r="I350" s="277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</row>
    <row r="351" ht="13.5" customHeight="1">
      <c r="A351" s="78"/>
      <c r="B351" s="277"/>
      <c r="C351" s="78"/>
      <c r="D351" s="78"/>
      <c r="E351" s="78"/>
      <c r="F351" s="78"/>
      <c r="G351" s="78"/>
      <c r="H351" s="277"/>
      <c r="I351" s="277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</row>
    <row r="352" ht="13.5" customHeight="1">
      <c r="A352" s="78"/>
      <c r="B352" s="277"/>
      <c r="C352" s="78"/>
      <c r="D352" s="78"/>
      <c r="E352" s="78"/>
      <c r="F352" s="78"/>
      <c r="G352" s="78"/>
      <c r="H352" s="277"/>
      <c r="I352" s="277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</row>
    <row r="353" ht="13.5" customHeight="1">
      <c r="A353" s="78"/>
      <c r="B353" s="277"/>
      <c r="C353" s="78"/>
      <c r="D353" s="78"/>
      <c r="E353" s="78"/>
      <c r="F353" s="78"/>
      <c r="G353" s="78"/>
      <c r="H353" s="277"/>
      <c r="I353" s="277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</row>
    <row r="354" ht="13.5" customHeight="1">
      <c r="A354" s="78"/>
      <c r="B354" s="277"/>
      <c r="C354" s="78"/>
      <c r="D354" s="78"/>
      <c r="E354" s="78"/>
      <c r="F354" s="78"/>
      <c r="G354" s="78"/>
      <c r="H354" s="277"/>
      <c r="I354" s="277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</row>
    <row r="355" ht="13.5" customHeight="1">
      <c r="A355" s="78"/>
      <c r="B355" s="277"/>
      <c r="C355" s="78"/>
      <c r="D355" s="78"/>
      <c r="E355" s="78"/>
      <c r="F355" s="78"/>
      <c r="G355" s="78"/>
      <c r="H355" s="277"/>
      <c r="I355" s="277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</row>
    <row r="356" ht="13.5" customHeight="1">
      <c r="A356" s="78"/>
      <c r="B356" s="277"/>
      <c r="C356" s="78"/>
      <c r="D356" s="78"/>
      <c r="E356" s="78"/>
      <c r="F356" s="78"/>
      <c r="G356" s="78"/>
      <c r="H356" s="277"/>
      <c r="I356" s="277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</row>
    <row r="357" ht="13.5" customHeight="1">
      <c r="A357" s="78"/>
      <c r="B357" s="277"/>
      <c r="C357" s="78"/>
      <c r="D357" s="78"/>
      <c r="E357" s="78"/>
      <c r="F357" s="78"/>
      <c r="G357" s="78"/>
      <c r="H357" s="277"/>
      <c r="I357" s="277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</row>
    <row r="358" ht="13.5" customHeight="1">
      <c r="A358" s="78"/>
      <c r="B358" s="277"/>
      <c r="C358" s="78"/>
      <c r="D358" s="78"/>
      <c r="E358" s="78"/>
      <c r="F358" s="78"/>
      <c r="G358" s="78"/>
      <c r="H358" s="277"/>
      <c r="I358" s="277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</row>
    <row r="359" ht="13.5" customHeight="1">
      <c r="A359" s="78"/>
      <c r="B359" s="277"/>
      <c r="C359" s="78"/>
      <c r="D359" s="78"/>
      <c r="E359" s="78"/>
      <c r="F359" s="78"/>
      <c r="G359" s="78"/>
      <c r="H359" s="277"/>
      <c r="I359" s="277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</row>
    <row r="360" ht="13.5" customHeight="1">
      <c r="A360" s="78"/>
      <c r="B360" s="277"/>
      <c r="C360" s="78"/>
      <c r="D360" s="78"/>
      <c r="E360" s="78"/>
      <c r="F360" s="78"/>
      <c r="G360" s="78"/>
      <c r="H360" s="277"/>
      <c r="I360" s="277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</row>
    <row r="361" ht="13.5" customHeight="1">
      <c r="A361" s="78"/>
      <c r="B361" s="277"/>
      <c r="C361" s="78"/>
      <c r="D361" s="78"/>
      <c r="E361" s="78"/>
      <c r="F361" s="78"/>
      <c r="G361" s="78"/>
      <c r="H361" s="277"/>
      <c r="I361" s="277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</row>
    <row r="362" ht="13.5" customHeight="1">
      <c r="A362" s="78"/>
      <c r="B362" s="277"/>
      <c r="C362" s="78"/>
      <c r="D362" s="78"/>
      <c r="E362" s="78"/>
      <c r="F362" s="78"/>
      <c r="G362" s="78"/>
      <c r="H362" s="277"/>
      <c r="I362" s="277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</row>
    <row r="363" ht="13.5" customHeight="1">
      <c r="A363" s="78"/>
      <c r="B363" s="277"/>
      <c r="C363" s="78"/>
      <c r="D363" s="78"/>
      <c r="E363" s="78"/>
      <c r="F363" s="78"/>
      <c r="G363" s="78"/>
      <c r="H363" s="277"/>
      <c r="I363" s="277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</row>
    <row r="364" ht="13.5" customHeight="1">
      <c r="A364" s="78"/>
      <c r="B364" s="277"/>
      <c r="C364" s="78"/>
      <c r="D364" s="78"/>
      <c r="E364" s="78"/>
      <c r="F364" s="78"/>
      <c r="G364" s="78"/>
      <c r="H364" s="277"/>
      <c r="I364" s="277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</row>
    <row r="365" ht="13.5" customHeight="1">
      <c r="A365" s="78"/>
      <c r="B365" s="277"/>
      <c r="C365" s="78"/>
      <c r="D365" s="78"/>
      <c r="E365" s="78"/>
      <c r="F365" s="78"/>
      <c r="G365" s="78"/>
      <c r="H365" s="277"/>
      <c r="I365" s="277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</row>
    <row r="366" ht="13.5" customHeight="1">
      <c r="A366" s="78"/>
      <c r="B366" s="277"/>
      <c r="C366" s="78"/>
      <c r="D366" s="78"/>
      <c r="E366" s="78"/>
      <c r="F366" s="78"/>
      <c r="G366" s="78"/>
      <c r="H366" s="277"/>
      <c r="I366" s="277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</row>
    <row r="367" ht="13.5" customHeight="1">
      <c r="A367" s="78"/>
      <c r="B367" s="277"/>
      <c r="C367" s="78"/>
      <c r="D367" s="78"/>
      <c r="E367" s="78"/>
      <c r="F367" s="78"/>
      <c r="G367" s="78"/>
      <c r="H367" s="277"/>
      <c r="I367" s="277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</row>
    <row r="368" ht="13.5" customHeight="1">
      <c r="A368" s="78"/>
      <c r="B368" s="277"/>
      <c r="C368" s="78"/>
      <c r="D368" s="78"/>
      <c r="E368" s="78"/>
      <c r="F368" s="78"/>
      <c r="G368" s="78"/>
      <c r="H368" s="277"/>
      <c r="I368" s="277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</row>
    <row r="369" ht="13.5" customHeight="1">
      <c r="A369" s="78"/>
      <c r="B369" s="277"/>
      <c r="C369" s="78"/>
      <c r="D369" s="78"/>
      <c r="E369" s="78"/>
      <c r="F369" s="78"/>
      <c r="G369" s="78"/>
      <c r="H369" s="277"/>
      <c r="I369" s="277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</row>
    <row r="370" ht="13.5" customHeight="1">
      <c r="A370" s="78"/>
      <c r="B370" s="277"/>
      <c r="C370" s="78"/>
      <c r="D370" s="78"/>
      <c r="E370" s="78"/>
      <c r="F370" s="78"/>
      <c r="G370" s="78"/>
      <c r="H370" s="277"/>
      <c r="I370" s="277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</row>
    <row r="371" ht="13.5" customHeight="1">
      <c r="A371" s="78"/>
      <c r="B371" s="277"/>
      <c r="C371" s="78"/>
      <c r="D371" s="78"/>
      <c r="E371" s="78"/>
      <c r="F371" s="78"/>
      <c r="G371" s="78"/>
      <c r="H371" s="277"/>
      <c r="I371" s="277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</row>
    <row r="372" ht="13.5" customHeight="1">
      <c r="A372" s="78"/>
      <c r="B372" s="277"/>
      <c r="C372" s="78"/>
      <c r="D372" s="78"/>
      <c r="E372" s="78"/>
      <c r="F372" s="78"/>
      <c r="G372" s="78"/>
      <c r="H372" s="277"/>
      <c r="I372" s="277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</row>
    <row r="373" ht="13.5" customHeight="1">
      <c r="A373" s="78"/>
      <c r="B373" s="277"/>
      <c r="C373" s="78"/>
      <c r="D373" s="78"/>
      <c r="E373" s="78"/>
      <c r="F373" s="78"/>
      <c r="G373" s="78"/>
      <c r="H373" s="277"/>
      <c r="I373" s="277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</row>
    <row r="374" ht="13.5" customHeight="1">
      <c r="A374" s="78"/>
      <c r="B374" s="277"/>
      <c r="C374" s="78"/>
      <c r="D374" s="78"/>
      <c r="E374" s="78"/>
      <c r="F374" s="78"/>
      <c r="G374" s="78"/>
      <c r="H374" s="277"/>
      <c r="I374" s="277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</row>
    <row r="375" ht="13.5" customHeight="1">
      <c r="A375" s="78"/>
      <c r="B375" s="277"/>
      <c r="C375" s="78"/>
      <c r="D375" s="78"/>
      <c r="E375" s="78"/>
      <c r="F375" s="78"/>
      <c r="G375" s="78"/>
      <c r="H375" s="277"/>
      <c r="I375" s="277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</row>
    <row r="376" ht="13.5" customHeight="1">
      <c r="A376" s="78"/>
      <c r="B376" s="277"/>
      <c r="C376" s="78"/>
      <c r="D376" s="78"/>
      <c r="E376" s="78"/>
      <c r="F376" s="78"/>
      <c r="G376" s="78"/>
      <c r="H376" s="277"/>
      <c r="I376" s="277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</row>
    <row r="377" ht="13.5" customHeight="1">
      <c r="A377" s="78"/>
      <c r="B377" s="277"/>
      <c r="C377" s="78"/>
      <c r="D377" s="78"/>
      <c r="E377" s="78"/>
      <c r="F377" s="78"/>
      <c r="G377" s="78"/>
      <c r="H377" s="277"/>
      <c r="I377" s="277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</row>
    <row r="378" ht="13.5" customHeight="1">
      <c r="A378" s="78"/>
      <c r="B378" s="277"/>
      <c r="C378" s="78"/>
      <c r="D378" s="78"/>
      <c r="E378" s="78"/>
      <c r="F378" s="78"/>
      <c r="G378" s="78"/>
      <c r="H378" s="277"/>
      <c r="I378" s="277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</row>
    <row r="379" ht="13.5" customHeight="1">
      <c r="A379" s="78"/>
      <c r="B379" s="277"/>
      <c r="C379" s="78"/>
      <c r="D379" s="78"/>
      <c r="E379" s="78"/>
      <c r="F379" s="78"/>
      <c r="G379" s="78"/>
      <c r="H379" s="277"/>
      <c r="I379" s="277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</row>
    <row r="380" ht="13.5" customHeight="1">
      <c r="A380" s="78"/>
      <c r="B380" s="277"/>
      <c r="C380" s="78"/>
      <c r="D380" s="78"/>
      <c r="E380" s="78"/>
      <c r="F380" s="78"/>
      <c r="G380" s="78"/>
      <c r="H380" s="277"/>
      <c r="I380" s="277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</row>
    <row r="381" ht="13.5" customHeight="1">
      <c r="A381" s="78"/>
      <c r="B381" s="277"/>
      <c r="C381" s="78"/>
      <c r="D381" s="78"/>
      <c r="E381" s="78"/>
      <c r="F381" s="78"/>
      <c r="G381" s="78"/>
      <c r="H381" s="277"/>
      <c r="I381" s="277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</row>
    <row r="382" ht="13.5" customHeight="1">
      <c r="A382" s="78"/>
      <c r="B382" s="277"/>
      <c r="C382" s="78"/>
      <c r="D382" s="78"/>
      <c r="E382" s="78"/>
      <c r="F382" s="78"/>
      <c r="G382" s="78"/>
      <c r="H382" s="277"/>
      <c r="I382" s="277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</row>
    <row r="383" ht="13.5" customHeight="1">
      <c r="A383" s="78"/>
      <c r="B383" s="277"/>
      <c r="C383" s="78"/>
      <c r="D383" s="78"/>
      <c r="E383" s="78"/>
      <c r="F383" s="78"/>
      <c r="G383" s="78"/>
      <c r="H383" s="277"/>
      <c r="I383" s="277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</row>
    <row r="384" ht="13.5" customHeight="1">
      <c r="A384" s="78"/>
      <c r="B384" s="277"/>
      <c r="C384" s="78"/>
      <c r="D384" s="78"/>
      <c r="E384" s="78"/>
      <c r="F384" s="78"/>
      <c r="G384" s="78"/>
      <c r="H384" s="277"/>
      <c r="I384" s="277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</row>
    <row r="385" ht="13.5" customHeight="1">
      <c r="A385" s="78"/>
      <c r="B385" s="277"/>
      <c r="C385" s="78"/>
      <c r="D385" s="78"/>
      <c r="E385" s="78"/>
      <c r="F385" s="78"/>
      <c r="G385" s="78"/>
      <c r="H385" s="277"/>
      <c r="I385" s="277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</row>
    <row r="386" ht="13.5" customHeight="1">
      <c r="A386" s="78"/>
      <c r="B386" s="277"/>
      <c r="C386" s="78"/>
      <c r="D386" s="78"/>
      <c r="E386" s="78"/>
      <c r="F386" s="78"/>
      <c r="G386" s="78"/>
      <c r="H386" s="277"/>
      <c r="I386" s="277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</row>
    <row r="387" ht="13.5" customHeight="1">
      <c r="A387" s="78"/>
      <c r="B387" s="277"/>
      <c r="C387" s="78"/>
      <c r="D387" s="78"/>
      <c r="E387" s="78"/>
      <c r="F387" s="78"/>
      <c r="G387" s="78"/>
      <c r="H387" s="277"/>
      <c r="I387" s="277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</row>
    <row r="388" ht="13.5" customHeight="1">
      <c r="A388" s="78"/>
      <c r="B388" s="277"/>
      <c r="C388" s="78"/>
      <c r="D388" s="78"/>
      <c r="E388" s="78"/>
      <c r="F388" s="78"/>
      <c r="G388" s="78"/>
      <c r="H388" s="277"/>
      <c r="I388" s="277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</row>
    <row r="389" ht="13.5" customHeight="1">
      <c r="A389" s="78"/>
      <c r="B389" s="277"/>
      <c r="C389" s="78"/>
      <c r="D389" s="78"/>
      <c r="E389" s="78"/>
      <c r="F389" s="78"/>
      <c r="G389" s="78"/>
      <c r="H389" s="277"/>
      <c r="I389" s="277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</row>
    <row r="390" ht="13.5" customHeight="1">
      <c r="A390" s="78"/>
      <c r="B390" s="277"/>
      <c r="C390" s="78"/>
      <c r="D390" s="78"/>
      <c r="E390" s="78"/>
      <c r="F390" s="78"/>
      <c r="G390" s="78"/>
      <c r="H390" s="277"/>
      <c r="I390" s="277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</row>
    <row r="391" ht="13.5" customHeight="1">
      <c r="A391" s="78"/>
      <c r="B391" s="277"/>
      <c r="C391" s="78"/>
      <c r="D391" s="78"/>
      <c r="E391" s="78"/>
      <c r="F391" s="78"/>
      <c r="G391" s="78"/>
      <c r="H391" s="277"/>
      <c r="I391" s="277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</row>
    <row r="392" ht="13.5" customHeight="1">
      <c r="A392" s="78"/>
      <c r="B392" s="277"/>
      <c r="C392" s="78"/>
      <c r="D392" s="78"/>
      <c r="E392" s="78"/>
      <c r="F392" s="78"/>
      <c r="G392" s="78"/>
      <c r="H392" s="277"/>
      <c r="I392" s="277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</row>
    <row r="393" ht="13.5" customHeight="1">
      <c r="A393" s="78"/>
      <c r="B393" s="277"/>
      <c r="C393" s="78"/>
      <c r="D393" s="78"/>
      <c r="E393" s="78"/>
      <c r="F393" s="78"/>
      <c r="G393" s="78"/>
      <c r="H393" s="277"/>
      <c r="I393" s="277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</row>
    <row r="394" ht="13.5" customHeight="1">
      <c r="A394" s="78"/>
      <c r="B394" s="277"/>
      <c r="C394" s="78"/>
      <c r="D394" s="78"/>
      <c r="E394" s="78"/>
      <c r="F394" s="78"/>
      <c r="G394" s="78"/>
      <c r="H394" s="277"/>
      <c r="I394" s="277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</row>
    <row r="395" ht="13.5" customHeight="1">
      <c r="A395" s="78"/>
      <c r="B395" s="277"/>
      <c r="C395" s="78"/>
      <c r="D395" s="78"/>
      <c r="E395" s="78"/>
      <c r="F395" s="78"/>
      <c r="G395" s="78"/>
      <c r="H395" s="277"/>
      <c r="I395" s="277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</row>
    <row r="396" ht="13.5" customHeight="1">
      <c r="A396" s="78"/>
      <c r="B396" s="277"/>
      <c r="C396" s="78"/>
      <c r="D396" s="78"/>
      <c r="E396" s="78"/>
      <c r="F396" s="78"/>
      <c r="G396" s="78"/>
      <c r="H396" s="277"/>
      <c r="I396" s="277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</row>
    <row r="397" ht="13.5" customHeight="1">
      <c r="A397" s="78"/>
      <c r="B397" s="277"/>
      <c r="C397" s="78"/>
      <c r="D397" s="78"/>
      <c r="E397" s="78"/>
      <c r="F397" s="78"/>
      <c r="G397" s="78"/>
      <c r="H397" s="277"/>
      <c r="I397" s="277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</row>
    <row r="398" ht="13.5" customHeight="1">
      <c r="A398" s="78"/>
      <c r="B398" s="277"/>
      <c r="C398" s="78"/>
      <c r="D398" s="78"/>
      <c r="E398" s="78"/>
      <c r="F398" s="78"/>
      <c r="G398" s="78"/>
      <c r="H398" s="277"/>
      <c r="I398" s="277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</row>
    <row r="399" ht="13.5" customHeight="1">
      <c r="A399" s="78"/>
      <c r="B399" s="277"/>
      <c r="C399" s="78"/>
      <c r="D399" s="78"/>
      <c r="E399" s="78"/>
      <c r="F399" s="78"/>
      <c r="G399" s="78"/>
      <c r="H399" s="277"/>
      <c r="I399" s="277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</row>
    <row r="400" ht="13.5" customHeight="1">
      <c r="A400" s="78"/>
      <c r="B400" s="277"/>
      <c r="C400" s="78"/>
      <c r="D400" s="78"/>
      <c r="E400" s="78"/>
      <c r="F400" s="78"/>
      <c r="G400" s="78"/>
      <c r="H400" s="277"/>
      <c r="I400" s="277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</row>
    <row r="401" ht="13.5" customHeight="1">
      <c r="A401" s="78"/>
      <c r="B401" s="277"/>
      <c r="C401" s="78"/>
      <c r="D401" s="78"/>
      <c r="E401" s="78"/>
      <c r="F401" s="78"/>
      <c r="G401" s="78"/>
      <c r="H401" s="277"/>
      <c r="I401" s="277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</row>
    <row r="402" ht="13.5" customHeight="1">
      <c r="A402" s="78"/>
      <c r="B402" s="277"/>
      <c r="C402" s="78"/>
      <c r="D402" s="78"/>
      <c r="E402" s="78"/>
      <c r="F402" s="78"/>
      <c r="G402" s="78"/>
      <c r="H402" s="277"/>
      <c r="I402" s="277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</row>
    <row r="403" ht="13.5" customHeight="1">
      <c r="A403" s="78"/>
      <c r="B403" s="277"/>
      <c r="C403" s="78"/>
      <c r="D403" s="78"/>
      <c r="E403" s="78"/>
      <c r="F403" s="78"/>
      <c r="G403" s="78"/>
      <c r="H403" s="277"/>
      <c r="I403" s="277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</row>
    <row r="404" ht="13.5" customHeight="1">
      <c r="A404" s="78"/>
      <c r="B404" s="277"/>
      <c r="C404" s="78"/>
      <c r="D404" s="78"/>
      <c r="E404" s="78"/>
      <c r="F404" s="78"/>
      <c r="G404" s="78"/>
      <c r="H404" s="277"/>
      <c r="I404" s="277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</row>
    <row r="405" ht="13.5" customHeight="1">
      <c r="A405" s="78"/>
      <c r="B405" s="277"/>
      <c r="C405" s="78"/>
      <c r="D405" s="78"/>
      <c r="E405" s="78"/>
      <c r="F405" s="78"/>
      <c r="G405" s="78"/>
      <c r="H405" s="277"/>
      <c r="I405" s="277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</row>
    <row r="406" ht="13.5" customHeight="1">
      <c r="A406" s="78"/>
      <c r="B406" s="277"/>
      <c r="C406" s="78"/>
      <c r="D406" s="78"/>
      <c r="E406" s="78"/>
      <c r="F406" s="78"/>
      <c r="G406" s="78"/>
      <c r="H406" s="277"/>
      <c r="I406" s="277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</row>
    <row r="407" ht="13.5" customHeight="1">
      <c r="A407" s="78"/>
      <c r="B407" s="277"/>
      <c r="C407" s="78"/>
      <c r="D407" s="78"/>
      <c r="E407" s="78"/>
      <c r="F407" s="78"/>
      <c r="G407" s="78"/>
      <c r="H407" s="277"/>
      <c r="I407" s="277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</row>
    <row r="408" ht="13.5" customHeight="1">
      <c r="A408" s="78"/>
      <c r="B408" s="277"/>
      <c r="C408" s="78"/>
      <c r="D408" s="78"/>
      <c r="E408" s="78"/>
      <c r="F408" s="78"/>
      <c r="G408" s="78"/>
      <c r="H408" s="277"/>
      <c r="I408" s="277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</row>
    <row r="409" ht="13.5" customHeight="1">
      <c r="A409" s="78"/>
      <c r="B409" s="277"/>
      <c r="C409" s="78"/>
      <c r="D409" s="78"/>
      <c r="E409" s="78"/>
      <c r="F409" s="78"/>
      <c r="G409" s="78"/>
      <c r="H409" s="277"/>
      <c r="I409" s="277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</row>
    <row r="410" ht="13.5" customHeight="1">
      <c r="A410" s="78"/>
      <c r="B410" s="277"/>
      <c r="C410" s="78"/>
      <c r="D410" s="78"/>
      <c r="E410" s="78"/>
      <c r="F410" s="78"/>
      <c r="G410" s="78"/>
      <c r="H410" s="277"/>
      <c r="I410" s="277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</row>
    <row r="411" ht="13.5" customHeight="1">
      <c r="A411" s="78"/>
      <c r="B411" s="277"/>
      <c r="C411" s="78"/>
      <c r="D411" s="78"/>
      <c r="E411" s="78"/>
      <c r="F411" s="78"/>
      <c r="G411" s="78"/>
      <c r="H411" s="277"/>
      <c r="I411" s="277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</row>
    <row r="412" ht="13.5" customHeight="1">
      <c r="A412" s="78"/>
      <c r="B412" s="277"/>
      <c r="C412" s="78"/>
      <c r="D412" s="78"/>
      <c r="E412" s="78"/>
      <c r="F412" s="78"/>
      <c r="G412" s="78"/>
      <c r="H412" s="277"/>
      <c r="I412" s="277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</row>
    <row r="413" ht="13.5" customHeight="1">
      <c r="A413" s="78"/>
      <c r="B413" s="277"/>
      <c r="C413" s="78"/>
      <c r="D413" s="78"/>
      <c r="E413" s="78"/>
      <c r="F413" s="78"/>
      <c r="G413" s="78"/>
      <c r="H413" s="277"/>
      <c r="I413" s="277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</row>
    <row r="414" ht="13.5" customHeight="1">
      <c r="A414" s="78"/>
      <c r="B414" s="277"/>
      <c r="C414" s="78"/>
      <c r="D414" s="78"/>
      <c r="E414" s="78"/>
      <c r="F414" s="78"/>
      <c r="G414" s="78"/>
      <c r="H414" s="277"/>
      <c r="I414" s="277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</row>
    <row r="415" ht="13.5" customHeight="1">
      <c r="A415" s="78"/>
      <c r="B415" s="277"/>
      <c r="C415" s="78"/>
      <c r="D415" s="78"/>
      <c r="E415" s="78"/>
      <c r="F415" s="78"/>
      <c r="G415" s="78"/>
      <c r="H415" s="277"/>
      <c r="I415" s="277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</row>
    <row r="416" ht="13.5" customHeight="1">
      <c r="A416" s="78"/>
      <c r="B416" s="277"/>
      <c r="C416" s="78"/>
      <c r="D416" s="78"/>
      <c r="E416" s="78"/>
      <c r="F416" s="78"/>
      <c r="G416" s="78"/>
      <c r="H416" s="277"/>
      <c r="I416" s="277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</row>
    <row r="417" ht="13.5" customHeight="1">
      <c r="A417" s="78"/>
      <c r="B417" s="277"/>
      <c r="C417" s="78"/>
      <c r="D417" s="78"/>
      <c r="E417" s="78"/>
      <c r="F417" s="78"/>
      <c r="G417" s="78"/>
      <c r="H417" s="277"/>
      <c r="I417" s="277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</row>
    <row r="418" ht="13.5" customHeight="1">
      <c r="A418" s="78"/>
      <c r="B418" s="277"/>
      <c r="C418" s="78"/>
      <c r="D418" s="78"/>
      <c r="E418" s="78"/>
      <c r="F418" s="78"/>
      <c r="G418" s="78"/>
      <c r="H418" s="277"/>
      <c r="I418" s="277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</row>
    <row r="419" ht="13.5" customHeight="1">
      <c r="A419" s="78"/>
      <c r="B419" s="277"/>
      <c r="C419" s="78"/>
      <c r="D419" s="78"/>
      <c r="E419" s="78"/>
      <c r="F419" s="78"/>
      <c r="G419" s="78"/>
      <c r="H419" s="277"/>
      <c r="I419" s="277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</row>
    <row r="420" ht="13.5" customHeight="1">
      <c r="A420" s="78"/>
      <c r="B420" s="277"/>
      <c r="C420" s="78"/>
      <c r="D420" s="78"/>
      <c r="E420" s="78"/>
      <c r="F420" s="78"/>
      <c r="G420" s="78"/>
      <c r="H420" s="277"/>
      <c r="I420" s="277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</row>
    <row r="421" ht="13.5" customHeight="1">
      <c r="A421" s="78"/>
      <c r="B421" s="277"/>
      <c r="C421" s="78"/>
      <c r="D421" s="78"/>
      <c r="E421" s="78"/>
      <c r="F421" s="78"/>
      <c r="G421" s="78"/>
      <c r="H421" s="277"/>
      <c r="I421" s="277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</row>
    <row r="422" ht="13.5" customHeight="1">
      <c r="A422" s="78"/>
      <c r="B422" s="277"/>
      <c r="C422" s="78"/>
      <c r="D422" s="78"/>
      <c r="E422" s="78"/>
      <c r="F422" s="78"/>
      <c r="G422" s="78"/>
      <c r="H422" s="277"/>
      <c r="I422" s="277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</row>
    <row r="423" ht="13.5" customHeight="1">
      <c r="A423" s="78"/>
      <c r="B423" s="277"/>
      <c r="C423" s="78"/>
      <c r="D423" s="78"/>
      <c r="E423" s="78"/>
      <c r="F423" s="78"/>
      <c r="G423" s="78"/>
      <c r="H423" s="277"/>
      <c r="I423" s="277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</row>
    <row r="424" ht="13.5" customHeight="1">
      <c r="A424" s="78"/>
      <c r="B424" s="277"/>
      <c r="C424" s="78"/>
      <c r="D424" s="78"/>
      <c r="E424" s="78"/>
      <c r="F424" s="78"/>
      <c r="G424" s="78"/>
      <c r="H424" s="277"/>
      <c r="I424" s="277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</row>
    <row r="425" ht="13.5" customHeight="1">
      <c r="A425" s="78"/>
      <c r="B425" s="277"/>
      <c r="C425" s="78"/>
      <c r="D425" s="78"/>
      <c r="E425" s="78"/>
      <c r="F425" s="78"/>
      <c r="G425" s="78"/>
      <c r="H425" s="277"/>
      <c r="I425" s="277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</row>
    <row r="426" ht="13.5" customHeight="1">
      <c r="A426" s="78"/>
      <c r="B426" s="277"/>
      <c r="C426" s="78"/>
      <c r="D426" s="78"/>
      <c r="E426" s="78"/>
      <c r="F426" s="78"/>
      <c r="G426" s="78"/>
      <c r="H426" s="277"/>
      <c r="I426" s="277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</row>
    <row r="427" ht="13.5" customHeight="1">
      <c r="A427" s="78"/>
      <c r="B427" s="277"/>
      <c r="C427" s="78"/>
      <c r="D427" s="78"/>
      <c r="E427" s="78"/>
      <c r="F427" s="78"/>
      <c r="G427" s="78"/>
      <c r="H427" s="277"/>
      <c r="I427" s="277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</row>
    <row r="428" ht="13.5" customHeight="1">
      <c r="A428" s="78"/>
      <c r="B428" s="277"/>
      <c r="C428" s="78"/>
      <c r="D428" s="78"/>
      <c r="E428" s="78"/>
      <c r="F428" s="78"/>
      <c r="G428" s="78"/>
      <c r="H428" s="277"/>
      <c r="I428" s="277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</row>
    <row r="429" ht="13.5" customHeight="1">
      <c r="A429" s="78"/>
      <c r="B429" s="277"/>
      <c r="C429" s="78"/>
      <c r="D429" s="78"/>
      <c r="E429" s="78"/>
      <c r="F429" s="78"/>
      <c r="G429" s="78"/>
      <c r="H429" s="277"/>
      <c r="I429" s="277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</row>
    <row r="430" ht="13.5" customHeight="1">
      <c r="A430" s="78"/>
      <c r="B430" s="277"/>
      <c r="C430" s="78"/>
      <c r="D430" s="78"/>
      <c r="E430" s="78"/>
      <c r="F430" s="78"/>
      <c r="G430" s="78"/>
      <c r="H430" s="277"/>
      <c r="I430" s="277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</row>
    <row r="431" ht="13.5" customHeight="1">
      <c r="A431" s="78"/>
      <c r="B431" s="277"/>
      <c r="C431" s="78"/>
      <c r="D431" s="78"/>
      <c r="E431" s="78"/>
      <c r="F431" s="78"/>
      <c r="G431" s="78"/>
      <c r="H431" s="277"/>
      <c r="I431" s="277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</row>
    <row r="432" ht="13.5" customHeight="1">
      <c r="A432" s="78"/>
      <c r="B432" s="277"/>
      <c r="C432" s="78"/>
      <c r="D432" s="78"/>
      <c r="E432" s="78"/>
      <c r="F432" s="78"/>
      <c r="G432" s="78"/>
      <c r="H432" s="277"/>
      <c r="I432" s="277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</row>
    <row r="433" ht="13.5" customHeight="1">
      <c r="A433" s="78"/>
      <c r="B433" s="277"/>
      <c r="C433" s="78"/>
      <c r="D433" s="78"/>
      <c r="E433" s="78"/>
      <c r="F433" s="78"/>
      <c r="G433" s="78"/>
      <c r="H433" s="277"/>
      <c r="I433" s="277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</row>
    <row r="434" ht="13.5" customHeight="1">
      <c r="A434" s="78"/>
      <c r="B434" s="277"/>
      <c r="C434" s="78"/>
      <c r="D434" s="78"/>
      <c r="E434" s="78"/>
      <c r="F434" s="78"/>
      <c r="G434" s="78"/>
      <c r="H434" s="277"/>
      <c r="I434" s="277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</row>
    <row r="435" ht="13.5" customHeight="1">
      <c r="A435" s="78"/>
      <c r="B435" s="277"/>
      <c r="C435" s="78"/>
      <c r="D435" s="78"/>
      <c r="E435" s="78"/>
      <c r="F435" s="78"/>
      <c r="G435" s="78"/>
      <c r="H435" s="277"/>
      <c r="I435" s="277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</row>
    <row r="436" ht="13.5" customHeight="1">
      <c r="A436" s="78"/>
      <c r="B436" s="277"/>
      <c r="C436" s="78"/>
      <c r="D436" s="78"/>
      <c r="E436" s="78"/>
      <c r="F436" s="78"/>
      <c r="G436" s="78"/>
      <c r="H436" s="277"/>
      <c r="I436" s="277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</row>
    <row r="437" ht="13.5" customHeight="1">
      <c r="A437" s="78"/>
      <c r="B437" s="277"/>
      <c r="C437" s="78"/>
      <c r="D437" s="78"/>
      <c r="E437" s="78"/>
      <c r="F437" s="78"/>
      <c r="G437" s="78"/>
      <c r="H437" s="277"/>
      <c r="I437" s="277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</row>
    <row r="438" ht="13.5" customHeight="1">
      <c r="A438" s="78"/>
      <c r="B438" s="277"/>
      <c r="C438" s="78"/>
      <c r="D438" s="78"/>
      <c r="E438" s="78"/>
      <c r="F438" s="78"/>
      <c r="G438" s="78"/>
      <c r="H438" s="277"/>
      <c r="I438" s="277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</row>
    <row r="439" ht="13.5" customHeight="1">
      <c r="A439" s="78"/>
      <c r="B439" s="277"/>
      <c r="C439" s="78"/>
      <c r="D439" s="78"/>
      <c r="E439" s="78"/>
      <c r="F439" s="78"/>
      <c r="G439" s="78"/>
      <c r="H439" s="277"/>
      <c r="I439" s="277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</row>
    <row r="440" ht="13.5" customHeight="1">
      <c r="A440" s="78"/>
      <c r="B440" s="277"/>
      <c r="C440" s="78"/>
      <c r="D440" s="78"/>
      <c r="E440" s="78"/>
      <c r="F440" s="78"/>
      <c r="G440" s="78"/>
      <c r="H440" s="277"/>
      <c r="I440" s="277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</row>
    <row r="441" ht="13.5" customHeight="1">
      <c r="A441" s="78"/>
      <c r="B441" s="277"/>
      <c r="C441" s="78"/>
      <c r="D441" s="78"/>
      <c r="E441" s="78"/>
      <c r="F441" s="78"/>
      <c r="G441" s="78"/>
      <c r="H441" s="277"/>
      <c r="I441" s="277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</row>
    <row r="442" ht="13.5" customHeight="1">
      <c r="A442" s="78"/>
      <c r="B442" s="277"/>
      <c r="C442" s="78"/>
      <c r="D442" s="78"/>
      <c r="E442" s="78"/>
      <c r="F442" s="78"/>
      <c r="G442" s="78"/>
      <c r="H442" s="277"/>
      <c r="I442" s="277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</row>
    <row r="443" ht="13.5" customHeight="1">
      <c r="A443" s="78"/>
      <c r="B443" s="277"/>
      <c r="C443" s="78"/>
      <c r="D443" s="78"/>
      <c r="E443" s="78"/>
      <c r="F443" s="78"/>
      <c r="G443" s="78"/>
      <c r="H443" s="277"/>
      <c r="I443" s="277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</row>
    <row r="444" ht="13.5" customHeight="1">
      <c r="A444" s="78"/>
      <c r="B444" s="277"/>
      <c r="C444" s="78"/>
      <c r="D444" s="78"/>
      <c r="E444" s="78"/>
      <c r="F444" s="78"/>
      <c r="G444" s="78"/>
      <c r="H444" s="277"/>
      <c r="I444" s="277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</row>
    <row r="445" ht="13.5" customHeight="1">
      <c r="A445" s="78"/>
      <c r="B445" s="277"/>
      <c r="C445" s="78"/>
      <c r="D445" s="78"/>
      <c r="E445" s="78"/>
      <c r="F445" s="78"/>
      <c r="G445" s="78"/>
      <c r="H445" s="277"/>
      <c r="I445" s="277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</row>
    <row r="446" ht="13.5" customHeight="1">
      <c r="A446" s="78"/>
      <c r="B446" s="277"/>
      <c r="C446" s="78"/>
      <c r="D446" s="78"/>
      <c r="E446" s="78"/>
      <c r="F446" s="78"/>
      <c r="G446" s="78"/>
      <c r="H446" s="277"/>
      <c r="I446" s="277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</row>
    <row r="447" ht="13.5" customHeight="1">
      <c r="A447" s="78"/>
      <c r="B447" s="277"/>
      <c r="C447" s="78"/>
      <c r="D447" s="78"/>
      <c r="E447" s="78"/>
      <c r="F447" s="78"/>
      <c r="G447" s="78"/>
      <c r="H447" s="277"/>
      <c r="I447" s="277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</row>
    <row r="448" ht="13.5" customHeight="1">
      <c r="A448" s="78"/>
      <c r="B448" s="277"/>
      <c r="C448" s="78"/>
      <c r="D448" s="78"/>
      <c r="E448" s="78"/>
      <c r="F448" s="78"/>
      <c r="G448" s="78"/>
      <c r="H448" s="277"/>
      <c r="I448" s="277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</row>
    <row r="449" ht="13.5" customHeight="1">
      <c r="A449" s="78"/>
      <c r="B449" s="277"/>
      <c r="C449" s="78"/>
      <c r="D449" s="78"/>
      <c r="E449" s="78"/>
      <c r="F449" s="78"/>
      <c r="G449" s="78"/>
      <c r="H449" s="277"/>
      <c r="I449" s="277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</row>
    <row r="450" ht="13.5" customHeight="1">
      <c r="A450" s="78"/>
      <c r="B450" s="277"/>
      <c r="C450" s="78"/>
      <c r="D450" s="78"/>
      <c r="E450" s="78"/>
      <c r="F450" s="78"/>
      <c r="G450" s="78"/>
      <c r="H450" s="277"/>
      <c r="I450" s="277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</row>
    <row r="451" ht="13.5" customHeight="1">
      <c r="A451" s="78"/>
      <c r="B451" s="277"/>
      <c r="C451" s="78"/>
      <c r="D451" s="78"/>
      <c r="E451" s="78"/>
      <c r="F451" s="78"/>
      <c r="G451" s="78"/>
      <c r="H451" s="277"/>
      <c r="I451" s="277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</row>
    <row r="452" ht="13.5" customHeight="1">
      <c r="A452" s="78"/>
      <c r="B452" s="277"/>
      <c r="C452" s="78"/>
      <c r="D452" s="78"/>
      <c r="E452" s="78"/>
      <c r="F452" s="78"/>
      <c r="G452" s="78"/>
      <c r="H452" s="277"/>
      <c r="I452" s="277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</row>
    <row r="453" ht="13.5" customHeight="1">
      <c r="A453" s="78"/>
      <c r="B453" s="277"/>
      <c r="C453" s="78"/>
      <c r="D453" s="78"/>
      <c r="E453" s="78"/>
      <c r="F453" s="78"/>
      <c r="G453" s="78"/>
      <c r="H453" s="277"/>
      <c r="I453" s="277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</row>
    <row r="454" ht="13.5" customHeight="1">
      <c r="A454" s="78"/>
      <c r="B454" s="277"/>
      <c r="C454" s="78"/>
      <c r="D454" s="78"/>
      <c r="E454" s="78"/>
      <c r="F454" s="78"/>
      <c r="G454" s="78"/>
      <c r="H454" s="277"/>
      <c r="I454" s="277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</row>
    <row r="455" ht="13.5" customHeight="1">
      <c r="A455" s="78"/>
      <c r="B455" s="277"/>
      <c r="C455" s="78"/>
      <c r="D455" s="78"/>
      <c r="E455" s="78"/>
      <c r="F455" s="78"/>
      <c r="G455" s="78"/>
      <c r="H455" s="277"/>
      <c r="I455" s="277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</row>
    <row r="456" ht="13.5" customHeight="1">
      <c r="A456" s="78"/>
      <c r="B456" s="277"/>
      <c r="C456" s="78"/>
      <c r="D456" s="78"/>
      <c r="E456" s="78"/>
      <c r="F456" s="78"/>
      <c r="G456" s="78"/>
      <c r="H456" s="277"/>
      <c r="I456" s="277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</row>
    <row r="457" ht="13.5" customHeight="1">
      <c r="A457" s="78"/>
      <c r="B457" s="277"/>
      <c r="C457" s="78"/>
      <c r="D457" s="78"/>
      <c r="E457" s="78"/>
      <c r="F457" s="78"/>
      <c r="G457" s="78"/>
      <c r="H457" s="277"/>
      <c r="I457" s="277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</row>
    <row r="458" ht="13.5" customHeight="1">
      <c r="A458" s="78"/>
      <c r="B458" s="277"/>
      <c r="C458" s="78"/>
      <c r="D458" s="78"/>
      <c r="E458" s="78"/>
      <c r="F458" s="78"/>
      <c r="G458" s="78"/>
      <c r="H458" s="277"/>
      <c r="I458" s="277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</row>
    <row r="459" ht="13.5" customHeight="1">
      <c r="A459" s="78"/>
      <c r="B459" s="277"/>
      <c r="C459" s="78"/>
      <c r="D459" s="78"/>
      <c r="E459" s="78"/>
      <c r="F459" s="78"/>
      <c r="G459" s="78"/>
      <c r="H459" s="277"/>
      <c r="I459" s="277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</row>
    <row r="460" ht="13.5" customHeight="1">
      <c r="A460" s="78"/>
      <c r="B460" s="277"/>
      <c r="C460" s="78"/>
      <c r="D460" s="78"/>
      <c r="E460" s="78"/>
      <c r="F460" s="78"/>
      <c r="G460" s="78"/>
      <c r="H460" s="277"/>
      <c r="I460" s="277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</row>
    <row r="461" ht="13.5" customHeight="1">
      <c r="A461" s="78"/>
      <c r="B461" s="277"/>
      <c r="C461" s="78"/>
      <c r="D461" s="78"/>
      <c r="E461" s="78"/>
      <c r="F461" s="78"/>
      <c r="G461" s="78"/>
      <c r="H461" s="277"/>
      <c r="I461" s="277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</row>
    <row r="462" ht="13.5" customHeight="1">
      <c r="A462" s="78"/>
      <c r="B462" s="277"/>
      <c r="C462" s="78"/>
      <c r="D462" s="78"/>
      <c r="E462" s="78"/>
      <c r="F462" s="78"/>
      <c r="G462" s="78"/>
      <c r="H462" s="277"/>
      <c r="I462" s="277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</row>
    <row r="463" ht="13.5" customHeight="1">
      <c r="A463" s="78"/>
      <c r="B463" s="277"/>
      <c r="C463" s="78"/>
      <c r="D463" s="78"/>
      <c r="E463" s="78"/>
      <c r="F463" s="78"/>
      <c r="G463" s="78"/>
      <c r="H463" s="277"/>
      <c r="I463" s="277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</row>
    <row r="464" ht="13.5" customHeight="1">
      <c r="A464" s="78"/>
      <c r="B464" s="277"/>
      <c r="C464" s="78"/>
      <c r="D464" s="78"/>
      <c r="E464" s="78"/>
      <c r="F464" s="78"/>
      <c r="G464" s="78"/>
      <c r="H464" s="277"/>
      <c r="I464" s="277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</row>
    <row r="465" ht="13.5" customHeight="1">
      <c r="A465" s="78"/>
      <c r="B465" s="277"/>
      <c r="C465" s="78"/>
      <c r="D465" s="78"/>
      <c r="E465" s="78"/>
      <c r="F465" s="78"/>
      <c r="G465" s="78"/>
      <c r="H465" s="277"/>
      <c r="I465" s="277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</row>
    <row r="466" ht="13.5" customHeight="1">
      <c r="A466" s="78"/>
      <c r="B466" s="277"/>
      <c r="C466" s="78"/>
      <c r="D466" s="78"/>
      <c r="E466" s="78"/>
      <c r="F466" s="78"/>
      <c r="G466" s="78"/>
      <c r="H466" s="277"/>
      <c r="I466" s="277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</row>
    <row r="467" ht="13.5" customHeight="1">
      <c r="A467" s="78"/>
      <c r="B467" s="277"/>
      <c r="C467" s="78"/>
      <c r="D467" s="78"/>
      <c r="E467" s="78"/>
      <c r="F467" s="78"/>
      <c r="G467" s="78"/>
      <c r="H467" s="277"/>
      <c r="I467" s="277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</row>
    <row r="468" ht="13.5" customHeight="1">
      <c r="A468" s="78"/>
      <c r="B468" s="277"/>
      <c r="C468" s="78"/>
      <c r="D468" s="78"/>
      <c r="E468" s="78"/>
      <c r="F468" s="78"/>
      <c r="G468" s="78"/>
      <c r="H468" s="277"/>
      <c r="I468" s="277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</row>
    <row r="469" ht="13.5" customHeight="1">
      <c r="A469" s="78"/>
      <c r="B469" s="277"/>
      <c r="C469" s="78"/>
      <c r="D469" s="78"/>
      <c r="E469" s="78"/>
      <c r="F469" s="78"/>
      <c r="G469" s="78"/>
      <c r="H469" s="277"/>
      <c r="I469" s="277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</row>
    <row r="470" ht="13.5" customHeight="1">
      <c r="A470" s="78"/>
      <c r="B470" s="277"/>
      <c r="C470" s="78"/>
      <c r="D470" s="78"/>
      <c r="E470" s="78"/>
      <c r="F470" s="78"/>
      <c r="G470" s="78"/>
      <c r="H470" s="277"/>
      <c r="I470" s="277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</row>
    <row r="471" ht="13.5" customHeight="1">
      <c r="A471" s="78"/>
      <c r="B471" s="277"/>
      <c r="C471" s="78"/>
      <c r="D471" s="78"/>
      <c r="E471" s="78"/>
      <c r="F471" s="78"/>
      <c r="G471" s="78"/>
      <c r="H471" s="277"/>
      <c r="I471" s="277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</row>
    <row r="472" ht="13.5" customHeight="1">
      <c r="A472" s="78"/>
      <c r="B472" s="277"/>
      <c r="C472" s="78"/>
      <c r="D472" s="78"/>
      <c r="E472" s="78"/>
      <c r="F472" s="78"/>
      <c r="G472" s="78"/>
      <c r="H472" s="277"/>
      <c r="I472" s="277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</row>
    <row r="473" ht="13.5" customHeight="1">
      <c r="A473" s="78"/>
      <c r="B473" s="277"/>
      <c r="C473" s="78"/>
      <c r="D473" s="78"/>
      <c r="E473" s="78"/>
      <c r="F473" s="78"/>
      <c r="G473" s="78"/>
      <c r="H473" s="277"/>
      <c r="I473" s="277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</row>
    <row r="474" ht="13.5" customHeight="1">
      <c r="A474" s="78"/>
      <c r="B474" s="277"/>
      <c r="C474" s="78"/>
      <c r="D474" s="78"/>
      <c r="E474" s="78"/>
      <c r="F474" s="78"/>
      <c r="G474" s="78"/>
      <c r="H474" s="277"/>
      <c r="I474" s="277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</row>
    <row r="475" ht="13.5" customHeight="1">
      <c r="A475" s="78"/>
      <c r="B475" s="277"/>
      <c r="C475" s="78"/>
      <c r="D475" s="78"/>
      <c r="E475" s="78"/>
      <c r="F475" s="78"/>
      <c r="G475" s="78"/>
      <c r="H475" s="277"/>
      <c r="I475" s="277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</row>
    <row r="476" ht="13.5" customHeight="1">
      <c r="A476" s="78"/>
      <c r="B476" s="277"/>
      <c r="C476" s="78"/>
      <c r="D476" s="78"/>
      <c r="E476" s="78"/>
      <c r="F476" s="78"/>
      <c r="G476" s="78"/>
      <c r="H476" s="277"/>
      <c r="I476" s="277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</row>
    <row r="477" ht="13.5" customHeight="1">
      <c r="A477" s="78"/>
      <c r="B477" s="277"/>
      <c r="C477" s="78"/>
      <c r="D477" s="78"/>
      <c r="E477" s="78"/>
      <c r="F477" s="78"/>
      <c r="G477" s="78"/>
      <c r="H477" s="277"/>
      <c r="I477" s="277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</row>
    <row r="478" ht="13.5" customHeight="1">
      <c r="A478" s="78"/>
      <c r="B478" s="277"/>
      <c r="C478" s="78"/>
      <c r="D478" s="78"/>
      <c r="E478" s="78"/>
      <c r="F478" s="78"/>
      <c r="G478" s="78"/>
      <c r="H478" s="277"/>
      <c r="I478" s="277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</row>
    <row r="479" ht="13.5" customHeight="1">
      <c r="A479" s="78"/>
      <c r="B479" s="277"/>
      <c r="C479" s="78"/>
      <c r="D479" s="78"/>
      <c r="E479" s="78"/>
      <c r="F479" s="78"/>
      <c r="G479" s="78"/>
      <c r="H479" s="277"/>
      <c r="I479" s="277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</row>
    <row r="480" ht="13.5" customHeight="1">
      <c r="A480" s="78"/>
      <c r="B480" s="277"/>
      <c r="C480" s="78"/>
      <c r="D480" s="78"/>
      <c r="E480" s="78"/>
      <c r="F480" s="78"/>
      <c r="G480" s="78"/>
      <c r="H480" s="277"/>
      <c r="I480" s="277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</row>
    <row r="481" ht="13.5" customHeight="1">
      <c r="A481" s="78"/>
      <c r="B481" s="277"/>
      <c r="C481" s="78"/>
      <c r="D481" s="78"/>
      <c r="E481" s="78"/>
      <c r="F481" s="78"/>
      <c r="G481" s="78"/>
      <c r="H481" s="277"/>
      <c r="I481" s="277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</row>
    <row r="482" ht="13.5" customHeight="1">
      <c r="A482" s="78"/>
      <c r="B482" s="277"/>
      <c r="C482" s="78"/>
      <c r="D482" s="78"/>
      <c r="E482" s="78"/>
      <c r="F482" s="78"/>
      <c r="G482" s="78"/>
      <c r="H482" s="277"/>
      <c r="I482" s="277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</row>
    <row r="483" ht="13.5" customHeight="1">
      <c r="A483" s="78"/>
      <c r="B483" s="277"/>
      <c r="C483" s="78"/>
      <c r="D483" s="78"/>
      <c r="E483" s="78"/>
      <c r="F483" s="78"/>
      <c r="G483" s="78"/>
      <c r="H483" s="277"/>
      <c r="I483" s="277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</row>
    <row r="484" ht="13.5" customHeight="1">
      <c r="A484" s="78"/>
      <c r="B484" s="277"/>
      <c r="C484" s="78"/>
      <c r="D484" s="78"/>
      <c r="E484" s="78"/>
      <c r="F484" s="78"/>
      <c r="G484" s="78"/>
      <c r="H484" s="277"/>
      <c r="I484" s="277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</row>
    <row r="485" ht="13.5" customHeight="1">
      <c r="A485" s="78"/>
      <c r="B485" s="277"/>
      <c r="C485" s="78"/>
      <c r="D485" s="78"/>
      <c r="E485" s="78"/>
      <c r="F485" s="78"/>
      <c r="G485" s="78"/>
      <c r="H485" s="277"/>
      <c r="I485" s="277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</row>
    <row r="486" ht="13.5" customHeight="1">
      <c r="A486" s="78"/>
      <c r="B486" s="277"/>
      <c r="C486" s="78"/>
      <c r="D486" s="78"/>
      <c r="E486" s="78"/>
      <c r="F486" s="78"/>
      <c r="G486" s="78"/>
      <c r="H486" s="277"/>
      <c r="I486" s="277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</row>
    <row r="487" ht="13.5" customHeight="1">
      <c r="A487" s="78"/>
      <c r="B487" s="277"/>
      <c r="C487" s="78"/>
      <c r="D487" s="78"/>
      <c r="E487" s="78"/>
      <c r="F487" s="78"/>
      <c r="G487" s="78"/>
      <c r="H487" s="277"/>
      <c r="I487" s="277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</row>
    <row r="488" ht="13.5" customHeight="1">
      <c r="A488" s="78"/>
      <c r="B488" s="277"/>
      <c r="C488" s="78"/>
      <c r="D488" s="78"/>
      <c r="E488" s="78"/>
      <c r="F488" s="78"/>
      <c r="G488" s="78"/>
      <c r="H488" s="277"/>
      <c r="I488" s="277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</row>
    <row r="489" ht="13.5" customHeight="1">
      <c r="A489" s="78"/>
      <c r="B489" s="277"/>
      <c r="C489" s="78"/>
      <c r="D489" s="78"/>
      <c r="E489" s="78"/>
      <c r="F489" s="78"/>
      <c r="G489" s="78"/>
      <c r="H489" s="277"/>
      <c r="I489" s="277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</row>
    <row r="490" ht="13.5" customHeight="1">
      <c r="A490" s="78"/>
      <c r="B490" s="277"/>
      <c r="C490" s="78"/>
      <c r="D490" s="78"/>
      <c r="E490" s="78"/>
      <c r="F490" s="78"/>
      <c r="G490" s="78"/>
      <c r="H490" s="277"/>
      <c r="I490" s="277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</row>
    <row r="491" ht="13.5" customHeight="1">
      <c r="A491" s="78"/>
      <c r="B491" s="277"/>
      <c r="C491" s="78"/>
      <c r="D491" s="78"/>
      <c r="E491" s="78"/>
      <c r="F491" s="78"/>
      <c r="G491" s="78"/>
      <c r="H491" s="277"/>
      <c r="I491" s="277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</row>
    <row r="492" ht="13.5" customHeight="1">
      <c r="A492" s="78"/>
      <c r="B492" s="277"/>
      <c r="C492" s="78"/>
      <c r="D492" s="78"/>
      <c r="E492" s="78"/>
      <c r="F492" s="78"/>
      <c r="G492" s="78"/>
      <c r="H492" s="277"/>
      <c r="I492" s="277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</row>
    <row r="493" ht="13.5" customHeight="1">
      <c r="A493" s="78"/>
      <c r="B493" s="277"/>
      <c r="C493" s="78"/>
      <c r="D493" s="78"/>
      <c r="E493" s="78"/>
      <c r="F493" s="78"/>
      <c r="G493" s="78"/>
      <c r="H493" s="277"/>
      <c r="I493" s="277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</row>
    <row r="494" ht="13.5" customHeight="1">
      <c r="A494" s="78"/>
      <c r="B494" s="277"/>
      <c r="C494" s="78"/>
      <c r="D494" s="78"/>
      <c r="E494" s="78"/>
      <c r="F494" s="78"/>
      <c r="G494" s="78"/>
      <c r="H494" s="277"/>
      <c r="I494" s="277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</row>
    <row r="495" ht="13.5" customHeight="1">
      <c r="A495" s="78"/>
      <c r="B495" s="277"/>
      <c r="C495" s="78"/>
      <c r="D495" s="78"/>
      <c r="E495" s="78"/>
      <c r="F495" s="78"/>
      <c r="G495" s="78"/>
      <c r="H495" s="277"/>
      <c r="I495" s="277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</row>
    <row r="496" ht="13.5" customHeight="1">
      <c r="A496" s="78"/>
      <c r="B496" s="277"/>
      <c r="C496" s="78"/>
      <c r="D496" s="78"/>
      <c r="E496" s="78"/>
      <c r="F496" s="78"/>
      <c r="G496" s="78"/>
      <c r="H496" s="277"/>
      <c r="I496" s="277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</row>
    <row r="497" ht="13.5" customHeight="1">
      <c r="A497" s="78"/>
      <c r="B497" s="277"/>
      <c r="C497" s="78"/>
      <c r="D497" s="78"/>
      <c r="E497" s="78"/>
      <c r="F497" s="78"/>
      <c r="G497" s="78"/>
      <c r="H497" s="277"/>
      <c r="I497" s="277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</row>
    <row r="498" ht="13.5" customHeight="1">
      <c r="A498" s="78"/>
      <c r="B498" s="277"/>
      <c r="C498" s="78"/>
      <c r="D498" s="78"/>
      <c r="E498" s="78"/>
      <c r="F498" s="78"/>
      <c r="G498" s="78"/>
      <c r="H498" s="277"/>
      <c r="I498" s="277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</row>
    <row r="499" ht="13.5" customHeight="1">
      <c r="A499" s="78"/>
      <c r="B499" s="277"/>
      <c r="C499" s="78"/>
      <c r="D499" s="78"/>
      <c r="E499" s="78"/>
      <c r="F499" s="78"/>
      <c r="G499" s="78"/>
      <c r="H499" s="277"/>
      <c r="I499" s="277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</row>
    <row r="500" ht="13.5" customHeight="1">
      <c r="A500" s="78"/>
      <c r="B500" s="277"/>
      <c r="C500" s="78"/>
      <c r="D500" s="78"/>
      <c r="E500" s="78"/>
      <c r="F500" s="78"/>
      <c r="G500" s="78"/>
      <c r="H500" s="277"/>
      <c r="I500" s="277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</row>
    <row r="501" ht="13.5" customHeight="1">
      <c r="A501" s="78"/>
      <c r="B501" s="277"/>
      <c r="C501" s="78"/>
      <c r="D501" s="78"/>
      <c r="E501" s="78"/>
      <c r="F501" s="78"/>
      <c r="G501" s="78"/>
      <c r="H501" s="277"/>
      <c r="I501" s="277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</row>
    <row r="502" ht="13.5" customHeight="1">
      <c r="A502" s="78"/>
      <c r="B502" s="277"/>
      <c r="C502" s="78"/>
      <c r="D502" s="78"/>
      <c r="E502" s="78"/>
      <c r="F502" s="78"/>
      <c r="G502" s="78"/>
      <c r="H502" s="277"/>
      <c r="I502" s="277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</row>
    <row r="503" ht="13.5" customHeight="1">
      <c r="A503" s="78"/>
      <c r="B503" s="277"/>
      <c r="C503" s="78"/>
      <c r="D503" s="78"/>
      <c r="E503" s="78"/>
      <c r="F503" s="78"/>
      <c r="G503" s="78"/>
      <c r="H503" s="277"/>
      <c r="I503" s="277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</row>
    <row r="504" ht="13.5" customHeight="1">
      <c r="A504" s="78"/>
      <c r="B504" s="277"/>
      <c r="C504" s="78"/>
      <c r="D504" s="78"/>
      <c r="E504" s="78"/>
      <c r="F504" s="78"/>
      <c r="G504" s="78"/>
      <c r="H504" s="277"/>
      <c r="I504" s="277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</row>
    <row r="505" ht="13.5" customHeight="1">
      <c r="A505" s="78"/>
      <c r="B505" s="277"/>
      <c r="C505" s="78"/>
      <c r="D505" s="78"/>
      <c r="E505" s="78"/>
      <c r="F505" s="78"/>
      <c r="G505" s="78"/>
      <c r="H505" s="277"/>
      <c r="I505" s="277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</row>
    <row r="506" ht="13.5" customHeight="1">
      <c r="A506" s="78"/>
      <c r="B506" s="277"/>
      <c r="C506" s="78"/>
      <c r="D506" s="78"/>
      <c r="E506" s="78"/>
      <c r="F506" s="78"/>
      <c r="G506" s="78"/>
      <c r="H506" s="277"/>
      <c r="I506" s="277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</row>
    <row r="507" ht="13.5" customHeight="1">
      <c r="A507" s="78"/>
      <c r="B507" s="277"/>
      <c r="C507" s="78"/>
      <c r="D507" s="78"/>
      <c r="E507" s="78"/>
      <c r="F507" s="78"/>
      <c r="G507" s="78"/>
      <c r="H507" s="277"/>
      <c r="I507" s="277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</row>
    <row r="508" ht="13.5" customHeight="1">
      <c r="A508" s="78"/>
      <c r="B508" s="277"/>
      <c r="C508" s="78"/>
      <c r="D508" s="78"/>
      <c r="E508" s="78"/>
      <c r="F508" s="78"/>
      <c r="G508" s="78"/>
      <c r="H508" s="277"/>
      <c r="I508" s="277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</row>
    <row r="509" ht="13.5" customHeight="1">
      <c r="A509" s="78"/>
      <c r="B509" s="277"/>
      <c r="C509" s="78"/>
      <c r="D509" s="78"/>
      <c r="E509" s="78"/>
      <c r="F509" s="78"/>
      <c r="G509" s="78"/>
      <c r="H509" s="277"/>
      <c r="I509" s="277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</row>
    <row r="510" ht="13.5" customHeight="1">
      <c r="A510" s="78"/>
      <c r="B510" s="277"/>
      <c r="C510" s="78"/>
      <c r="D510" s="78"/>
      <c r="E510" s="78"/>
      <c r="F510" s="78"/>
      <c r="G510" s="78"/>
      <c r="H510" s="277"/>
      <c r="I510" s="277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</row>
    <row r="511" ht="13.5" customHeight="1">
      <c r="A511" s="78"/>
      <c r="B511" s="277"/>
      <c r="C511" s="78"/>
      <c r="D511" s="78"/>
      <c r="E511" s="78"/>
      <c r="F511" s="78"/>
      <c r="G511" s="78"/>
      <c r="H511" s="277"/>
      <c r="I511" s="277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</row>
    <row r="512" ht="13.5" customHeight="1">
      <c r="A512" s="78"/>
      <c r="B512" s="277"/>
      <c r="C512" s="78"/>
      <c r="D512" s="78"/>
      <c r="E512" s="78"/>
      <c r="F512" s="78"/>
      <c r="G512" s="78"/>
      <c r="H512" s="277"/>
      <c r="I512" s="277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</row>
    <row r="513" ht="13.5" customHeight="1">
      <c r="A513" s="78"/>
      <c r="B513" s="277"/>
      <c r="C513" s="78"/>
      <c r="D513" s="78"/>
      <c r="E513" s="78"/>
      <c r="F513" s="78"/>
      <c r="G513" s="78"/>
      <c r="H513" s="277"/>
      <c r="I513" s="277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</row>
    <row r="514" ht="13.5" customHeight="1">
      <c r="A514" s="78"/>
      <c r="B514" s="277"/>
      <c r="C514" s="78"/>
      <c r="D514" s="78"/>
      <c r="E514" s="78"/>
      <c r="F514" s="78"/>
      <c r="G514" s="78"/>
      <c r="H514" s="277"/>
      <c r="I514" s="277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</row>
    <row r="515" ht="13.5" customHeight="1">
      <c r="A515" s="78"/>
      <c r="B515" s="277"/>
      <c r="C515" s="78"/>
      <c r="D515" s="78"/>
      <c r="E515" s="78"/>
      <c r="F515" s="78"/>
      <c r="G515" s="78"/>
      <c r="H515" s="277"/>
      <c r="I515" s="277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</row>
    <row r="516" ht="13.5" customHeight="1">
      <c r="A516" s="78"/>
      <c r="B516" s="277"/>
      <c r="C516" s="78"/>
      <c r="D516" s="78"/>
      <c r="E516" s="78"/>
      <c r="F516" s="78"/>
      <c r="G516" s="78"/>
      <c r="H516" s="277"/>
      <c r="I516" s="277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</row>
    <row r="517" ht="13.5" customHeight="1">
      <c r="A517" s="78"/>
      <c r="B517" s="277"/>
      <c r="C517" s="78"/>
      <c r="D517" s="78"/>
      <c r="E517" s="78"/>
      <c r="F517" s="78"/>
      <c r="G517" s="78"/>
      <c r="H517" s="277"/>
      <c r="I517" s="277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</row>
    <row r="518" ht="13.5" customHeight="1">
      <c r="A518" s="78"/>
      <c r="B518" s="277"/>
      <c r="C518" s="78"/>
      <c r="D518" s="78"/>
      <c r="E518" s="78"/>
      <c r="F518" s="78"/>
      <c r="G518" s="78"/>
      <c r="H518" s="277"/>
      <c r="I518" s="277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</row>
    <row r="519" ht="13.5" customHeight="1">
      <c r="A519" s="78"/>
      <c r="B519" s="277"/>
      <c r="C519" s="78"/>
      <c r="D519" s="78"/>
      <c r="E519" s="78"/>
      <c r="F519" s="78"/>
      <c r="G519" s="78"/>
      <c r="H519" s="277"/>
      <c r="I519" s="277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</row>
    <row r="520" ht="13.5" customHeight="1">
      <c r="A520" s="78"/>
      <c r="B520" s="277"/>
      <c r="C520" s="78"/>
      <c r="D520" s="78"/>
      <c r="E520" s="78"/>
      <c r="F520" s="78"/>
      <c r="G520" s="78"/>
      <c r="H520" s="277"/>
      <c r="I520" s="277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</row>
    <row r="521" ht="13.5" customHeight="1">
      <c r="A521" s="78"/>
      <c r="B521" s="277"/>
      <c r="C521" s="78"/>
      <c r="D521" s="78"/>
      <c r="E521" s="78"/>
      <c r="F521" s="78"/>
      <c r="G521" s="78"/>
      <c r="H521" s="277"/>
      <c r="I521" s="277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</row>
    <row r="522" ht="13.5" customHeight="1">
      <c r="A522" s="78"/>
      <c r="B522" s="277"/>
      <c r="C522" s="78"/>
      <c r="D522" s="78"/>
      <c r="E522" s="78"/>
      <c r="F522" s="78"/>
      <c r="G522" s="78"/>
      <c r="H522" s="277"/>
      <c r="I522" s="277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</row>
    <row r="523" ht="13.5" customHeight="1">
      <c r="A523" s="78"/>
      <c r="B523" s="277"/>
      <c r="C523" s="78"/>
      <c r="D523" s="78"/>
      <c r="E523" s="78"/>
      <c r="F523" s="78"/>
      <c r="G523" s="78"/>
      <c r="H523" s="277"/>
      <c r="I523" s="277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</row>
    <row r="524" ht="13.5" customHeight="1">
      <c r="A524" s="78"/>
      <c r="B524" s="277"/>
      <c r="C524" s="78"/>
      <c r="D524" s="78"/>
      <c r="E524" s="78"/>
      <c r="F524" s="78"/>
      <c r="G524" s="78"/>
      <c r="H524" s="277"/>
      <c r="I524" s="277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</row>
    <row r="525" ht="13.5" customHeight="1">
      <c r="A525" s="78"/>
      <c r="B525" s="277"/>
      <c r="C525" s="78"/>
      <c r="D525" s="78"/>
      <c r="E525" s="78"/>
      <c r="F525" s="78"/>
      <c r="G525" s="78"/>
      <c r="H525" s="277"/>
      <c r="I525" s="277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</row>
    <row r="526" ht="13.5" customHeight="1">
      <c r="A526" s="78"/>
      <c r="B526" s="277"/>
      <c r="C526" s="78"/>
      <c r="D526" s="78"/>
      <c r="E526" s="78"/>
      <c r="F526" s="78"/>
      <c r="G526" s="78"/>
      <c r="H526" s="277"/>
      <c r="I526" s="277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</row>
    <row r="527" ht="13.5" customHeight="1">
      <c r="A527" s="78"/>
      <c r="B527" s="277"/>
      <c r="C527" s="78"/>
      <c r="D527" s="78"/>
      <c r="E527" s="78"/>
      <c r="F527" s="78"/>
      <c r="G527" s="78"/>
      <c r="H527" s="277"/>
      <c r="I527" s="277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</row>
    <row r="528" ht="13.5" customHeight="1">
      <c r="A528" s="78"/>
      <c r="B528" s="277"/>
      <c r="C528" s="78"/>
      <c r="D528" s="78"/>
      <c r="E528" s="78"/>
      <c r="F528" s="78"/>
      <c r="G528" s="78"/>
      <c r="H528" s="277"/>
      <c r="I528" s="277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</row>
    <row r="529" ht="13.5" customHeight="1">
      <c r="A529" s="78"/>
      <c r="B529" s="277"/>
      <c r="C529" s="78"/>
      <c r="D529" s="78"/>
      <c r="E529" s="78"/>
      <c r="F529" s="78"/>
      <c r="G529" s="78"/>
      <c r="H529" s="277"/>
      <c r="I529" s="277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</row>
    <row r="530" ht="13.5" customHeight="1">
      <c r="A530" s="78"/>
      <c r="B530" s="277"/>
      <c r="C530" s="78"/>
      <c r="D530" s="78"/>
      <c r="E530" s="78"/>
      <c r="F530" s="78"/>
      <c r="G530" s="78"/>
      <c r="H530" s="277"/>
      <c r="I530" s="277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</row>
    <row r="531" ht="13.5" customHeight="1">
      <c r="A531" s="78"/>
      <c r="B531" s="277"/>
      <c r="C531" s="78"/>
      <c r="D531" s="78"/>
      <c r="E531" s="78"/>
      <c r="F531" s="78"/>
      <c r="G531" s="78"/>
      <c r="H531" s="277"/>
      <c r="I531" s="277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</row>
    <row r="532" ht="13.5" customHeight="1">
      <c r="A532" s="78"/>
      <c r="B532" s="277"/>
      <c r="C532" s="78"/>
      <c r="D532" s="78"/>
      <c r="E532" s="78"/>
      <c r="F532" s="78"/>
      <c r="G532" s="78"/>
      <c r="H532" s="277"/>
      <c r="I532" s="277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</row>
    <row r="533" ht="13.5" customHeight="1">
      <c r="A533" s="78"/>
      <c r="B533" s="277"/>
      <c r="C533" s="78"/>
      <c r="D533" s="78"/>
      <c r="E533" s="78"/>
      <c r="F533" s="78"/>
      <c r="G533" s="78"/>
      <c r="H533" s="277"/>
      <c r="I533" s="277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</row>
    <row r="534" ht="13.5" customHeight="1">
      <c r="A534" s="78"/>
      <c r="B534" s="277"/>
      <c r="C534" s="78"/>
      <c r="D534" s="78"/>
      <c r="E534" s="78"/>
      <c r="F534" s="78"/>
      <c r="G534" s="78"/>
      <c r="H534" s="277"/>
      <c r="I534" s="277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</row>
    <row r="535" ht="13.5" customHeight="1">
      <c r="A535" s="78"/>
      <c r="B535" s="277"/>
      <c r="C535" s="78"/>
      <c r="D535" s="78"/>
      <c r="E535" s="78"/>
      <c r="F535" s="78"/>
      <c r="G535" s="78"/>
      <c r="H535" s="277"/>
      <c r="I535" s="277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</row>
    <row r="536" ht="13.5" customHeight="1">
      <c r="A536" s="78"/>
      <c r="B536" s="277"/>
      <c r="C536" s="78"/>
      <c r="D536" s="78"/>
      <c r="E536" s="78"/>
      <c r="F536" s="78"/>
      <c r="G536" s="78"/>
      <c r="H536" s="277"/>
      <c r="I536" s="277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</row>
    <row r="537" ht="13.5" customHeight="1">
      <c r="A537" s="78"/>
      <c r="B537" s="277"/>
      <c r="C537" s="78"/>
      <c r="D537" s="78"/>
      <c r="E537" s="78"/>
      <c r="F537" s="78"/>
      <c r="G537" s="78"/>
      <c r="H537" s="277"/>
      <c r="I537" s="277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</row>
    <row r="538" ht="13.5" customHeight="1">
      <c r="A538" s="78"/>
      <c r="B538" s="277"/>
      <c r="C538" s="78"/>
      <c r="D538" s="78"/>
      <c r="E538" s="78"/>
      <c r="F538" s="78"/>
      <c r="G538" s="78"/>
      <c r="H538" s="277"/>
      <c r="I538" s="277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</row>
    <row r="539" ht="13.5" customHeight="1">
      <c r="A539" s="78"/>
      <c r="B539" s="277"/>
      <c r="C539" s="78"/>
      <c r="D539" s="78"/>
      <c r="E539" s="78"/>
      <c r="F539" s="78"/>
      <c r="G539" s="78"/>
      <c r="H539" s="277"/>
      <c r="I539" s="277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</row>
    <row r="540" ht="13.5" customHeight="1">
      <c r="A540" s="78"/>
      <c r="B540" s="277"/>
      <c r="C540" s="78"/>
      <c r="D540" s="78"/>
      <c r="E540" s="78"/>
      <c r="F540" s="78"/>
      <c r="G540" s="78"/>
      <c r="H540" s="277"/>
      <c r="I540" s="277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</row>
    <row r="541" ht="13.5" customHeight="1">
      <c r="A541" s="78"/>
      <c r="B541" s="277"/>
      <c r="C541" s="78"/>
      <c r="D541" s="78"/>
      <c r="E541" s="78"/>
      <c r="F541" s="78"/>
      <c r="G541" s="78"/>
      <c r="H541" s="277"/>
      <c r="I541" s="277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</row>
    <row r="542" ht="13.5" customHeight="1">
      <c r="A542" s="78"/>
      <c r="B542" s="277"/>
      <c r="C542" s="78"/>
      <c r="D542" s="78"/>
      <c r="E542" s="78"/>
      <c r="F542" s="78"/>
      <c r="G542" s="78"/>
      <c r="H542" s="277"/>
      <c r="I542" s="277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</row>
    <row r="543" ht="13.5" customHeight="1">
      <c r="A543" s="78"/>
      <c r="B543" s="277"/>
      <c r="C543" s="78"/>
      <c r="D543" s="78"/>
      <c r="E543" s="78"/>
      <c r="F543" s="78"/>
      <c r="G543" s="78"/>
      <c r="H543" s="277"/>
      <c r="I543" s="277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</row>
    <row r="544" ht="13.5" customHeight="1">
      <c r="A544" s="78"/>
      <c r="B544" s="277"/>
      <c r="C544" s="78"/>
      <c r="D544" s="78"/>
      <c r="E544" s="78"/>
      <c r="F544" s="78"/>
      <c r="G544" s="78"/>
      <c r="H544" s="277"/>
      <c r="I544" s="277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</row>
    <row r="545" ht="13.5" customHeight="1">
      <c r="A545" s="78"/>
      <c r="B545" s="277"/>
      <c r="C545" s="78"/>
      <c r="D545" s="78"/>
      <c r="E545" s="78"/>
      <c r="F545" s="78"/>
      <c r="G545" s="78"/>
      <c r="H545" s="277"/>
      <c r="I545" s="277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</row>
    <row r="546" ht="13.5" customHeight="1">
      <c r="A546" s="78"/>
      <c r="B546" s="277"/>
      <c r="C546" s="78"/>
      <c r="D546" s="78"/>
      <c r="E546" s="78"/>
      <c r="F546" s="78"/>
      <c r="G546" s="78"/>
      <c r="H546" s="277"/>
      <c r="I546" s="277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</row>
    <row r="547" ht="13.5" customHeight="1">
      <c r="A547" s="78"/>
      <c r="B547" s="277"/>
      <c r="C547" s="78"/>
      <c r="D547" s="78"/>
      <c r="E547" s="78"/>
      <c r="F547" s="78"/>
      <c r="G547" s="78"/>
      <c r="H547" s="277"/>
      <c r="I547" s="277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</row>
    <row r="548" ht="13.5" customHeight="1">
      <c r="A548" s="78"/>
      <c r="B548" s="277"/>
      <c r="C548" s="78"/>
      <c r="D548" s="78"/>
      <c r="E548" s="78"/>
      <c r="F548" s="78"/>
      <c r="G548" s="78"/>
      <c r="H548" s="277"/>
      <c r="I548" s="277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</row>
    <row r="549" ht="13.5" customHeight="1">
      <c r="A549" s="78"/>
      <c r="B549" s="277"/>
      <c r="C549" s="78"/>
      <c r="D549" s="78"/>
      <c r="E549" s="78"/>
      <c r="F549" s="78"/>
      <c r="G549" s="78"/>
      <c r="H549" s="277"/>
      <c r="I549" s="277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</row>
    <row r="550" ht="13.5" customHeight="1">
      <c r="A550" s="78"/>
      <c r="B550" s="277"/>
      <c r="C550" s="78"/>
      <c r="D550" s="78"/>
      <c r="E550" s="78"/>
      <c r="F550" s="78"/>
      <c r="G550" s="78"/>
      <c r="H550" s="277"/>
      <c r="I550" s="277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</row>
    <row r="551" ht="13.5" customHeight="1">
      <c r="A551" s="78"/>
      <c r="B551" s="277"/>
      <c r="C551" s="78"/>
      <c r="D551" s="78"/>
      <c r="E551" s="78"/>
      <c r="F551" s="78"/>
      <c r="G551" s="78"/>
      <c r="H551" s="277"/>
      <c r="I551" s="277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</row>
    <row r="552" ht="13.5" customHeight="1">
      <c r="A552" s="78"/>
      <c r="B552" s="277"/>
      <c r="C552" s="78"/>
      <c r="D552" s="78"/>
      <c r="E552" s="78"/>
      <c r="F552" s="78"/>
      <c r="G552" s="78"/>
      <c r="H552" s="277"/>
      <c r="I552" s="277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</row>
    <row r="553" ht="13.5" customHeight="1">
      <c r="A553" s="78"/>
      <c r="B553" s="277"/>
      <c r="C553" s="78"/>
      <c r="D553" s="78"/>
      <c r="E553" s="78"/>
      <c r="F553" s="78"/>
      <c r="G553" s="78"/>
      <c r="H553" s="277"/>
      <c r="I553" s="277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</row>
    <row r="554" ht="13.5" customHeight="1">
      <c r="A554" s="78"/>
      <c r="B554" s="277"/>
      <c r="C554" s="78"/>
      <c r="D554" s="78"/>
      <c r="E554" s="78"/>
      <c r="F554" s="78"/>
      <c r="G554" s="78"/>
      <c r="H554" s="277"/>
      <c r="I554" s="277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</row>
    <row r="555" ht="13.5" customHeight="1">
      <c r="A555" s="78"/>
      <c r="B555" s="277"/>
      <c r="C555" s="78"/>
      <c r="D555" s="78"/>
      <c r="E555" s="78"/>
      <c r="F555" s="78"/>
      <c r="G555" s="78"/>
      <c r="H555" s="277"/>
      <c r="I555" s="277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</row>
    <row r="556" ht="13.5" customHeight="1">
      <c r="A556" s="78"/>
      <c r="B556" s="277"/>
      <c r="C556" s="78"/>
      <c r="D556" s="78"/>
      <c r="E556" s="78"/>
      <c r="F556" s="78"/>
      <c r="G556" s="78"/>
      <c r="H556" s="277"/>
      <c r="I556" s="277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</row>
    <row r="557" ht="13.5" customHeight="1">
      <c r="A557" s="78"/>
      <c r="B557" s="277"/>
      <c r="C557" s="78"/>
      <c r="D557" s="78"/>
      <c r="E557" s="78"/>
      <c r="F557" s="78"/>
      <c r="G557" s="78"/>
      <c r="H557" s="277"/>
      <c r="I557" s="277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</row>
    <row r="558" ht="13.5" customHeight="1">
      <c r="A558" s="78"/>
      <c r="B558" s="277"/>
      <c r="C558" s="78"/>
      <c r="D558" s="78"/>
      <c r="E558" s="78"/>
      <c r="F558" s="78"/>
      <c r="G558" s="78"/>
      <c r="H558" s="277"/>
      <c r="I558" s="277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</row>
    <row r="559" ht="13.5" customHeight="1">
      <c r="A559" s="78"/>
      <c r="B559" s="277"/>
      <c r="C559" s="78"/>
      <c r="D559" s="78"/>
      <c r="E559" s="78"/>
      <c r="F559" s="78"/>
      <c r="G559" s="78"/>
      <c r="H559" s="277"/>
      <c r="I559" s="277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</row>
    <row r="560" ht="13.5" customHeight="1">
      <c r="A560" s="78"/>
      <c r="B560" s="277"/>
      <c r="C560" s="78"/>
      <c r="D560" s="78"/>
      <c r="E560" s="78"/>
      <c r="F560" s="78"/>
      <c r="G560" s="78"/>
      <c r="H560" s="277"/>
      <c r="I560" s="277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</row>
    <row r="561" ht="13.5" customHeight="1">
      <c r="A561" s="78"/>
      <c r="B561" s="277"/>
      <c r="C561" s="78"/>
      <c r="D561" s="78"/>
      <c r="E561" s="78"/>
      <c r="F561" s="78"/>
      <c r="G561" s="78"/>
      <c r="H561" s="277"/>
      <c r="I561" s="277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</row>
    <row r="562" ht="13.5" customHeight="1">
      <c r="A562" s="78"/>
      <c r="B562" s="277"/>
      <c r="C562" s="78"/>
      <c r="D562" s="78"/>
      <c r="E562" s="78"/>
      <c r="F562" s="78"/>
      <c r="G562" s="78"/>
      <c r="H562" s="277"/>
      <c r="I562" s="277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</row>
    <row r="563" ht="13.5" customHeight="1">
      <c r="A563" s="78"/>
      <c r="B563" s="277"/>
      <c r="C563" s="78"/>
      <c r="D563" s="78"/>
      <c r="E563" s="78"/>
      <c r="F563" s="78"/>
      <c r="G563" s="78"/>
      <c r="H563" s="277"/>
      <c r="I563" s="277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</row>
    <row r="564" ht="13.5" customHeight="1">
      <c r="A564" s="78"/>
      <c r="B564" s="277"/>
      <c r="C564" s="78"/>
      <c r="D564" s="78"/>
      <c r="E564" s="78"/>
      <c r="F564" s="78"/>
      <c r="G564" s="78"/>
      <c r="H564" s="277"/>
      <c r="I564" s="277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</row>
    <row r="565" ht="13.5" customHeight="1">
      <c r="A565" s="78"/>
      <c r="B565" s="277"/>
      <c r="C565" s="78"/>
      <c r="D565" s="78"/>
      <c r="E565" s="78"/>
      <c r="F565" s="78"/>
      <c r="G565" s="78"/>
      <c r="H565" s="277"/>
      <c r="I565" s="277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</row>
    <row r="566" ht="13.5" customHeight="1">
      <c r="A566" s="78"/>
      <c r="B566" s="277"/>
      <c r="C566" s="78"/>
      <c r="D566" s="78"/>
      <c r="E566" s="78"/>
      <c r="F566" s="78"/>
      <c r="G566" s="78"/>
      <c r="H566" s="277"/>
      <c r="I566" s="277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</row>
    <row r="567" ht="13.5" customHeight="1">
      <c r="A567" s="78"/>
      <c r="B567" s="277"/>
      <c r="C567" s="78"/>
      <c r="D567" s="78"/>
      <c r="E567" s="78"/>
      <c r="F567" s="78"/>
      <c r="G567" s="78"/>
      <c r="H567" s="277"/>
      <c r="I567" s="277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</row>
    <row r="568" ht="13.5" customHeight="1">
      <c r="A568" s="78"/>
      <c r="B568" s="277"/>
      <c r="C568" s="78"/>
      <c r="D568" s="78"/>
      <c r="E568" s="78"/>
      <c r="F568" s="78"/>
      <c r="G568" s="78"/>
      <c r="H568" s="277"/>
      <c r="I568" s="277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</row>
    <row r="569" ht="13.5" customHeight="1">
      <c r="A569" s="78"/>
      <c r="B569" s="277"/>
      <c r="C569" s="78"/>
      <c r="D569" s="78"/>
      <c r="E569" s="78"/>
      <c r="F569" s="78"/>
      <c r="G569" s="78"/>
      <c r="H569" s="277"/>
      <c r="I569" s="277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</row>
    <row r="570" ht="13.5" customHeight="1">
      <c r="A570" s="78"/>
      <c r="B570" s="277"/>
      <c r="C570" s="78"/>
      <c r="D570" s="78"/>
      <c r="E570" s="78"/>
      <c r="F570" s="78"/>
      <c r="G570" s="78"/>
      <c r="H570" s="277"/>
      <c r="I570" s="277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</row>
    <row r="571" ht="13.5" customHeight="1">
      <c r="A571" s="78"/>
      <c r="B571" s="277"/>
      <c r="C571" s="78"/>
      <c r="D571" s="78"/>
      <c r="E571" s="78"/>
      <c r="F571" s="78"/>
      <c r="G571" s="78"/>
      <c r="H571" s="277"/>
      <c r="I571" s="277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</row>
    <row r="572" ht="13.5" customHeight="1">
      <c r="A572" s="78"/>
      <c r="B572" s="277"/>
      <c r="C572" s="78"/>
      <c r="D572" s="78"/>
      <c r="E572" s="78"/>
      <c r="F572" s="78"/>
      <c r="G572" s="78"/>
      <c r="H572" s="277"/>
      <c r="I572" s="277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</row>
    <row r="573" ht="13.5" customHeight="1">
      <c r="A573" s="78"/>
      <c r="B573" s="277"/>
      <c r="C573" s="78"/>
      <c r="D573" s="78"/>
      <c r="E573" s="78"/>
      <c r="F573" s="78"/>
      <c r="G573" s="78"/>
      <c r="H573" s="277"/>
      <c r="I573" s="277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</row>
    <row r="574" ht="13.5" customHeight="1">
      <c r="A574" s="78"/>
      <c r="B574" s="277"/>
      <c r="C574" s="78"/>
      <c r="D574" s="78"/>
      <c r="E574" s="78"/>
      <c r="F574" s="78"/>
      <c r="G574" s="78"/>
      <c r="H574" s="277"/>
      <c r="I574" s="277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</row>
    <row r="575" ht="13.5" customHeight="1">
      <c r="A575" s="78"/>
      <c r="B575" s="277"/>
      <c r="C575" s="78"/>
      <c r="D575" s="78"/>
      <c r="E575" s="78"/>
      <c r="F575" s="78"/>
      <c r="G575" s="78"/>
      <c r="H575" s="277"/>
      <c r="I575" s="277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</row>
    <row r="576" ht="13.5" customHeight="1">
      <c r="A576" s="78"/>
      <c r="B576" s="277"/>
      <c r="C576" s="78"/>
      <c r="D576" s="78"/>
      <c r="E576" s="78"/>
      <c r="F576" s="78"/>
      <c r="G576" s="78"/>
      <c r="H576" s="277"/>
      <c r="I576" s="277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</row>
    <row r="577" ht="13.5" customHeight="1">
      <c r="A577" s="78"/>
      <c r="B577" s="277"/>
      <c r="C577" s="78"/>
      <c r="D577" s="78"/>
      <c r="E577" s="78"/>
      <c r="F577" s="78"/>
      <c r="G577" s="78"/>
      <c r="H577" s="277"/>
      <c r="I577" s="277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</row>
    <row r="578" ht="13.5" customHeight="1">
      <c r="A578" s="78"/>
      <c r="B578" s="277"/>
      <c r="C578" s="78"/>
      <c r="D578" s="78"/>
      <c r="E578" s="78"/>
      <c r="F578" s="78"/>
      <c r="G578" s="78"/>
      <c r="H578" s="277"/>
      <c r="I578" s="277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</row>
    <row r="579" ht="13.5" customHeight="1">
      <c r="A579" s="78"/>
      <c r="B579" s="277"/>
      <c r="C579" s="78"/>
      <c r="D579" s="78"/>
      <c r="E579" s="78"/>
      <c r="F579" s="78"/>
      <c r="G579" s="78"/>
      <c r="H579" s="277"/>
      <c r="I579" s="277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</row>
    <row r="580" ht="13.5" customHeight="1">
      <c r="A580" s="78"/>
      <c r="B580" s="277"/>
      <c r="C580" s="78"/>
      <c r="D580" s="78"/>
      <c r="E580" s="78"/>
      <c r="F580" s="78"/>
      <c r="G580" s="78"/>
      <c r="H580" s="277"/>
      <c r="I580" s="277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</row>
    <row r="581" ht="13.5" customHeight="1">
      <c r="A581" s="78"/>
      <c r="B581" s="277"/>
      <c r="C581" s="78"/>
      <c r="D581" s="78"/>
      <c r="E581" s="78"/>
      <c r="F581" s="78"/>
      <c r="G581" s="78"/>
      <c r="H581" s="277"/>
      <c r="I581" s="277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</row>
    <row r="582" ht="13.5" customHeight="1">
      <c r="A582" s="78"/>
      <c r="B582" s="277"/>
      <c r="C582" s="78"/>
      <c r="D582" s="78"/>
      <c r="E582" s="78"/>
      <c r="F582" s="78"/>
      <c r="G582" s="78"/>
      <c r="H582" s="277"/>
      <c r="I582" s="277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</row>
    <row r="583" ht="13.5" customHeight="1">
      <c r="A583" s="78"/>
      <c r="B583" s="277"/>
      <c r="C583" s="78"/>
      <c r="D583" s="78"/>
      <c r="E583" s="78"/>
      <c r="F583" s="78"/>
      <c r="G583" s="78"/>
      <c r="H583" s="277"/>
      <c r="I583" s="277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</row>
    <row r="584" ht="13.5" customHeight="1">
      <c r="A584" s="78"/>
      <c r="B584" s="277"/>
      <c r="C584" s="78"/>
      <c r="D584" s="78"/>
      <c r="E584" s="78"/>
      <c r="F584" s="78"/>
      <c r="G584" s="78"/>
      <c r="H584" s="277"/>
      <c r="I584" s="277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</row>
    <row r="585" ht="13.5" customHeight="1">
      <c r="A585" s="78"/>
      <c r="B585" s="277"/>
      <c r="C585" s="78"/>
      <c r="D585" s="78"/>
      <c r="E585" s="78"/>
      <c r="F585" s="78"/>
      <c r="G585" s="78"/>
      <c r="H585" s="277"/>
      <c r="I585" s="277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</row>
    <row r="586" ht="13.5" customHeight="1">
      <c r="A586" s="78"/>
      <c r="B586" s="277"/>
      <c r="C586" s="78"/>
      <c r="D586" s="78"/>
      <c r="E586" s="78"/>
      <c r="F586" s="78"/>
      <c r="G586" s="78"/>
      <c r="H586" s="277"/>
      <c r="I586" s="277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</row>
    <row r="587" ht="13.5" customHeight="1">
      <c r="A587" s="78"/>
      <c r="B587" s="277"/>
      <c r="C587" s="78"/>
      <c r="D587" s="78"/>
      <c r="E587" s="78"/>
      <c r="F587" s="78"/>
      <c r="G587" s="78"/>
      <c r="H587" s="277"/>
      <c r="I587" s="277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</row>
    <row r="588" ht="13.5" customHeight="1">
      <c r="A588" s="78"/>
      <c r="B588" s="277"/>
      <c r="C588" s="78"/>
      <c r="D588" s="78"/>
      <c r="E588" s="78"/>
      <c r="F588" s="78"/>
      <c r="G588" s="78"/>
      <c r="H588" s="277"/>
      <c r="I588" s="277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</row>
    <row r="589" ht="13.5" customHeight="1">
      <c r="A589" s="78"/>
      <c r="B589" s="277"/>
      <c r="C589" s="78"/>
      <c r="D589" s="78"/>
      <c r="E589" s="78"/>
      <c r="F589" s="78"/>
      <c r="G589" s="78"/>
      <c r="H589" s="277"/>
      <c r="I589" s="277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</row>
    <row r="590" ht="13.5" customHeight="1">
      <c r="A590" s="78"/>
      <c r="B590" s="277"/>
      <c r="C590" s="78"/>
      <c r="D590" s="78"/>
      <c r="E590" s="78"/>
      <c r="F590" s="78"/>
      <c r="G590" s="78"/>
      <c r="H590" s="277"/>
      <c r="I590" s="277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</row>
    <row r="591" ht="13.5" customHeight="1">
      <c r="A591" s="78"/>
      <c r="B591" s="277"/>
      <c r="C591" s="78"/>
      <c r="D591" s="78"/>
      <c r="E591" s="78"/>
      <c r="F591" s="78"/>
      <c r="G591" s="78"/>
      <c r="H591" s="277"/>
      <c r="I591" s="277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</row>
    <row r="592" ht="13.5" customHeight="1">
      <c r="A592" s="78"/>
      <c r="B592" s="277"/>
      <c r="C592" s="78"/>
      <c r="D592" s="78"/>
      <c r="E592" s="78"/>
      <c r="F592" s="78"/>
      <c r="G592" s="78"/>
      <c r="H592" s="277"/>
      <c r="I592" s="277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</row>
    <row r="593" ht="13.5" customHeight="1">
      <c r="A593" s="78"/>
      <c r="B593" s="277"/>
      <c r="C593" s="78"/>
      <c r="D593" s="78"/>
      <c r="E593" s="78"/>
      <c r="F593" s="78"/>
      <c r="G593" s="78"/>
      <c r="H593" s="277"/>
      <c r="I593" s="277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</row>
    <row r="594" ht="13.5" customHeight="1">
      <c r="A594" s="78"/>
      <c r="B594" s="277"/>
      <c r="C594" s="78"/>
      <c r="D594" s="78"/>
      <c r="E594" s="78"/>
      <c r="F594" s="78"/>
      <c r="G594" s="78"/>
      <c r="H594" s="277"/>
      <c r="I594" s="277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</row>
    <row r="595" ht="13.5" customHeight="1">
      <c r="A595" s="78"/>
      <c r="B595" s="277"/>
      <c r="C595" s="78"/>
      <c r="D595" s="78"/>
      <c r="E595" s="78"/>
      <c r="F595" s="78"/>
      <c r="G595" s="78"/>
      <c r="H595" s="277"/>
      <c r="I595" s="277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</row>
    <row r="596" ht="13.5" customHeight="1">
      <c r="A596" s="78"/>
      <c r="B596" s="277"/>
      <c r="C596" s="78"/>
      <c r="D596" s="78"/>
      <c r="E596" s="78"/>
      <c r="F596" s="78"/>
      <c r="G596" s="78"/>
      <c r="H596" s="277"/>
      <c r="I596" s="277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</row>
    <row r="597" ht="13.5" customHeight="1">
      <c r="A597" s="78"/>
      <c r="B597" s="277"/>
      <c r="C597" s="78"/>
      <c r="D597" s="78"/>
      <c r="E597" s="78"/>
      <c r="F597" s="78"/>
      <c r="G597" s="78"/>
      <c r="H597" s="277"/>
      <c r="I597" s="277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</row>
    <row r="598" ht="13.5" customHeight="1">
      <c r="A598" s="78"/>
      <c r="B598" s="277"/>
      <c r="C598" s="78"/>
      <c r="D598" s="78"/>
      <c r="E598" s="78"/>
      <c r="F598" s="78"/>
      <c r="G598" s="78"/>
      <c r="H598" s="277"/>
      <c r="I598" s="277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</row>
    <row r="599" ht="13.5" customHeight="1">
      <c r="A599" s="78"/>
      <c r="B599" s="277"/>
      <c r="C599" s="78"/>
      <c r="D599" s="78"/>
      <c r="E599" s="78"/>
      <c r="F599" s="78"/>
      <c r="G599" s="78"/>
      <c r="H599" s="277"/>
      <c r="I599" s="277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</row>
    <row r="600" ht="13.5" customHeight="1">
      <c r="A600" s="78"/>
      <c r="B600" s="277"/>
      <c r="C600" s="78"/>
      <c r="D600" s="78"/>
      <c r="E600" s="78"/>
      <c r="F600" s="78"/>
      <c r="G600" s="78"/>
      <c r="H600" s="277"/>
      <c r="I600" s="277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</row>
    <row r="601" ht="13.5" customHeight="1">
      <c r="A601" s="78"/>
      <c r="B601" s="277"/>
      <c r="C601" s="78"/>
      <c r="D601" s="78"/>
      <c r="E601" s="78"/>
      <c r="F601" s="78"/>
      <c r="G601" s="78"/>
      <c r="H601" s="277"/>
      <c r="I601" s="277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</row>
    <row r="602" ht="13.5" customHeight="1">
      <c r="A602" s="78"/>
      <c r="B602" s="277"/>
      <c r="C602" s="78"/>
      <c r="D602" s="78"/>
      <c r="E602" s="78"/>
      <c r="F602" s="78"/>
      <c r="G602" s="78"/>
      <c r="H602" s="277"/>
      <c r="I602" s="277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</row>
    <row r="603" ht="13.5" customHeight="1">
      <c r="A603" s="78"/>
      <c r="B603" s="277"/>
      <c r="C603" s="78"/>
      <c r="D603" s="78"/>
      <c r="E603" s="78"/>
      <c r="F603" s="78"/>
      <c r="G603" s="78"/>
      <c r="H603" s="277"/>
      <c r="I603" s="277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</row>
    <row r="604" ht="13.5" customHeight="1">
      <c r="A604" s="78"/>
      <c r="B604" s="277"/>
      <c r="C604" s="78"/>
      <c r="D604" s="78"/>
      <c r="E604" s="78"/>
      <c r="F604" s="78"/>
      <c r="G604" s="78"/>
      <c r="H604" s="277"/>
      <c r="I604" s="277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</row>
    <row r="605" ht="13.5" customHeight="1">
      <c r="A605" s="78"/>
      <c r="B605" s="277"/>
      <c r="C605" s="78"/>
      <c r="D605" s="78"/>
      <c r="E605" s="78"/>
      <c r="F605" s="78"/>
      <c r="G605" s="78"/>
      <c r="H605" s="277"/>
      <c r="I605" s="277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</row>
    <row r="606" ht="13.5" customHeight="1">
      <c r="A606" s="78"/>
      <c r="B606" s="277"/>
      <c r="C606" s="78"/>
      <c r="D606" s="78"/>
      <c r="E606" s="78"/>
      <c r="F606" s="78"/>
      <c r="G606" s="78"/>
      <c r="H606" s="277"/>
      <c r="I606" s="277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</row>
    <row r="607" ht="13.5" customHeight="1">
      <c r="A607" s="78"/>
      <c r="B607" s="277"/>
      <c r="C607" s="78"/>
      <c r="D607" s="78"/>
      <c r="E607" s="78"/>
      <c r="F607" s="78"/>
      <c r="G607" s="78"/>
      <c r="H607" s="277"/>
      <c r="I607" s="277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</row>
    <row r="608" ht="13.5" customHeight="1">
      <c r="A608" s="78"/>
      <c r="B608" s="277"/>
      <c r="C608" s="78"/>
      <c r="D608" s="78"/>
      <c r="E608" s="78"/>
      <c r="F608" s="78"/>
      <c r="G608" s="78"/>
      <c r="H608" s="277"/>
      <c r="I608" s="277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</row>
    <row r="609" ht="13.5" customHeight="1">
      <c r="A609" s="78"/>
      <c r="B609" s="277"/>
      <c r="C609" s="78"/>
      <c r="D609" s="78"/>
      <c r="E609" s="78"/>
      <c r="F609" s="78"/>
      <c r="G609" s="78"/>
      <c r="H609" s="277"/>
      <c r="I609" s="277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</row>
    <row r="610" ht="13.5" customHeight="1">
      <c r="A610" s="78"/>
      <c r="B610" s="277"/>
      <c r="C610" s="78"/>
      <c r="D610" s="78"/>
      <c r="E610" s="78"/>
      <c r="F610" s="78"/>
      <c r="G610" s="78"/>
      <c r="H610" s="277"/>
      <c r="I610" s="277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</row>
    <row r="611" ht="13.5" customHeight="1">
      <c r="A611" s="78"/>
      <c r="B611" s="277"/>
      <c r="C611" s="78"/>
      <c r="D611" s="78"/>
      <c r="E611" s="78"/>
      <c r="F611" s="78"/>
      <c r="G611" s="78"/>
      <c r="H611" s="277"/>
      <c r="I611" s="277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</row>
    <row r="612" ht="13.5" customHeight="1">
      <c r="A612" s="78"/>
      <c r="B612" s="277"/>
      <c r="C612" s="78"/>
      <c r="D612" s="78"/>
      <c r="E612" s="78"/>
      <c r="F612" s="78"/>
      <c r="G612" s="78"/>
      <c r="H612" s="277"/>
      <c r="I612" s="277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</row>
    <row r="613" ht="13.5" customHeight="1">
      <c r="A613" s="78"/>
      <c r="B613" s="277"/>
      <c r="C613" s="78"/>
      <c r="D613" s="78"/>
      <c r="E613" s="78"/>
      <c r="F613" s="78"/>
      <c r="G613" s="78"/>
      <c r="H613" s="277"/>
      <c r="I613" s="277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</row>
    <row r="614" ht="13.5" customHeight="1">
      <c r="A614" s="78"/>
      <c r="B614" s="277"/>
      <c r="C614" s="78"/>
      <c r="D614" s="78"/>
      <c r="E614" s="78"/>
      <c r="F614" s="78"/>
      <c r="G614" s="78"/>
      <c r="H614" s="277"/>
      <c r="I614" s="277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</row>
    <row r="615" ht="13.5" customHeight="1">
      <c r="A615" s="78"/>
      <c r="B615" s="277"/>
      <c r="C615" s="78"/>
      <c r="D615" s="78"/>
      <c r="E615" s="78"/>
      <c r="F615" s="78"/>
      <c r="G615" s="78"/>
      <c r="H615" s="277"/>
      <c r="I615" s="277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</row>
    <row r="616" ht="13.5" customHeight="1">
      <c r="A616" s="78"/>
      <c r="B616" s="277"/>
      <c r="C616" s="78"/>
      <c r="D616" s="78"/>
      <c r="E616" s="78"/>
      <c r="F616" s="78"/>
      <c r="G616" s="78"/>
      <c r="H616" s="277"/>
      <c r="I616" s="277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</row>
    <row r="617" ht="13.5" customHeight="1">
      <c r="A617" s="78"/>
      <c r="B617" s="277"/>
      <c r="C617" s="78"/>
      <c r="D617" s="78"/>
      <c r="E617" s="78"/>
      <c r="F617" s="78"/>
      <c r="G617" s="78"/>
      <c r="H617" s="277"/>
      <c r="I617" s="277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</row>
    <row r="618" ht="13.5" customHeight="1">
      <c r="A618" s="78"/>
      <c r="B618" s="277"/>
      <c r="C618" s="78"/>
      <c r="D618" s="78"/>
      <c r="E618" s="78"/>
      <c r="F618" s="78"/>
      <c r="G618" s="78"/>
      <c r="H618" s="277"/>
      <c r="I618" s="277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</row>
    <row r="619" ht="13.5" customHeight="1">
      <c r="A619" s="78"/>
      <c r="B619" s="277"/>
      <c r="C619" s="78"/>
      <c r="D619" s="78"/>
      <c r="E619" s="78"/>
      <c r="F619" s="78"/>
      <c r="G619" s="78"/>
      <c r="H619" s="277"/>
      <c r="I619" s="277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</row>
    <row r="620" ht="13.5" customHeight="1">
      <c r="A620" s="78"/>
      <c r="B620" s="277"/>
      <c r="C620" s="78"/>
      <c r="D620" s="78"/>
      <c r="E620" s="78"/>
      <c r="F620" s="78"/>
      <c r="G620" s="78"/>
      <c r="H620" s="277"/>
      <c r="I620" s="277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</row>
    <row r="621" ht="13.5" customHeight="1">
      <c r="A621" s="78"/>
      <c r="B621" s="277"/>
      <c r="C621" s="78"/>
      <c r="D621" s="78"/>
      <c r="E621" s="78"/>
      <c r="F621" s="78"/>
      <c r="G621" s="78"/>
      <c r="H621" s="277"/>
      <c r="I621" s="277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</row>
    <row r="622" ht="13.5" customHeight="1">
      <c r="A622" s="78"/>
      <c r="B622" s="277"/>
      <c r="C622" s="78"/>
      <c r="D622" s="78"/>
      <c r="E622" s="78"/>
      <c r="F622" s="78"/>
      <c r="G622" s="78"/>
      <c r="H622" s="277"/>
      <c r="I622" s="277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</row>
    <row r="623" ht="13.5" customHeight="1">
      <c r="A623" s="78"/>
      <c r="B623" s="277"/>
      <c r="C623" s="78"/>
      <c r="D623" s="78"/>
      <c r="E623" s="78"/>
      <c r="F623" s="78"/>
      <c r="G623" s="78"/>
      <c r="H623" s="277"/>
      <c r="I623" s="277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</row>
    <row r="624" ht="13.5" customHeight="1">
      <c r="A624" s="78"/>
      <c r="B624" s="277"/>
      <c r="C624" s="78"/>
      <c r="D624" s="78"/>
      <c r="E624" s="78"/>
      <c r="F624" s="78"/>
      <c r="G624" s="78"/>
      <c r="H624" s="277"/>
      <c r="I624" s="277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</row>
    <row r="625" ht="13.5" customHeight="1">
      <c r="A625" s="78"/>
      <c r="B625" s="277"/>
      <c r="C625" s="78"/>
      <c r="D625" s="78"/>
      <c r="E625" s="78"/>
      <c r="F625" s="78"/>
      <c r="G625" s="78"/>
      <c r="H625" s="277"/>
      <c r="I625" s="277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</row>
    <row r="626" ht="13.5" customHeight="1">
      <c r="A626" s="78"/>
      <c r="B626" s="277"/>
      <c r="C626" s="78"/>
      <c r="D626" s="78"/>
      <c r="E626" s="78"/>
      <c r="F626" s="78"/>
      <c r="G626" s="78"/>
      <c r="H626" s="277"/>
      <c r="I626" s="277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</row>
    <row r="627" ht="13.5" customHeight="1">
      <c r="A627" s="78"/>
      <c r="B627" s="277"/>
      <c r="C627" s="78"/>
      <c r="D627" s="78"/>
      <c r="E627" s="78"/>
      <c r="F627" s="78"/>
      <c r="G627" s="78"/>
      <c r="H627" s="277"/>
      <c r="I627" s="277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</row>
    <row r="628" ht="13.5" customHeight="1">
      <c r="A628" s="78"/>
      <c r="B628" s="277"/>
      <c r="C628" s="78"/>
      <c r="D628" s="78"/>
      <c r="E628" s="78"/>
      <c r="F628" s="78"/>
      <c r="G628" s="78"/>
      <c r="H628" s="277"/>
      <c r="I628" s="277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</row>
    <row r="629" ht="13.5" customHeight="1">
      <c r="A629" s="78"/>
      <c r="B629" s="277"/>
      <c r="C629" s="78"/>
      <c r="D629" s="78"/>
      <c r="E629" s="78"/>
      <c r="F629" s="78"/>
      <c r="G629" s="78"/>
      <c r="H629" s="277"/>
      <c r="I629" s="277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</row>
    <row r="630" ht="13.5" customHeight="1">
      <c r="A630" s="78"/>
      <c r="B630" s="277"/>
      <c r="C630" s="78"/>
      <c r="D630" s="78"/>
      <c r="E630" s="78"/>
      <c r="F630" s="78"/>
      <c r="G630" s="78"/>
      <c r="H630" s="277"/>
      <c r="I630" s="277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</row>
    <row r="631" ht="13.5" customHeight="1">
      <c r="A631" s="78"/>
      <c r="B631" s="277"/>
      <c r="C631" s="78"/>
      <c r="D631" s="78"/>
      <c r="E631" s="78"/>
      <c r="F631" s="78"/>
      <c r="G631" s="78"/>
      <c r="H631" s="277"/>
      <c r="I631" s="277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</row>
    <row r="632" ht="13.5" customHeight="1">
      <c r="A632" s="78"/>
      <c r="B632" s="277"/>
      <c r="C632" s="78"/>
      <c r="D632" s="78"/>
      <c r="E632" s="78"/>
      <c r="F632" s="78"/>
      <c r="G632" s="78"/>
      <c r="H632" s="277"/>
      <c r="I632" s="277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</row>
    <row r="633" ht="13.5" customHeight="1">
      <c r="A633" s="78"/>
      <c r="B633" s="277"/>
      <c r="C633" s="78"/>
      <c r="D633" s="78"/>
      <c r="E633" s="78"/>
      <c r="F633" s="78"/>
      <c r="G633" s="78"/>
      <c r="H633" s="277"/>
      <c r="I633" s="277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</row>
    <row r="634" ht="13.5" customHeight="1">
      <c r="A634" s="78"/>
      <c r="B634" s="277"/>
      <c r="C634" s="78"/>
      <c r="D634" s="78"/>
      <c r="E634" s="78"/>
      <c r="F634" s="78"/>
      <c r="G634" s="78"/>
      <c r="H634" s="277"/>
      <c r="I634" s="277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</row>
    <row r="635" ht="13.5" customHeight="1">
      <c r="A635" s="78"/>
      <c r="B635" s="277"/>
      <c r="C635" s="78"/>
      <c r="D635" s="78"/>
      <c r="E635" s="78"/>
      <c r="F635" s="78"/>
      <c r="G635" s="78"/>
      <c r="H635" s="277"/>
      <c r="I635" s="277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</row>
    <row r="636" ht="13.5" customHeight="1">
      <c r="A636" s="78"/>
      <c r="B636" s="277"/>
      <c r="C636" s="78"/>
      <c r="D636" s="78"/>
      <c r="E636" s="78"/>
      <c r="F636" s="78"/>
      <c r="G636" s="78"/>
      <c r="H636" s="277"/>
      <c r="I636" s="277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</row>
    <row r="637" ht="13.5" customHeight="1">
      <c r="A637" s="78"/>
      <c r="B637" s="277"/>
      <c r="C637" s="78"/>
      <c r="D637" s="78"/>
      <c r="E637" s="78"/>
      <c r="F637" s="78"/>
      <c r="G637" s="78"/>
      <c r="H637" s="277"/>
      <c r="I637" s="277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</row>
    <row r="638" ht="13.5" customHeight="1">
      <c r="A638" s="78"/>
      <c r="B638" s="277"/>
      <c r="C638" s="78"/>
      <c r="D638" s="78"/>
      <c r="E638" s="78"/>
      <c r="F638" s="78"/>
      <c r="G638" s="78"/>
      <c r="H638" s="277"/>
      <c r="I638" s="277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</row>
    <row r="639" ht="13.5" customHeight="1">
      <c r="A639" s="78"/>
      <c r="B639" s="277"/>
      <c r="C639" s="78"/>
      <c r="D639" s="78"/>
      <c r="E639" s="78"/>
      <c r="F639" s="78"/>
      <c r="G639" s="78"/>
      <c r="H639" s="277"/>
      <c r="I639" s="277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</row>
    <row r="640" ht="13.5" customHeight="1">
      <c r="A640" s="78"/>
      <c r="B640" s="277"/>
      <c r="C640" s="78"/>
      <c r="D640" s="78"/>
      <c r="E640" s="78"/>
      <c r="F640" s="78"/>
      <c r="G640" s="78"/>
      <c r="H640" s="277"/>
      <c r="I640" s="277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</row>
    <row r="641" ht="13.5" customHeight="1">
      <c r="A641" s="78"/>
      <c r="B641" s="277"/>
      <c r="C641" s="78"/>
      <c r="D641" s="78"/>
      <c r="E641" s="78"/>
      <c r="F641" s="78"/>
      <c r="G641" s="78"/>
      <c r="H641" s="277"/>
      <c r="I641" s="277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</row>
    <row r="642" ht="13.5" customHeight="1">
      <c r="A642" s="78"/>
      <c r="B642" s="277"/>
      <c r="C642" s="78"/>
      <c r="D642" s="78"/>
      <c r="E642" s="78"/>
      <c r="F642" s="78"/>
      <c r="G642" s="78"/>
      <c r="H642" s="277"/>
      <c r="I642" s="277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</row>
    <row r="643" ht="13.5" customHeight="1">
      <c r="A643" s="78"/>
      <c r="B643" s="277"/>
      <c r="C643" s="78"/>
      <c r="D643" s="78"/>
      <c r="E643" s="78"/>
      <c r="F643" s="78"/>
      <c r="G643" s="78"/>
      <c r="H643" s="277"/>
      <c r="I643" s="277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</row>
    <row r="644" ht="13.5" customHeight="1">
      <c r="A644" s="78"/>
      <c r="B644" s="277"/>
      <c r="C644" s="78"/>
      <c r="D644" s="78"/>
      <c r="E644" s="78"/>
      <c r="F644" s="78"/>
      <c r="G644" s="78"/>
      <c r="H644" s="277"/>
      <c r="I644" s="277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</row>
    <row r="645" ht="13.5" customHeight="1">
      <c r="A645" s="78"/>
      <c r="B645" s="277"/>
      <c r="C645" s="78"/>
      <c r="D645" s="78"/>
      <c r="E645" s="78"/>
      <c r="F645" s="78"/>
      <c r="G645" s="78"/>
      <c r="H645" s="277"/>
      <c r="I645" s="277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</row>
    <row r="646" ht="13.5" customHeight="1">
      <c r="A646" s="78"/>
      <c r="B646" s="277"/>
      <c r="C646" s="78"/>
      <c r="D646" s="78"/>
      <c r="E646" s="78"/>
      <c r="F646" s="78"/>
      <c r="G646" s="78"/>
      <c r="H646" s="277"/>
      <c r="I646" s="277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</row>
    <row r="647" ht="13.5" customHeight="1">
      <c r="A647" s="78"/>
      <c r="B647" s="277"/>
      <c r="C647" s="78"/>
      <c r="D647" s="78"/>
      <c r="E647" s="78"/>
      <c r="F647" s="78"/>
      <c r="G647" s="78"/>
      <c r="H647" s="277"/>
      <c r="I647" s="277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</row>
    <row r="648" ht="13.5" customHeight="1">
      <c r="A648" s="78"/>
      <c r="B648" s="277"/>
      <c r="C648" s="78"/>
      <c r="D648" s="78"/>
      <c r="E648" s="78"/>
      <c r="F648" s="78"/>
      <c r="G648" s="78"/>
      <c r="H648" s="277"/>
      <c r="I648" s="277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</row>
    <row r="649" ht="13.5" customHeight="1">
      <c r="A649" s="78"/>
      <c r="B649" s="277"/>
      <c r="C649" s="78"/>
      <c r="D649" s="78"/>
      <c r="E649" s="78"/>
      <c r="F649" s="78"/>
      <c r="G649" s="78"/>
      <c r="H649" s="277"/>
      <c r="I649" s="277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</row>
    <row r="650" ht="13.5" customHeight="1">
      <c r="A650" s="78"/>
      <c r="B650" s="277"/>
      <c r="C650" s="78"/>
      <c r="D650" s="78"/>
      <c r="E650" s="78"/>
      <c r="F650" s="78"/>
      <c r="G650" s="78"/>
      <c r="H650" s="277"/>
      <c r="I650" s="277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</row>
    <row r="651" ht="13.5" customHeight="1">
      <c r="A651" s="78"/>
      <c r="B651" s="277"/>
      <c r="C651" s="78"/>
      <c r="D651" s="78"/>
      <c r="E651" s="78"/>
      <c r="F651" s="78"/>
      <c r="G651" s="78"/>
      <c r="H651" s="277"/>
      <c r="I651" s="277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</row>
    <row r="652" ht="13.5" customHeight="1">
      <c r="A652" s="78"/>
      <c r="B652" s="277"/>
      <c r="C652" s="78"/>
      <c r="D652" s="78"/>
      <c r="E652" s="78"/>
      <c r="F652" s="78"/>
      <c r="G652" s="78"/>
      <c r="H652" s="277"/>
      <c r="I652" s="277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</row>
    <row r="653" ht="13.5" customHeight="1">
      <c r="A653" s="78"/>
      <c r="B653" s="277"/>
      <c r="C653" s="78"/>
      <c r="D653" s="78"/>
      <c r="E653" s="78"/>
      <c r="F653" s="78"/>
      <c r="G653" s="78"/>
      <c r="H653" s="277"/>
      <c r="I653" s="277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</row>
    <row r="654" ht="13.5" customHeight="1">
      <c r="A654" s="78"/>
      <c r="B654" s="277"/>
      <c r="C654" s="78"/>
      <c r="D654" s="78"/>
      <c r="E654" s="78"/>
      <c r="F654" s="78"/>
      <c r="G654" s="78"/>
      <c r="H654" s="277"/>
      <c r="I654" s="277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</row>
    <row r="655" ht="13.5" customHeight="1">
      <c r="A655" s="78"/>
      <c r="B655" s="277"/>
      <c r="C655" s="78"/>
      <c r="D655" s="78"/>
      <c r="E655" s="78"/>
      <c r="F655" s="78"/>
      <c r="G655" s="78"/>
      <c r="H655" s="277"/>
      <c r="I655" s="277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</row>
    <row r="656" ht="13.5" customHeight="1">
      <c r="A656" s="78"/>
      <c r="B656" s="277"/>
      <c r="C656" s="78"/>
      <c r="D656" s="78"/>
      <c r="E656" s="78"/>
      <c r="F656" s="78"/>
      <c r="G656" s="78"/>
      <c r="H656" s="277"/>
      <c r="I656" s="277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</row>
    <row r="657" ht="13.5" customHeight="1">
      <c r="A657" s="78"/>
      <c r="B657" s="277"/>
      <c r="C657" s="78"/>
      <c r="D657" s="78"/>
      <c r="E657" s="78"/>
      <c r="F657" s="78"/>
      <c r="G657" s="78"/>
      <c r="H657" s="277"/>
      <c r="I657" s="277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</row>
    <row r="658" ht="13.5" customHeight="1">
      <c r="A658" s="78"/>
      <c r="B658" s="277"/>
      <c r="C658" s="78"/>
      <c r="D658" s="78"/>
      <c r="E658" s="78"/>
      <c r="F658" s="78"/>
      <c r="G658" s="78"/>
      <c r="H658" s="277"/>
      <c r="I658" s="277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</row>
    <row r="659" ht="13.5" customHeight="1">
      <c r="A659" s="78"/>
      <c r="B659" s="277"/>
      <c r="C659" s="78"/>
      <c r="D659" s="78"/>
      <c r="E659" s="78"/>
      <c r="F659" s="78"/>
      <c r="G659" s="78"/>
      <c r="H659" s="277"/>
      <c r="I659" s="277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</row>
    <row r="660" ht="13.5" customHeight="1">
      <c r="A660" s="78"/>
      <c r="B660" s="277"/>
      <c r="C660" s="78"/>
      <c r="D660" s="78"/>
      <c r="E660" s="78"/>
      <c r="F660" s="78"/>
      <c r="G660" s="78"/>
      <c r="H660" s="277"/>
      <c r="I660" s="277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</row>
    <row r="661" ht="13.5" customHeight="1">
      <c r="A661" s="78"/>
      <c r="B661" s="277"/>
      <c r="C661" s="78"/>
      <c r="D661" s="78"/>
      <c r="E661" s="78"/>
      <c r="F661" s="78"/>
      <c r="G661" s="78"/>
      <c r="H661" s="277"/>
      <c r="I661" s="277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</row>
    <row r="662" ht="13.5" customHeight="1">
      <c r="A662" s="78"/>
      <c r="B662" s="277"/>
      <c r="C662" s="78"/>
      <c r="D662" s="78"/>
      <c r="E662" s="78"/>
      <c r="F662" s="78"/>
      <c r="G662" s="78"/>
      <c r="H662" s="277"/>
      <c r="I662" s="277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</row>
    <row r="663" ht="13.5" customHeight="1">
      <c r="A663" s="78"/>
      <c r="B663" s="277"/>
      <c r="C663" s="78"/>
      <c r="D663" s="78"/>
      <c r="E663" s="78"/>
      <c r="F663" s="78"/>
      <c r="G663" s="78"/>
      <c r="H663" s="277"/>
      <c r="I663" s="277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</row>
    <row r="664" ht="13.5" customHeight="1">
      <c r="A664" s="78"/>
      <c r="B664" s="277"/>
      <c r="C664" s="78"/>
      <c r="D664" s="78"/>
      <c r="E664" s="78"/>
      <c r="F664" s="78"/>
      <c r="G664" s="78"/>
      <c r="H664" s="277"/>
      <c r="I664" s="277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</row>
    <row r="665" ht="13.5" customHeight="1">
      <c r="A665" s="78"/>
      <c r="B665" s="277"/>
      <c r="C665" s="78"/>
      <c r="D665" s="78"/>
      <c r="E665" s="78"/>
      <c r="F665" s="78"/>
      <c r="G665" s="78"/>
      <c r="H665" s="277"/>
      <c r="I665" s="277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</row>
    <row r="666" ht="13.5" customHeight="1">
      <c r="A666" s="78"/>
      <c r="B666" s="277"/>
      <c r="C666" s="78"/>
      <c r="D666" s="78"/>
      <c r="E666" s="78"/>
      <c r="F666" s="78"/>
      <c r="G666" s="78"/>
      <c r="H666" s="277"/>
      <c r="I666" s="277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</row>
    <row r="667" ht="13.5" customHeight="1">
      <c r="A667" s="78"/>
      <c r="B667" s="277"/>
      <c r="C667" s="78"/>
      <c r="D667" s="78"/>
      <c r="E667" s="78"/>
      <c r="F667" s="78"/>
      <c r="G667" s="78"/>
      <c r="H667" s="277"/>
      <c r="I667" s="277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</row>
    <row r="668" ht="13.5" customHeight="1">
      <c r="A668" s="78"/>
      <c r="B668" s="277"/>
      <c r="C668" s="78"/>
      <c r="D668" s="78"/>
      <c r="E668" s="78"/>
      <c r="F668" s="78"/>
      <c r="G668" s="78"/>
      <c r="H668" s="277"/>
      <c r="I668" s="277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</row>
    <row r="669" ht="13.5" customHeight="1">
      <c r="A669" s="78"/>
      <c r="B669" s="277"/>
      <c r="C669" s="78"/>
      <c r="D669" s="78"/>
      <c r="E669" s="78"/>
      <c r="F669" s="78"/>
      <c r="G669" s="78"/>
      <c r="H669" s="277"/>
      <c r="I669" s="277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</row>
    <row r="670" ht="13.5" customHeight="1">
      <c r="A670" s="78"/>
      <c r="B670" s="277"/>
      <c r="C670" s="78"/>
      <c r="D670" s="78"/>
      <c r="E670" s="78"/>
      <c r="F670" s="78"/>
      <c r="G670" s="78"/>
      <c r="H670" s="277"/>
      <c r="I670" s="277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</row>
    <row r="671" ht="13.5" customHeight="1">
      <c r="A671" s="78"/>
      <c r="B671" s="277"/>
      <c r="C671" s="78"/>
      <c r="D671" s="78"/>
      <c r="E671" s="78"/>
      <c r="F671" s="78"/>
      <c r="G671" s="78"/>
      <c r="H671" s="277"/>
      <c r="I671" s="277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</row>
    <row r="672" ht="13.5" customHeight="1">
      <c r="A672" s="78"/>
      <c r="B672" s="277"/>
      <c r="C672" s="78"/>
      <c r="D672" s="78"/>
      <c r="E672" s="78"/>
      <c r="F672" s="78"/>
      <c r="G672" s="78"/>
      <c r="H672" s="277"/>
      <c r="I672" s="277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</row>
    <row r="673" ht="13.5" customHeight="1">
      <c r="A673" s="78"/>
      <c r="B673" s="277"/>
      <c r="C673" s="78"/>
      <c r="D673" s="78"/>
      <c r="E673" s="78"/>
      <c r="F673" s="78"/>
      <c r="G673" s="78"/>
      <c r="H673" s="277"/>
      <c r="I673" s="277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</row>
    <row r="674" ht="13.5" customHeight="1">
      <c r="A674" s="78"/>
      <c r="B674" s="277"/>
      <c r="C674" s="78"/>
      <c r="D674" s="78"/>
      <c r="E674" s="78"/>
      <c r="F674" s="78"/>
      <c r="G674" s="78"/>
      <c r="H674" s="277"/>
      <c r="I674" s="277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</row>
    <row r="675" ht="13.5" customHeight="1">
      <c r="A675" s="78"/>
      <c r="B675" s="277"/>
      <c r="C675" s="78"/>
      <c r="D675" s="78"/>
      <c r="E675" s="78"/>
      <c r="F675" s="78"/>
      <c r="G675" s="78"/>
      <c r="H675" s="277"/>
      <c r="I675" s="277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</row>
    <row r="676" ht="13.5" customHeight="1">
      <c r="A676" s="78"/>
      <c r="B676" s="277"/>
      <c r="C676" s="78"/>
      <c r="D676" s="78"/>
      <c r="E676" s="78"/>
      <c r="F676" s="78"/>
      <c r="G676" s="78"/>
      <c r="H676" s="277"/>
      <c r="I676" s="277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</row>
    <row r="677" ht="13.5" customHeight="1">
      <c r="A677" s="78"/>
      <c r="B677" s="277"/>
      <c r="C677" s="78"/>
      <c r="D677" s="78"/>
      <c r="E677" s="78"/>
      <c r="F677" s="78"/>
      <c r="G677" s="78"/>
      <c r="H677" s="277"/>
      <c r="I677" s="277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</row>
    <row r="678" ht="13.5" customHeight="1">
      <c r="A678" s="78"/>
      <c r="B678" s="277"/>
      <c r="C678" s="78"/>
      <c r="D678" s="78"/>
      <c r="E678" s="78"/>
      <c r="F678" s="78"/>
      <c r="G678" s="78"/>
      <c r="H678" s="277"/>
      <c r="I678" s="277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</row>
    <row r="679" ht="13.5" customHeight="1">
      <c r="A679" s="78"/>
      <c r="B679" s="277"/>
      <c r="C679" s="78"/>
      <c r="D679" s="78"/>
      <c r="E679" s="78"/>
      <c r="F679" s="78"/>
      <c r="G679" s="78"/>
      <c r="H679" s="277"/>
      <c r="I679" s="277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</row>
    <row r="680" ht="13.5" customHeight="1">
      <c r="A680" s="78"/>
      <c r="B680" s="277"/>
      <c r="C680" s="78"/>
      <c r="D680" s="78"/>
      <c r="E680" s="78"/>
      <c r="F680" s="78"/>
      <c r="G680" s="78"/>
      <c r="H680" s="277"/>
      <c r="I680" s="277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</row>
    <row r="681" ht="13.5" customHeight="1">
      <c r="A681" s="78"/>
      <c r="B681" s="277"/>
      <c r="C681" s="78"/>
      <c r="D681" s="78"/>
      <c r="E681" s="78"/>
      <c r="F681" s="78"/>
      <c r="G681" s="78"/>
      <c r="H681" s="277"/>
      <c r="I681" s="277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</row>
    <row r="682" ht="13.5" customHeight="1">
      <c r="A682" s="78"/>
      <c r="B682" s="277"/>
      <c r="C682" s="78"/>
      <c r="D682" s="78"/>
      <c r="E682" s="78"/>
      <c r="F682" s="78"/>
      <c r="G682" s="78"/>
      <c r="H682" s="277"/>
      <c r="I682" s="277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</row>
    <row r="683" ht="13.5" customHeight="1">
      <c r="A683" s="78"/>
      <c r="B683" s="277"/>
      <c r="C683" s="78"/>
      <c r="D683" s="78"/>
      <c r="E683" s="78"/>
      <c r="F683" s="78"/>
      <c r="G683" s="78"/>
      <c r="H683" s="277"/>
      <c r="I683" s="277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</row>
    <row r="684" ht="13.5" customHeight="1">
      <c r="A684" s="78"/>
      <c r="B684" s="277"/>
      <c r="C684" s="78"/>
      <c r="D684" s="78"/>
      <c r="E684" s="78"/>
      <c r="F684" s="78"/>
      <c r="G684" s="78"/>
      <c r="H684" s="277"/>
      <c r="I684" s="277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</row>
    <row r="685" ht="13.5" customHeight="1">
      <c r="A685" s="78"/>
      <c r="B685" s="277"/>
      <c r="C685" s="78"/>
      <c r="D685" s="78"/>
      <c r="E685" s="78"/>
      <c r="F685" s="78"/>
      <c r="G685" s="78"/>
      <c r="H685" s="277"/>
      <c r="I685" s="277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</row>
    <row r="686" ht="13.5" customHeight="1">
      <c r="A686" s="78"/>
      <c r="B686" s="277"/>
      <c r="C686" s="78"/>
      <c r="D686" s="78"/>
      <c r="E686" s="78"/>
      <c r="F686" s="78"/>
      <c r="G686" s="78"/>
      <c r="H686" s="277"/>
      <c r="I686" s="277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</row>
    <row r="687" ht="13.5" customHeight="1">
      <c r="A687" s="78"/>
      <c r="B687" s="277"/>
      <c r="C687" s="78"/>
      <c r="D687" s="78"/>
      <c r="E687" s="78"/>
      <c r="F687" s="78"/>
      <c r="G687" s="78"/>
      <c r="H687" s="277"/>
      <c r="I687" s="277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</row>
    <row r="688" ht="13.5" customHeight="1">
      <c r="A688" s="78"/>
      <c r="B688" s="277"/>
      <c r="C688" s="78"/>
      <c r="D688" s="78"/>
      <c r="E688" s="78"/>
      <c r="F688" s="78"/>
      <c r="G688" s="78"/>
      <c r="H688" s="277"/>
      <c r="I688" s="277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</row>
    <row r="689" ht="13.5" customHeight="1">
      <c r="A689" s="78"/>
      <c r="B689" s="277"/>
      <c r="C689" s="78"/>
      <c r="D689" s="78"/>
      <c r="E689" s="78"/>
      <c r="F689" s="78"/>
      <c r="G689" s="78"/>
      <c r="H689" s="277"/>
      <c r="I689" s="277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</row>
    <row r="690" ht="13.5" customHeight="1">
      <c r="A690" s="78"/>
      <c r="B690" s="277"/>
      <c r="C690" s="78"/>
      <c r="D690" s="78"/>
      <c r="E690" s="78"/>
      <c r="F690" s="78"/>
      <c r="G690" s="78"/>
      <c r="H690" s="277"/>
      <c r="I690" s="277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</row>
    <row r="691" ht="13.5" customHeight="1">
      <c r="A691" s="78"/>
      <c r="B691" s="277"/>
      <c r="C691" s="78"/>
      <c r="D691" s="78"/>
      <c r="E691" s="78"/>
      <c r="F691" s="78"/>
      <c r="G691" s="78"/>
      <c r="H691" s="277"/>
      <c r="I691" s="277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</row>
    <row r="692" ht="13.5" customHeight="1">
      <c r="A692" s="78"/>
      <c r="B692" s="277"/>
      <c r="C692" s="78"/>
      <c r="D692" s="78"/>
      <c r="E692" s="78"/>
      <c r="F692" s="78"/>
      <c r="G692" s="78"/>
      <c r="H692" s="277"/>
      <c r="I692" s="277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</row>
    <row r="693" ht="13.5" customHeight="1">
      <c r="A693" s="78"/>
      <c r="B693" s="277"/>
      <c r="C693" s="78"/>
      <c r="D693" s="78"/>
      <c r="E693" s="78"/>
      <c r="F693" s="78"/>
      <c r="G693" s="78"/>
      <c r="H693" s="277"/>
      <c r="I693" s="277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</row>
    <row r="694" ht="13.5" customHeight="1">
      <c r="A694" s="78"/>
      <c r="B694" s="277"/>
      <c r="C694" s="78"/>
      <c r="D694" s="78"/>
      <c r="E694" s="78"/>
      <c r="F694" s="78"/>
      <c r="G694" s="78"/>
      <c r="H694" s="277"/>
      <c r="I694" s="277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</row>
    <row r="695" ht="13.5" customHeight="1">
      <c r="A695" s="78"/>
      <c r="B695" s="277"/>
      <c r="C695" s="78"/>
      <c r="D695" s="78"/>
      <c r="E695" s="78"/>
      <c r="F695" s="78"/>
      <c r="G695" s="78"/>
      <c r="H695" s="277"/>
      <c r="I695" s="277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</row>
    <row r="696" ht="13.5" customHeight="1">
      <c r="A696" s="78"/>
      <c r="B696" s="277"/>
      <c r="C696" s="78"/>
      <c r="D696" s="78"/>
      <c r="E696" s="78"/>
      <c r="F696" s="78"/>
      <c r="G696" s="78"/>
      <c r="H696" s="277"/>
      <c r="I696" s="277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</row>
    <row r="697" ht="13.5" customHeight="1">
      <c r="A697" s="78"/>
      <c r="B697" s="277"/>
      <c r="C697" s="78"/>
      <c r="D697" s="78"/>
      <c r="E697" s="78"/>
      <c r="F697" s="78"/>
      <c r="G697" s="78"/>
      <c r="H697" s="277"/>
      <c r="I697" s="277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</row>
    <row r="698" ht="13.5" customHeight="1">
      <c r="A698" s="78"/>
      <c r="B698" s="277"/>
      <c r="C698" s="78"/>
      <c r="D698" s="78"/>
      <c r="E698" s="78"/>
      <c r="F698" s="78"/>
      <c r="G698" s="78"/>
      <c r="H698" s="277"/>
      <c r="I698" s="277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</row>
    <row r="699" ht="13.5" customHeight="1">
      <c r="A699" s="78"/>
      <c r="B699" s="277"/>
      <c r="C699" s="78"/>
      <c r="D699" s="78"/>
      <c r="E699" s="78"/>
      <c r="F699" s="78"/>
      <c r="G699" s="78"/>
      <c r="H699" s="277"/>
      <c r="I699" s="277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</row>
    <row r="700" ht="13.5" customHeight="1">
      <c r="A700" s="78"/>
      <c r="B700" s="277"/>
      <c r="C700" s="78"/>
      <c r="D700" s="78"/>
      <c r="E700" s="78"/>
      <c r="F700" s="78"/>
      <c r="G700" s="78"/>
      <c r="H700" s="277"/>
      <c r="I700" s="277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</row>
    <row r="701" ht="13.5" customHeight="1">
      <c r="A701" s="78"/>
      <c r="B701" s="277"/>
      <c r="C701" s="78"/>
      <c r="D701" s="78"/>
      <c r="E701" s="78"/>
      <c r="F701" s="78"/>
      <c r="G701" s="78"/>
      <c r="H701" s="277"/>
      <c r="I701" s="277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</row>
    <row r="702" ht="13.5" customHeight="1">
      <c r="A702" s="78"/>
      <c r="B702" s="277"/>
      <c r="C702" s="78"/>
      <c r="D702" s="78"/>
      <c r="E702" s="78"/>
      <c r="F702" s="78"/>
      <c r="G702" s="78"/>
      <c r="H702" s="277"/>
      <c r="I702" s="277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</row>
    <row r="703" ht="13.5" customHeight="1">
      <c r="A703" s="78"/>
      <c r="B703" s="277"/>
      <c r="C703" s="78"/>
      <c r="D703" s="78"/>
      <c r="E703" s="78"/>
      <c r="F703" s="78"/>
      <c r="G703" s="78"/>
      <c r="H703" s="277"/>
      <c r="I703" s="277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</row>
    <row r="704" ht="13.5" customHeight="1">
      <c r="A704" s="78"/>
      <c r="B704" s="277"/>
      <c r="C704" s="78"/>
      <c r="D704" s="78"/>
      <c r="E704" s="78"/>
      <c r="F704" s="78"/>
      <c r="G704" s="78"/>
      <c r="H704" s="277"/>
      <c r="I704" s="277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</row>
    <row r="705" ht="13.5" customHeight="1">
      <c r="A705" s="78"/>
      <c r="B705" s="277"/>
      <c r="C705" s="78"/>
      <c r="D705" s="78"/>
      <c r="E705" s="78"/>
      <c r="F705" s="78"/>
      <c r="G705" s="78"/>
      <c r="H705" s="277"/>
      <c r="I705" s="277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</row>
    <row r="706" ht="13.5" customHeight="1">
      <c r="A706" s="78"/>
      <c r="B706" s="277"/>
      <c r="C706" s="78"/>
      <c r="D706" s="78"/>
      <c r="E706" s="78"/>
      <c r="F706" s="78"/>
      <c r="G706" s="78"/>
      <c r="H706" s="277"/>
      <c r="I706" s="277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</row>
    <row r="707" ht="13.5" customHeight="1">
      <c r="A707" s="78"/>
      <c r="B707" s="277"/>
      <c r="C707" s="78"/>
      <c r="D707" s="78"/>
      <c r="E707" s="78"/>
      <c r="F707" s="78"/>
      <c r="G707" s="78"/>
      <c r="H707" s="277"/>
      <c r="I707" s="277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</row>
    <row r="708" ht="13.5" customHeight="1">
      <c r="A708" s="78"/>
      <c r="B708" s="277"/>
      <c r="C708" s="78"/>
      <c r="D708" s="78"/>
      <c r="E708" s="78"/>
      <c r="F708" s="78"/>
      <c r="G708" s="78"/>
      <c r="H708" s="277"/>
      <c r="I708" s="277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</row>
    <row r="709" ht="13.5" customHeight="1">
      <c r="A709" s="78"/>
      <c r="B709" s="277"/>
      <c r="C709" s="78"/>
      <c r="D709" s="78"/>
      <c r="E709" s="78"/>
      <c r="F709" s="78"/>
      <c r="G709" s="78"/>
      <c r="H709" s="277"/>
      <c r="I709" s="277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</row>
    <row r="710" ht="13.5" customHeight="1">
      <c r="A710" s="78"/>
      <c r="B710" s="277"/>
      <c r="C710" s="78"/>
      <c r="D710" s="78"/>
      <c r="E710" s="78"/>
      <c r="F710" s="78"/>
      <c r="G710" s="78"/>
      <c r="H710" s="277"/>
      <c r="I710" s="277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</row>
    <row r="711" ht="13.5" customHeight="1">
      <c r="A711" s="78"/>
      <c r="B711" s="277"/>
      <c r="C711" s="78"/>
      <c r="D711" s="78"/>
      <c r="E711" s="78"/>
      <c r="F711" s="78"/>
      <c r="G711" s="78"/>
      <c r="H711" s="277"/>
      <c r="I711" s="277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</row>
    <row r="712" ht="13.5" customHeight="1">
      <c r="A712" s="78"/>
      <c r="B712" s="277"/>
      <c r="C712" s="78"/>
      <c r="D712" s="78"/>
      <c r="E712" s="78"/>
      <c r="F712" s="78"/>
      <c r="G712" s="78"/>
      <c r="H712" s="277"/>
      <c r="I712" s="277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</row>
    <row r="713" ht="13.5" customHeight="1">
      <c r="A713" s="78"/>
      <c r="B713" s="277"/>
      <c r="C713" s="78"/>
      <c r="D713" s="78"/>
      <c r="E713" s="78"/>
      <c r="F713" s="78"/>
      <c r="G713" s="78"/>
      <c r="H713" s="277"/>
      <c r="I713" s="277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</row>
    <row r="714" ht="13.5" customHeight="1">
      <c r="A714" s="78"/>
      <c r="B714" s="277"/>
      <c r="C714" s="78"/>
      <c r="D714" s="78"/>
      <c r="E714" s="78"/>
      <c r="F714" s="78"/>
      <c r="G714" s="78"/>
      <c r="H714" s="277"/>
      <c r="I714" s="277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</row>
    <row r="715" ht="13.5" customHeight="1">
      <c r="A715" s="78"/>
      <c r="B715" s="277"/>
      <c r="C715" s="78"/>
      <c r="D715" s="78"/>
      <c r="E715" s="78"/>
      <c r="F715" s="78"/>
      <c r="G715" s="78"/>
      <c r="H715" s="277"/>
      <c r="I715" s="277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</row>
    <row r="716" ht="13.5" customHeight="1">
      <c r="A716" s="78"/>
      <c r="B716" s="277"/>
      <c r="C716" s="78"/>
      <c r="D716" s="78"/>
      <c r="E716" s="78"/>
      <c r="F716" s="78"/>
      <c r="G716" s="78"/>
      <c r="H716" s="277"/>
      <c r="I716" s="277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</row>
    <row r="717" ht="13.5" customHeight="1">
      <c r="A717" s="78"/>
      <c r="B717" s="277"/>
      <c r="C717" s="78"/>
      <c r="D717" s="78"/>
      <c r="E717" s="78"/>
      <c r="F717" s="78"/>
      <c r="G717" s="78"/>
      <c r="H717" s="277"/>
      <c r="I717" s="277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</row>
    <row r="718" ht="13.5" customHeight="1">
      <c r="A718" s="78"/>
      <c r="B718" s="277"/>
      <c r="C718" s="78"/>
      <c r="D718" s="78"/>
      <c r="E718" s="78"/>
      <c r="F718" s="78"/>
      <c r="G718" s="78"/>
      <c r="H718" s="277"/>
      <c r="I718" s="277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</row>
    <row r="719" ht="13.5" customHeight="1">
      <c r="A719" s="78"/>
      <c r="B719" s="277"/>
      <c r="C719" s="78"/>
      <c r="D719" s="78"/>
      <c r="E719" s="78"/>
      <c r="F719" s="78"/>
      <c r="G719" s="78"/>
      <c r="H719" s="277"/>
      <c r="I719" s="277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</row>
    <row r="720" ht="13.5" customHeight="1">
      <c r="A720" s="78"/>
      <c r="B720" s="277"/>
      <c r="C720" s="78"/>
      <c r="D720" s="78"/>
      <c r="E720" s="78"/>
      <c r="F720" s="78"/>
      <c r="G720" s="78"/>
      <c r="H720" s="277"/>
      <c r="I720" s="277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</row>
    <row r="721" ht="13.5" customHeight="1">
      <c r="A721" s="78"/>
      <c r="B721" s="277"/>
      <c r="C721" s="78"/>
      <c r="D721" s="78"/>
      <c r="E721" s="78"/>
      <c r="F721" s="78"/>
      <c r="G721" s="78"/>
      <c r="H721" s="277"/>
      <c r="I721" s="277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</row>
    <row r="722" ht="13.5" customHeight="1">
      <c r="A722" s="78"/>
      <c r="B722" s="277"/>
      <c r="C722" s="78"/>
      <c r="D722" s="78"/>
      <c r="E722" s="78"/>
      <c r="F722" s="78"/>
      <c r="G722" s="78"/>
      <c r="H722" s="277"/>
      <c r="I722" s="277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</row>
    <row r="723" ht="13.5" customHeight="1">
      <c r="A723" s="78"/>
      <c r="B723" s="277"/>
      <c r="C723" s="78"/>
      <c r="D723" s="78"/>
      <c r="E723" s="78"/>
      <c r="F723" s="78"/>
      <c r="G723" s="78"/>
      <c r="H723" s="277"/>
      <c r="I723" s="277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</row>
    <row r="724" ht="13.5" customHeight="1">
      <c r="A724" s="78"/>
      <c r="B724" s="277"/>
      <c r="C724" s="78"/>
      <c r="D724" s="78"/>
      <c r="E724" s="78"/>
      <c r="F724" s="78"/>
      <c r="G724" s="78"/>
      <c r="H724" s="277"/>
      <c r="I724" s="277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</row>
    <row r="725" ht="13.5" customHeight="1">
      <c r="A725" s="78"/>
      <c r="B725" s="277"/>
      <c r="C725" s="78"/>
      <c r="D725" s="78"/>
      <c r="E725" s="78"/>
      <c r="F725" s="78"/>
      <c r="G725" s="78"/>
      <c r="H725" s="277"/>
      <c r="I725" s="277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</row>
    <row r="726" ht="13.5" customHeight="1">
      <c r="A726" s="78"/>
      <c r="B726" s="277"/>
      <c r="C726" s="78"/>
      <c r="D726" s="78"/>
      <c r="E726" s="78"/>
      <c r="F726" s="78"/>
      <c r="G726" s="78"/>
      <c r="H726" s="277"/>
      <c r="I726" s="277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</row>
    <row r="727" ht="13.5" customHeight="1">
      <c r="A727" s="78"/>
      <c r="B727" s="277"/>
      <c r="C727" s="78"/>
      <c r="D727" s="78"/>
      <c r="E727" s="78"/>
      <c r="F727" s="78"/>
      <c r="G727" s="78"/>
      <c r="H727" s="277"/>
      <c r="I727" s="277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</row>
    <row r="728" ht="13.5" customHeight="1">
      <c r="A728" s="78"/>
      <c r="B728" s="277"/>
      <c r="C728" s="78"/>
      <c r="D728" s="78"/>
      <c r="E728" s="78"/>
      <c r="F728" s="78"/>
      <c r="G728" s="78"/>
      <c r="H728" s="277"/>
      <c r="I728" s="277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</row>
    <row r="729" ht="13.5" customHeight="1">
      <c r="A729" s="78"/>
      <c r="B729" s="277"/>
      <c r="C729" s="78"/>
      <c r="D729" s="78"/>
      <c r="E729" s="78"/>
      <c r="F729" s="78"/>
      <c r="G729" s="78"/>
      <c r="H729" s="277"/>
      <c r="I729" s="277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</row>
    <row r="730" ht="13.5" customHeight="1">
      <c r="A730" s="78"/>
      <c r="B730" s="277"/>
      <c r="C730" s="78"/>
      <c r="D730" s="78"/>
      <c r="E730" s="78"/>
      <c r="F730" s="78"/>
      <c r="G730" s="78"/>
      <c r="H730" s="277"/>
      <c r="I730" s="277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</row>
    <row r="731" ht="13.5" customHeight="1">
      <c r="A731" s="78"/>
      <c r="B731" s="277"/>
      <c r="C731" s="78"/>
      <c r="D731" s="78"/>
      <c r="E731" s="78"/>
      <c r="F731" s="78"/>
      <c r="G731" s="78"/>
      <c r="H731" s="277"/>
      <c r="I731" s="277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</row>
    <row r="732" ht="13.5" customHeight="1">
      <c r="A732" s="78"/>
      <c r="B732" s="277"/>
      <c r="C732" s="78"/>
      <c r="D732" s="78"/>
      <c r="E732" s="78"/>
      <c r="F732" s="78"/>
      <c r="G732" s="78"/>
      <c r="H732" s="277"/>
      <c r="I732" s="277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</row>
    <row r="733" ht="13.5" customHeight="1">
      <c r="A733" s="78"/>
      <c r="B733" s="277"/>
      <c r="C733" s="78"/>
      <c r="D733" s="78"/>
      <c r="E733" s="78"/>
      <c r="F733" s="78"/>
      <c r="G733" s="78"/>
      <c r="H733" s="277"/>
      <c r="I733" s="277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</row>
    <row r="734" ht="13.5" customHeight="1">
      <c r="A734" s="78"/>
      <c r="B734" s="277"/>
      <c r="C734" s="78"/>
      <c r="D734" s="78"/>
      <c r="E734" s="78"/>
      <c r="F734" s="78"/>
      <c r="G734" s="78"/>
      <c r="H734" s="277"/>
      <c r="I734" s="277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</row>
    <row r="735" ht="13.5" customHeight="1">
      <c r="A735" s="78"/>
      <c r="B735" s="277"/>
      <c r="C735" s="78"/>
      <c r="D735" s="78"/>
      <c r="E735" s="78"/>
      <c r="F735" s="78"/>
      <c r="G735" s="78"/>
      <c r="H735" s="277"/>
      <c r="I735" s="277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</row>
    <row r="736" ht="13.5" customHeight="1">
      <c r="A736" s="78"/>
      <c r="B736" s="277"/>
      <c r="C736" s="78"/>
      <c r="D736" s="78"/>
      <c r="E736" s="78"/>
      <c r="F736" s="78"/>
      <c r="G736" s="78"/>
      <c r="H736" s="277"/>
      <c r="I736" s="277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</row>
    <row r="737" ht="13.5" customHeight="1">
      <c r="A737" s="78"/>
      <c r="B737" s="277"/>
      <c r="C737" s="78"/>
      <c r="D737" s="78"/>
      <c r="E737" s="78"/>
      <c r="F737" s="78"/>
      <c r="G737" s="78"/>
      <c r="H737" s="277"/>
      <c r="I737" s="277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</row>
    <row r="738" ht="13.5" customHeight="1">
      <c r="A738" s="78"/>
      <c r="B738" s="277"/>
      <c r="C738" s="78"/>
      <c r="D738" s="78"/>
      <c r="E738" s="78"/>
      <c r="F738" s="78"/>
      <c r="G738" s="78"/>
      <c r="H738" s="277"/>
      <c r="I738" s="277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</row>
    <row r="739" ht="13.5" customHeight="1">
      <c r="A739" s="78"/>
      <c r="B739" s="277"/>
      <c r="C739" s="78"/>
      <c r="D739" s="78"/>
      <c r="E739" s="78"/>
      <c r="F739" s="78"/>
      <c r="G739" s="78"/>
      <c r="H739" s="277"/>
      <c r="I739" s="277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</row>
    <row r="740" ht="13.5" customHeight="1">
      <c r="A740" s="78"/>
      <c r="B740" s="277"/>
      <c r="C740" s="78"/>
      <c r="D740" s="78"/>
      <c r="E740" s="78"/>
      <c r="F740" s="78"/>
      <c r="G740" s="78"/>
      <c r="H740" s="277"/>
      <c r="I740" s="277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</row>
    <row r="741" ht="13.5" customHeight="1">
      <c r="A741" s="78"/>
      <c r="B741" s="277"/>
      <c r="C741" s="78"/>
      <c r="D741" s="78"/>
      <c r="E741" s="78"/>
      <c r="F741" s="78"/>
      <c r="G741" s="78"/>
      <c r="H741" s="277"/>
      <c r="I741" s="277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</row>
    <row r="742" ht="13.5" customHeight="1">
      <c r="A742" s="78"/>
      <c r="B742" s="277"/>
      <c r="C742" s="78"/>
      <c r="D742" s="78"/>
      <c r="E742" s="78"/>
      <c r="F742" s="78"/>
      <c r="G742" s="78"/>
      <c r="H742" s="277"/>
      <c r="I742" s="277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</row>
    <row r="743" ht="13.5" customHeight="1">
      <c r="A743" s="78"/>
      <c r="B743" s="277"/>
      <c r="C743" s="78"/>
      <c r="D743" s="78"/>
      <c r="E743" s="78"/>
      <c r="F743" s="78"/>
      <c r="G743" s="78"/>
      <c r="H743" s="277"/>
      <c r="I743" s="277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</row>
    <row r="744" ht="13.5" customHeight="1">
      <c r="A744" s="78"/>
      <c r="B744" s="277"/>
      <c r="C744" s="78"/>
      <c r="D744" s="78"/>
      <c r="E744" s="78"/>
      <c r="F744" s="78"/>
      <c r="G744" s="78"/>
      <c r="H744" s="277"/>
      <c r="I744" s="277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</row>
    <row r="745" ht="13.5" customHeight="1">
      <c r="A745" s="78"/>
      <c r="B745" s="277"/>
      <c r="C745" s="78"/>
      <c r="D745" s="78"/>
      <c r="E745" s="78"/>
      <c r="F745" s="78"/>
      <c r="G745" s="78"/>
      <c r="H745" s="277"/>
      <c r="I745" s="277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</row>
    <row r="746" ht="13.5" customHeight="1">
      <c r="A746" s="78"/>
      <c r="B746" s="277"/>
      <c r="C746" s="78"/>
      <c r="D746" s="78"/>
      <c r="E746" s="78"/>
      <c r="F746" s="78"/>
      <c r="G746" s="78"/>
      <c r="H746" s="277"/>
      <c r="I746" s="277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</row>
    <row r="747" ht="13.5" customHeight="1">
      <c r="A747" s="78"/>
      <c r="B747" s="277"/>
      <c r="C747" s="78"/>
      <c r="D747" s="78"/>
      <c r="E747" s="78"/>
      <c r="F747" s="78"/>
      <c r="G747" s="78"/>
      <c r="H747" s="277"/>
      <c r="I747" s="277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</row>
    <row r="748" ht="13.5" customHeight="1">
      <c r="A748" s="78"/>
      <c r="B748" s="277"/>
      <c r="C748" s="78"/>
      <c r="D748" s="78"/>
      <c r="E748" s="78"/>
      <c r="F748" s="78"/>
      <c r="G748" s="78"/>
      <c r="H748" s="277"/>
      <c r="I748" s="277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</row>
    <row r="749" ht="13.5" customHeight="1">
      <c r="A749" s="78"/>
      <c r="B749" s="277"/>
      <c r="C749" s="78"/>
      <c r="D749" s="78"/>
      <c r="E749" s="78"/>
      <c r="F749" s="78"/>
      <c r="G749" s="78"/>
      <c r="H749" s="277"/>
      <c r="I749" s="277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</row>
    <row r="750" ht="13.5" customHeight="1">
      <c r="A750" s="78"/>
      <c r="B750" s="277"/>
      <c r="C750" s="78"/>
      <c r="D750" s="78"/>
      <c r="E750" s="78"/>
      <c r="F750" s="78"/>
      <c r="G750" s="78"/>
      <c r="H750" s="277"/>
      <c r="I750" s="277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</row>
    <row r="751" ht="13.5" customHeight="1">
      <c r="A751" s="78"/>
      <c r="B751" s="277"/>
      <c r="C751" s="78"/>
      <c r="D751" s="78"/>
      <c r="E751" s="78"/>
      <c r="F751" s="78"/>
      <c r="G751" s="78"/>
      <c r="H751" s="277"/>
      <c r="I751" s="277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</row>
    <row r="752" ht="13.5" customHeight="1">
      <c r="A752" s="78"/>
      <c r="B752" s="277"/>
      <c r="C752" s="78"/>
      <c r="D752" s="78"/>
      <c r="E752" s="78"/>
      <c r="F752" s="78"/>
      <c r="G752" s="78"/>
      <c r="H752" s="277"/>
      <c r="I752" s="277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</row>
    <row r="753" ht="13.5" customHeight="1">
      <c r="A753" s="78"/>
      <c r="B753" s="277"/>
      <c r="C753" s="78"/>
      <c r="D753" s="78"/>
      <c r="E753" s="78"/>
      <c r="F753" s="78"/>
      <c r="G753" s="78"/>
      <c r="H753" s="277"/>
      <c r="I753" s="277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</row>
    <row r="754" ht="13.5" customHeight="1">
      <c r="A754" s="78"/>
      <c r="B754" s="277"/>
      <c r="C754" s="78"/>
      <c r="D754" s="78"/>
      <c r="E754" s="78"/>
      <c r="F754" s="78"/>
      <c r="G754" s="78"/>
      <c r="H754" s="277"/>
      <c r="I754" s="277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</row>
    <row r="755" ht="13.5" customHeight="1">
      <c r="A755" s="78"/>
      <c r="B755" s="277"/>
      <c r="C755" s="78"/>
      <c r="D755" s="78"/>
      <c r="E755" s="78"/>
      <c r="F755" s="78"/>
      <c r="G755" s="78"/>
      <c r="H755" s="277"/>
      <c r="I755" s="277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</row>
    <row r="756" ht="13.5" customHeight="1">
      <c r="A756" s="78"/>
      <c r="B756" s="277"/>
      <c r="C756" s="78"/>
      <c r="D756" s="78"/>
      <c r="E756" s="78"/>
      <c r="F756" s="78"/>
      <c r="G756" s="78"/>
      <c r="H756" s="277"/>
      <c r="I756" s="277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</row>
    <row r="757" ht="13.5" customHeight="1">
      <c r="A757" s="78"/>
      <c r="B757" s="277"/>
      <c r="C757" s="78"/>
      <c r="D757" s="78"/>
      <c r="E757" s="78"/>
      <c r="F757" s="78"/>
      <c r="G757" s="78"/>
      <c r="H757" s="277"/>
      <c r="I757" s="277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</row>
    <row r="758" ht="13.5" customHeight="1">
      <c r="A758" s="78"/>
      <c r="B758" s="277"/>
      <c r="C758" s="78"/>
      <c r="D758" s="78"/>
      <c r="E758" s="78"/>
      <c r="F758" s="78"/>
      <c r="G758" s="78"/>
      <c r="H758" s="277"/>
      <c r="I758" s="277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</row>
    <row r="759" ht="13.5" customHeight="1">
      <c r="A759" s="78"/>
      <c r="B759" s="277"/>
      <c r="C759" s="78"/>
      <c r="D759" s="78"/>
      <c r="E759" s="78"/>
      <c r="F759" s="78"/>
      <c r="G759" s="78"/>
      <c r="H759" s="277"/>
      <c r="I759" s="277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</row>
    <row r="760" ht="13.5" customHeight="1">
      <c r="A760" s="78"/>
      <c r="B760" s="277"/>
      <c r="C760" s="78"/>
      <c r="D760" s="78"/>
      <c r="E760" s="78"/>
      <c r="F760" s="78"/>
      <c r="G760" s="78"/>
      <c r="H760" s="277"/>
      <c r="I760" s="277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</row>
    <row r="761" ht="13.5" customHeight="1">
      <c r="A761" s="78"/>
      <c r="B761" s="277"/>
      <c r="C761" s="78"/>
      <c r="D761" s="78"/>
      <c r="E761" s="78"/>
      <c r="F761" s="78"/>
      <c r="G761" s="78"/>
      <c r="H761" s="277"/>
      <c r="I761" s="277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</row>
    <row r="762" ht="13.5" customHeight="1">
      <c r="A762" s="78"/>
      <c r="B762" s="277"/>
      <c r="C762" s="78"/>
      <c r="D762" s="78"/>
      <c r="E762" s="78"/>
      <c r="F762" s="78"/>
      <c r="G762" s="78"/>
      <c r="H762" s="277"/>
      <c r="I762" s="277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</row>
    <row r="763" ht="13.5" customHeight="1">
      <c r="A763" s="78"/>
      <c r="B763" s="277"/>
      <c r="C763" s="78"/>
      <c r="D763" s="78"/>
      <c r="E763" s="78"/>
      <c r="F763" s="78"/>
      <c r="G763" s="78"/>
      <c r="H763" s="277"/>
      <c r="I763" s="277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</row>
    <row r="764" ht="13.5" customHeight="1">
      <c r="A764" s="78"/>
      <c r="B764" s="277"/>
      <c r="C764" s="78"/>
      <c r="D764" s="78"/>
      <c r="E764" s="78"/>
      <c r="F764" s="78"/>
      <c r="G764" s="78"/>
      <c r="H764" s="277"/>
      <c r="I764" s="277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</row>
    <row r="765" ht="13.5" customHeight="1">
      <c r="A765" s="78"/>
      <c r="B765" s="277"/>
      <c r="C765" s="78"/>
      <c r="D765" s="78"/>
      <c r="E765" s="78"/>
      <c r="F765" s="78"/>
      <c r="G765" s="78"/>
      <c r="H765" s="277"/>
      <c r="I765" s="277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</row>
    <row r="766" ht="13.5" customHeight="1">
      <c r="A766" s="78"/>
      <c r="B766" s="277"/>
      <c r="C766" s="78"/>
      <c r="D766" s="78"/>
      <c r="E766" s="78"/>
      <c r="F766" s="78"/>
      <c r="G766" s="78"/>
      <c r="H766" s="277"/>
      <c r="I766" s="277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</row>
    <row r="767" ht="13.5" customHeight="1">
      <c r="A767" s="78"/>
      <c r="B767" s="277"/>
      <c r="C767" s="78"/>
      <c r="D767" s="78"/>
      <c r="E767" s="78"/>
      <c r="F767" s="78"/>
      <c r="G767" s="78"/>
      <c r="H767" s="277"/>
      <c r="I767" s="277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</row>
    <row r="768" ht="13.5" customHeight="1">
      <c r="A768" s="78"/>
      <c r="B768" s="277"/>
      <c r="C768" s="78"/>
      <c r="D768" s="78"/>
      <c r="E768" s="78"/>
      <c r="F768" s="78"/>
      <c r="G768" s="78"/>
      <c r="H768" s="277"/>
      <c r="I768" s="277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</row>
    <row r="769" ht="13.5" customHeight="1">
      <c r="A769" s="78"/>
      <c r="B769" s="277"/>
      <c r="C769" s="78"/>
      <c r="D769" s="78"/>
      <c r="E769" s="78"/>
      <c r="F769" s="78"/>
      <c r="G769" s="78"/>
      <c r="H769" s="277"/>
      <c r="I769" s="277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  <c r="AO769" s="78"/>
    </row>
    <row r="770" ht="13.5" customHeight="1">
      <c r="A770" s="78"/>
      <c r="B770" s="277"/>
      <c r="C770" s="78"/>
      <c r="D770" s="78"/>
      <c r="E770" s="78"/>
      <c r="F770" s="78"/>
      <c r="G770" s="78"/>
      <c r="H770" s="277"/>
      <c r="I770" s="277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  <c r="AO770" s="78"/>
    </row>
    <row r="771" ht="13.5" customHeight="1">
      <c r="A771" s="78"/>
      <c r="B771" s="277"/>
      <c r="C771" s="78"/>
      <c r="D771" s="78"/>
      <c r="E771" s="78"/>
      <c r="F771" s="78"/>
      <c r="G771" s="78"/>
      <c r="H771" s="277"/>
      <c r="I771" s="277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  <c r="AO771" s="78"/>
    </row>
    <row r="772" ht="13.5" customHeight="1">
      <c r="A772" s="78"/>
      <c r="B772" s="277"/>
      <c r="C772" s="78"/>
      <c r="D772" s="78"/>
      <c r="E772" s="78"/>
      <c r="F772" s="78"/>
      <c r="G772" s="78"/>
      <c r="H772" s="277"/>
      <c r="I772" s="277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  <c r="AO772" s="78"/>
    </row>
    <row r="773" ht="13.5" customHeight="1">
      <c r="A773" s="78"/>
      <c r="B773" s="277"/>
      <c r="C773" s="78"/>
      <c r="D773" s="78"/>
      <c r="E773" s="78"/>
      <c r="F773" s="78"/>
      <c r="G773" s="78"/>
      <c r="H773" s="277"/>
      <c r="I773" s="277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</row>
    <row r="774" ht="13.5" customHeight="1">
      <c r="A774" s="78"/>
      <c r="B774" s="277"/>
      <c r="C774" s="78"/>
      <c r="D774" s="78"/>
      <c r="E774" s="78"/>
      <c r="F774" s="78"/>
      <c r="G774" s="78"/>
      <c r="H774" s="277"/>
      <c r="I774" s="277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  <c r="AO774" s="78"/>
    </row>
    <row r="775" ht="13.5" customHeight="1">
      <c r="A775" s="78"/>
      <c r="B775" s="277"/>
      <c r="C775" s="78"/>
      <c r="D775" s="78"/>
      <c r="E775" s="78"/>
      <c r="F775" s="78"/>
      <c r="G775" s="78"/>
      <c r="H775" s="277"/>
      <c r="I775" s="277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  <c r="AO775" s="78"/>
    </row>
    <row r="776" ht="13.5" customHeight="1">
      <c r="A776" s="78"/>
      <c r="B776" s="277"/>
      <c r="C776" s="78"/>
      <c r="D776" s="78"/>
      <c r="E776" s="78"/>
      <c r="F776" s="78"/>
      <c r="G776" s="78"/>
      <c r="H776" s="277"/>
      <c r="I776" s="277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  <c r="AO776" s="78"/>
    </row>
    <row r="777" ht="13.5" customHeight="1">
      <c r="A777" s="78"/>
      <c r="B777" s="277"/>
      <c r="C777" s="78"/>
      <c r="D777" s="78"/>
      <c r="E777" s="78"/>
      <c r="F777" s="78"/>
      <c r="G777" s="78"/>
      <c r="H777" s="277"/>
      <c r="I777" s="277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  <c r="AO777" s="78"/>
    </row>
    <row r="778" ht="13.5" customHeight="1">
      <c r="A778" s="78"/>
      <c r="B778" s="277"/>
      <c r="C778" s="78"/>
      <c r="D778" s="78"/>
      <c r="E778" s="78"/>
      <c r="F778" s="78"/>
      <c r="G778" s="78"/>
      <c r="H778" s="277"/>
      <c r="I778" s="277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  <c r="AO778" s="78"/>
    </row>
    <row r="779" ht="13.5" customHeight="1">
      <c r="A779" s="78"/>
      <c r="B779" s="277"/>
      <c r="C779" s="78"/>
      <c r="D779" s="78"/>
      <c r="E779" s="78"/>
      <c r="F779" s="78"/>
      <c r="G779" s="78"/>
      <c r="H779" s="277"/>
      <c r="I779" s="277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  <c r="AO779" s="78"/>
    </row>
    <row r="780" ht="13.5" customHeight="1">
      <c r="A780" s="78"/>
      <c r="B780" s="277"/>
      <c r="C780" s="78"/>
      <c r="D780" s="78"/>
      <c r="E780" s="78"/>
      <c r="F780" s="78"/>
      <c r="G780" s="78"/>
      <c r="H780" s="277"/>
      <c r="I780" s="277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  <c r="AO780" s="78"/>
    </row>
    <row r="781" ht="13.5" customHeight="1">
      <c r="A781" s="78"/>
      <c r="B781" s="277"/>
      <c r="C781" s="78"/>
      <c r="D781" s="78"/>
      <c r="E781" s="78"/>
      <c r="F781" s="78"/>
      <c r="G781" s="78"/>
      <c r="H781" s="277"/>
      <c r="I781" s="277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  <c r="AO781" s="78"/>
    </row>
    <row r="782" ht="13.5" customHeight="1">
      <c r="A782" s="78"/>
      <c r="B782" s="277"/>
      <c r="C782" s="78"/>
      <c r="D782" s="78"/>
      <c r="E782" s="78"/>
      <c r="F782" s="78"/>
      <c r="G782" s="78"/>
      <c r="H782" s="277"/>
      <c r="I782" s="277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  <c r="AO782" s="78"/>
    </row>
    <row r="783" ht="13.5" customHeight="1">
      <c r="A783" s="78"/>
      <c r="B783" s="277"/>
      <c r="C783" s="78"/>
      <c r="D783" s="78"/>
      <c r="E783" s="78"/>
      <c r="F783" s="78"/>
      <c r="G783" s="78"/>
      <c r="H783" s="277"/>
      <c r="I783" s="277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  <c r="AO783" s="78"/>
    </row>
    <row r="784" ht="13.5" customHeight="1">
      <c r="A784" s="78"/>
      <c r="B784" s="277"/>
      <c r="C784" s="78"/>
      <c r="D784" s="78"/>
      <c r="E784" s="78"/>
      <c r="F784" s="78"/>
      <c r="G784" s="78"/>
      <c r="H784" s="277"/>
      <c r="I784" s="277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  <c r="AO784" s="78"/>
    </row>
    <row r="785" ht="13.5" customHeight="1">
      <c r="A785" s="78"/>
      <c r="B785" s="277"/>
      <c r="C785" s="78"/>
      <c r="D785" s="78"/>
      <c r="E785" s="78"/>
      <c r="F785" s="78"/>
      <c r="G785" s="78"/>
      <c r="H785" s="277"/>
      <c r="I785" s="277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  <c r="AO785" s="78"/>
    </row>
    <row r="786" ht="13.5" customHeight="1">
      <c r="A786" s="78"/>
      <c r="B786" s="277"/>
      <c r="C786" s="78"/>
      <c r="D786" s="78"/>
      <c r="E786" s="78"/>
      <c r="F786" s="78"/>
      <c r="G786" s="78"/>
      <c r="H786" s="277"/>
      <c r="I786" s="277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</row>
    <row r="787" ht="13.5" customHeight="1">
      <c r="A787" s="78"/>
      <c r="B787" s="277"/>
      <c r="C787" s="78"/>
      <c r="D787" s="78"/>
      <c r="E787" s="78"/>
      <c r="F787" s="78"/>
      <c r="G787" s="78"/>
      <c r="H787" s="277"/>
      <c r="I787" s="277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  <c r="AO787" s="78"/>
    </row>
    <row r="788" ht="13.5" customHeight="1">
      <c r="A788" s="78"/>
      <c r="B788" s="277"/>
      <c r="C788" s="78"/>
      <c r="D788" s="78"/>
      <c r="E788" s="78"/>
      <c r="F788" s="78"/>
      <c r="G788" s="78"/>
      <c r="H788" s="277"/>
      <c r="I788" s="277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  <c r="AO788" s="78"/>
    </row>
    <row r="789" ht="13.5" customHeight="1">
      <c r="A789" s="78"/>
      <c r="B789" s="277"/>
      <c r="C789" s="78"/>
      <c r="D789" s="78"/>
      <c r="E789" s="78"/>
      <c r="F789" s="78"/>
      <c r="G789" s="78"/>
      <c r="H789" s="277"/>
      <c r="I789" s="277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  <c r="AO789" s="78"/>
    </row>
    <row r="790" ht="13.5" customHeight="1">
      <c r="A790" s="78"/>
      <c r="B790" s="277"/>
      <c r="C790" s="78"/>
      <c r="D790" s="78"/>
      <c r="E790" s="78"/>
      <c r="F790" s="78"/>
      <c r="G790" s="78"/>
      <c r="H790" s="277"/>
      <c r="I790" s="277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  <c r="AO790" s="78"/>
    </row>
    <row r="791" ht="13.5" customHeight="1">
      <c r="A791" s="78"/>
      <c r="B791" s="277"/>
      <c r="C791" s="78"/>
      <c r="D791" s="78"/>
      <c r="E791" s="78"/>
      <c r="F791" s="78"/>
      <c r="G791" s="78"/>
      <c r="H791" s="277"/>
      <c r="I791" s="277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  <c r="AO791" s="78"/>
    </row>
    <row r="792" ht="13.5" customHeight="1">
      <c r="A792" s="78"/>
      <c r="B792" s="277"/>
      <c r="C792" s="78"/>
      <c r="D792" s="78"/>
      <c r="E792" s="78"/>
      <c r="F792" s="78"/>
      <c r="G792" s="78"/>
      <c r="H792" s="277"/>
      <c r="I792" s="277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  <c r="AO792" s="78"/>
    </row>
    <row r="793" ht="13.5" customHeight="1">
      <c r="A793" s="78"/>
      <c r="B793" s="277"/>
      <c r="C793" s="78"/>
      <c r="D793" s="78"/>
      <c r="E793" s="78"/>
      <c r="F793" s="78"/>
      <c r="G793" s="78"/>
      <c r="H793" s="277"/>
      <c r="I793" s="277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  <c r="AO793" s="78"/>
    </row>
    <row r="794" ht="13.5" customHeight="1">
      <c r="A794" s="78"/>
      <c r="B794" s="277"/>
      <c r="C794" s="78"/>
      <c r="D794" s="78"/>
      <c r="E794" s="78"/>
      <c r="F794" s="78"/>
      <c r="G794" s="78"/>
      <c r="H794" s="277"/>
      <c r="I794" s="277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  <c r="AO794" s="78"/>
    </row>
    <row r="795" ht="13.5" customHeight="1">
      <c r="A795" s="78"/>
      <c r="B795" s="277"/>
      <c r="C795" s="78"/>
      <c r="D795" s="78"/>
      <c r="E795" s="78"/>
      <c r="F795" s="78"/>
      <c r="G795" s="78"/>
      <c r="H795" s="277"/>
      <c r="I795" s="277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  <c r="AO795" s="78"/>
    </row>
    <row r="796" ht="13.5" customHeight="1">
      <c r="A796" s="78"/>
      <c r="B796" s="277"/>
      <c r="C796" s="78"/>
      <c r="D796" s="78"/>
      <c r="E796" s="78"/>
      <c r="F796" s="78"/>
      <c r="G796" s="78"/>
      <c r="H796" s="277"/>
      <c r="I796" s="277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  <c r="AO796" s="78"/>
    </row>
    <row r="797" ht="13.5" customHeight="1">
      <c r="A797" s="78"/>
      <c r="B797" s="277"/>
      <c r="C797" s="78"/>
      <c r="D797" s="78"/>
      <c r="E797" s="78"/>
      <c r="F797" s="78"/>
      <c r="G797" s="78"/>
      <c r="H797" s="277"/>
      <c r="I797" s="277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  <c r="AO797" s="78"/>
    </row>
    <row r="798" ht="13.5" customHeight="1">
      <c r="A798" s="78"/>
      <c r="B798" s="277"/>
      <c r="C798" s="78"/>
      <c r="D798" s="78"/>
      <c r="E798" s="78"/>
      <c r="F798" s="78"/>
      <c r="G798" s="78"/>
      <c r="H798" s="277"/>
      <c r="I798" s="277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  <c r="AO798" s="78"/>
    </row>
    <row r="799" ht="13.5" customHeight="1">
      <c r="A799" s="78"/>
      <c r="B799" s="277"/>
      <c r="C799" s="78"/>
      <c r="D799" s="78"/>
      <c r="E799" s="78"/>
      <c r="F799" s="78"/>
      <c r="G799" s="78"/>
      <c r="H799" s="277"/>
      <c r="I799" s="277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  <c r="AO799" s="78"/>
    </row>
    <row r="800" ht="13.5" customHeight="1">
      <c r="A800" s="78"/>
      <c r="B800" s="277"/>
      <c r="C800" s="78"/>
      <c r="D800" s="78"/>
      <c r="E800" s="78"/>
      <c r="F800" s="78"/>
      <c r="G800" s="78"/>
      <c r="H800" s="277"/>
      <c r="I800" s="277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  <c r="AO800" s="78"/>
    </row>
    <row r="801" ht="13.5" customHeight="1">
      <c r="A801" s="78"/>
      <c r="B801" s="277"/>
      <c r="C801" s="78"/>
      <c r="D801" s="78"/>
      <c r="E801" s="78"/>
      <c r="F801" s="78"/>
      <c r="G801" s="78"/>
      <c r="H801" s="277"/>
      <c r="I801" s="277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</row>
    <row r="802" ht="13.5" customHeight="1">
      <c r="A802" s="78"/>
      <c r="B802" s="277"/>
      <c r="C802" s="78"/>
      <c r="D802" s="78"/>
      <c r="E802" s="78"/>
      <c r="F802" s="78"/>
      <c r="G802" s="78"/>
      <c r="H802" s="277"/>
      <c r="I802" s="277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  <c r="AO802" s="78"/>
    </row>
    <row r="803" ht="13.5" customHeight="1">
      <c r="A803" s="78"/>
      <c r="B803" s="277"/>
      <c r="C803" s="78"/>
      <c r="D803" s="78"/>
      <c r="E803" s="78"/>
      <c r="F803" s="78"/>
      <c r="G803" s="78"/>
      <c r="H803" s="277"/>
      <c r="I803" s="277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  <c r="AO803" s="78"/>
    </row>
    <row r="804" ht="13.5" customHeight="1">
      <c r="A804" s="78"/>
      <c r="B804" s="277"/>
      <c r="C804" s="78"/>
      <c r="D804" s="78"/>
      <c r="E804" s="78"/>
      <c r="F804" s="78"/>
      <c r="G804" s="78"/>
      <c r="H804" s="277"/>
      <c r="I804" s="277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  <c r="AO804" s="78"/>
    </row>
    <row r="805" ht="13.5" customHeight="1">
      <c r="A805" s="78"/>
      <c r="B805" s="277"/>
      <c r="C805" s="78"/>
      <c r="D805" s="78"/>
      <c r="E805" s="78"/>
      <c r="F805" s="78"/>
      <c r="G805" s="78"/>
      <c r="H805" s="277"/>
      <c r="I805" s="277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  <c r="AO805" s="78"/>
    </row>
    <row r="806" ht="13.5" customHeight="1">
      <c r="A806" s="78"/>
      <c r="B806" s="277"/>
      <c r="C806" s="78"/>
      <c r="D806" s="78"/>
      <c r="E806" s="78"/>
      <c r="F806" s="78"/>
      <c r="G806" s="78"/>
      <c r="H806" s="277"/>
      <c r="I806" s="277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  <c r="AO806" s="78"/>
    </row>
    <row r="807" ht="13.5" customHeight="1">
      <c r="A807" s="78"/>
      <c r="B807" s="277"/>
      <c r="C807" s="78"/>
      <c r="D807" s="78"/>
      <c r="E807" s="78"/>
      <c r="F807" s="78"/>
      <c r="G807" s="78"/>
      <c r="H807" s="277"/>
      <c r="I807" s="277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  <c r="AO807" s="78"/>
    </row>
    <row r="808" ht="13.5" customHeight="1">
      <c r="A808" s="78"/>
      <c r="B808" s="277"/>
      <c r="C808" s="78"/>
      <c r="D808" s="78"/>
      <c r="E808" s="78"/>
      <c r="F808" s="78"/>
      <c r="G808" s="78"/>
      <c r="H808" s="277"/>
      <c r="I808" s="277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  <c r="AO808" s="78"/>
    </row>
    <row r="809" ht="13.5" customHeight="1">
      <c r="A809" s="78"/>
      <c r="B809" s="277"/>
      <c r="C809" s="78"/>
      <c r="D809" s="78"/>
      <c r="E809" s="78"/>
      <c r="F809" s="78"/>
      <c r="G809" s="78"/>
      <c r="H809" s="277"/>
      <c r="I809" s="277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  <c r="AO809" s="78"/>
    </row>
    <row r="810" ht="13.5" customHeight="1">
      <c r="A810" s="78"/>
      <c r="B810" s="277"/>
      <c r="C810" s="78"/>
      <c r="D810" s="78"/>
      <c r="E810" s="78"/>
      <c r="F810" s="78"/>
      <c r="G810" s="78"/>
      <c r="H810" s="277"/>
      <c r="I810" s="277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  <c r="AO810" s="78"/>
    </row>
    <row r="811" ht="13.5" customHeight="1">
      <c r="A811" s="78"/>
      <c r="B811" s="277"/>
      <c r="C811" s="78"/>
      <c r="D811" s="78"/>
      <c r="E811" s="78"/>
      <c r="F811" s="78"/>
      <c r="G811" s="78"/>
      <c r="H811" s="277"/>
      <c r="I811" s="277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  <c r="AO811" s="78"/>
    </row>
    <row r="812" ht="13.5" customHeight="1">
      <c r="A812" s="78"/>
      <c r="B812" s="277"/>
      <c r="C812" s="78"/>
      <c r="D812" s="78"/>
      <c r="E812" s="78"/>
      <c r="F812" s="78"/>
      <c r="G812" s="78"/>
      <c r="H812" s="277"/>
      <c r="I812" s="277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  <c r="AO812" s="78"/>
    </row>
    <row r="813" ht="13.5" customHeight="1">
      <c r="A813" s="78"/>
      <c r="B813" s="277"/>
      <c r="C813" s="78"/>
      <c r="D813" s="78"/>
      <c r="E813" s="78"/>
      <c r="F813" s="78"/>
      <c r="G813" s="78"/>
      <c r="H813" s="277"/>
      <c r="I813" s="277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  <c r="AO813" s="78"/>
    </row>
    <row r="814" ht="13.5" customHeight="1">
      <c r="A814" s="78"/>
      <c r="B814" s="277"/>
      <c r="C814" s="78"/>
      <c r="D814" s="78"/>
      <c r="E814" s="78"/>
      <c r="F814" s="78"/>
      <c r="G814" s="78"/>
      <c r="H814" s="277"/>
      <c r="I814" s="277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</row>
    <row r="815" ht="13.5" customHeight="1">
      <c r="A815" s="78"/>
      <c r="B815" s="277"/>
      <c r="C815" s="78"/>
      <c r="D815" s="78"/>
      <c r="E815" s="78"/>
      <c r="F815" s="78"/>
      <c r="G815" s="78"/>
      <c r="H815" s="277"/>
      <c r="I815" s="277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  <c r="AO815" s="78"/>
    </row>
    <row r="816" ht="13.5" customHeight="1">
      <c r="A816" s="78"/>
      <c r="B816" s="277"/>
      <c r="C816" s="78"/>
      <c r="D816" s="78"/>
      <c r="E816" s="78"/>
      <c r="F816" s="78"/>
      <c r="G816" s="78"/>
      <c r="H816" s="277"/>
      <c r="I816" s="277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  <c r="AO816" s="78"/>
    </row>
    <row r="817" ht="13.5" customHeight="1">
      <c r="A817" s="78"/>
      <c r="B817" s="277"/>
      <c r="C817" s="78"/>
      <c r="D817" s="78"/>
      <c r="E817" s="78"/>
      <c r="F817" s="78"/>
      <c r="G817" s="78"/>
      <c r="H817" s="277"/>
      <c r="I817" s="277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  <c r="AO817" s="78"/>
    </row>
    <row r="818" ht="13.5" customHeight="1">
      <c r="A818" s="78"/>
      <c r="B818" s="277"/>
      <c r="C818" s="78"/>
      <c r="D818" s="78"/>
      <c r="E818" s="78"/>
      <c r="F818" s="78"/>
      <c r="G818" s="78"/>
      <c r="H818" s="277"/>
      <c r="I818" s="277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  <c r="AO818" s="78"/>
    </row>
    <row r="819" ht="13.5" customHeight="1">
      <c r="A819" s="78"/>
      <c r="B819" s="277"/>
      <c r="C819" s="78"/>
      <c r="D819" s="78"/>
      <c r="E819" s="78"/>
      <c r="F819" s="78"/>
      <c r="G819" s="78"/>
      <c r="H819" s="277"/>
      <c r="I819" s="277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  <c r="AO819" s="78"/>
    </row>
    <row r="820" ht="13.5" customHeight="1">
      <c r="A820" s="78"/>
      <c r="B820" s="277"/>
      <c r="C820" s="78"/>
      <c r="D820" s="78"/>
      <c r="E820" s="78"/>
      <c r="F820" s="78"/>
      <c r="G820" s="78"/>
      <c r="H820" s="277"/>
      <c r="I820" s="277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  <c r="AO820" s="78"/>
    </row>
    <row r="821" ht="13.5" customHeight="1">
      <c r="A821" s="78"/>
      <c r="B821" s="277"/>
      <c r="C821" s="78"/>
      <c r="D821" s="78"/>
      <c r="E821" s="78"/>
      <c r="F821" s="78"/>
      <c r="G821" s="78"/>
      <c r="H821" s="277"/>
      <c r="I821" s="277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  <c r="AO821" s="78"/>
    </row>
    <row r="822" ht="13.5" customHeight="1">
      <c r="A822" s="78"/>
      <c r="B822" s="277"/>
      <c r="C822" s="78"/>
      <c r="D822" s="78"/>
      <c r="E822" s="78"/>
      <c r="F822" s="78"/>
      <c r="G822" s="78"/>
      <c r="H822" s="277"/>
      <c r="I822" s="277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  <c r="AO822" s="78"/>
    </row>
    <row r="823" ht="13.5" customHeight="1">
      <c r="A823" s="78"/>
      <c r="B823" s="277"/>
      <c r="C823" s="78"/>
      <c r="D823" s="78"/>
      <c r="E823" s="78"/>
      <c r="F823" s="78"/>
      <c r="G823" s="78"/>
      <c r="H823" s="277"/>
      <c r="I823" s="277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  <c r="AO823" s="78"/>
    </row>
    <row r="824" ht="13.5" customHeight="1">
      <c r="A824" s="78"/>
      <c r="B824" s="277"/>
      <c r="C824" s="78"/>
      <c r="D824" s="78"/>
      <c r="E824" s="78"/>
      <c r="F824" s="78"/>
      <c r="G824" s="78"/>
      <c r="H824" s="277"/>
      <c r="I824" s="277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  <c r="AO824" s="78"/>
    </row>
    <row r="825" ht="13.5" customHeight="1">
      <c r="A825" s="78"/>
      <c r="B825" s="277"/>
      <c r="C825" s="78"/>
      <c r="D825" s="78"/>
      <c r="E825" s="78"/>
      <c r="F825" s="78"/>
      <c r="G825" s="78"/>
      <c r="H825" s="277"/>
      <c r="I825" s="277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  <c r="AO825" s="78"/>
    </row>
    <row r="826" ht="13.5" customHeight="1">
      <c r="A826" s="78"/>
      <c r="B826" s="277"/>
      <c r="C826" s="78"/>
      <c r="D826" s="78"/>
      <c r="E826" s="78"/>
      <c r="F826" s="78"/>
      <c r="G826" s="78"/>
      <c r="H826" s="277"/>
      <c r="I826" s="277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  <c r="AO826" s="78"/>
    </row>
    <row r="827" ht="13.5" customHeight="1">
      <c r="A827" s="78"/>
      <c r="B827" s="277"/>
      <c r="C827" s="78"/>
      <c r="D827" s="78"/>
      <c r="E827" s="78"/>
      <c r="F827" s="78"/>
      <c r="G827" s="78"/>
      <c r="H827" s="277"/>
      <c r="I827" s="277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  <c r="AO827" s="78"/>
    </row>
    <row r="828" ht="13.5" customHeight="1">
      <c r="A828" s="78"/>
      <c r="B828" s="277"/>
      <c r="C828" s="78"/>
      <c r="D828" s="78"/>
      <c r="E828" s="78"/>
      <c r="F828" s="78"/>
      <c r="G828" s="78"/>
      <c r="H828" s="277"/>
      <c r="I828" s="277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</row>
    <row r="829" ht="13.5" customHeight="1">
      <c r="A829" s="78"/>
      <c r="B829" s="277"/>
      <c r="C829" s="78"/>
      <c r="D829" s="78"/>
      <c r="E829" s="78"/>
      <c r="F829" s="78"/>
      <c r="G829" s="78"/>
      <c r="H829" s="277"/>
      <c r="I829" s="277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  <c r="AO829" s="78"/>
    </row>
    <row r="830" ht="13.5" customHeight="1">
      <c r="A830" s="78"/>
      <c r="B830" s="277"/>
      <c r="C830" s="78"/>
      <c r="D830" s="78"/>
      <c r="E830" s="78"/>
      <c r="F830" s="78"/>
      <c r="G830" s="78"/>
      <c r="H830" s="277"/>
      <c r="I830" s="277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  <c r="AO830" s="78"/>
    </row>
    <row r="831" ht="13.5" customHeight="1">
      <c r="A831" s="78"/>
      <c r="B831" s="277"/>
      <c r="C831" s="78"/>
      <c r="D831" s="78"/>
      <c r="E831" s="78"/>
      <c r="F831" s="78"/>
      <c r="G831" s="78"/>
      <c r="H831" s="277"/>
      <c r="I831" s="277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  <c r="AO831" s="78"/>
    </row>
    <row r="832" ht="13.5" customHeight="1">
      <c r="A832" s="78"/>
      <c r="B832" s="277"/>
      <c r="C832" s="78"/>
      <c r="D832" s="78"/>
      <c r="E832" s="78"/>
      <c r="F832" s="78"/>
      <c r="G832" s="78"/>
      <c r="H832" s="277"/>
      <c r="I832" s="277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  <c r="AO832" s="78"/>
    </row>
    <row r="833" ht="13.5" customHeight="1">
      <c r="A833" s="78"/>
      <c r="B833" s="277"/>
      <c r="C833" s="78"/>
      <c r="D833" s="78"/>
      <c r="E833" s="78"/>
      <c r="F833" s="78"/>
      <c r="G833" s="78"/>
      <c r="H833" s="277"/>
      <c r="I833" s="277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  <c r="AO833" s="78"/>
    </row>
    <row r="834" ht="13.5" customHeight="1">
      <c r="A834" s="78"/>
      <c r="B834" s="277"/>
      <c r="C834" s="78"/>
      <c r="D834" s="78"/>
      <c r="E834" s="78"/>
      <c r="F834" s="78"/>
      <c r="G834" s="78"/>
      <c r="H834" s="277"/>
      <c r="I834" s="277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  <c r="AO834" s="78"/>
    </row>
    <row r="835" ht="13.5" customHeight="1">
      <c r="A835" s="78"/>
      <c r="B835" s="277"/>
      <c r="C835" s="78"/>
      <c r="D835" s="78"/>
      <c r="E835" s="78"/>
      <c r="F835" s="78"/>
      <c r="G835" s="78"/>
      <c r="H835" s="277"/>
      <c r="I835" s="277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  <c r="AO835" s="78"/>
    </row>
    <row r="836" ht="13.5" customHeight="1">
      <c r="A836" s="78"/>
      <c r="B836" s="277"/>
      <c r="C836" s="78"/>
      <c r="D836" s="78"/>
      <c r="E836" s="78"/>
      <c r="F836" s="78"/>
      <c r="G836" s="78"/>
      <c r="H836" s="277"/>
      <c r="I836" s="277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  <c r="AO836" s="78"/>
    </row>
    <row r="837" ht="13.5" customHeight="1">
      <c r="A837" s="78"/>
      <c r="B837" s="277"/>
      <c r="C837" s="78"/>
      <c r="D837" s="78"/>
      <c r="E837" s="78"/>
      <c r="F837" s="78"/>
      <c r="G837" s="78"/>
      <c r="H837" s="277"/>
      <c r="I837" s="277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  <c r="AO837" s="78"/>
    </row>
    <row r="838" ht="13.5" customHeight="1">
      <c r="A838" s="78"/>
      <c r="B838" s="277"/>
      <c r="C838" s="78"/>
      <c r="D838" s="78"/>
      <c r="E838" s="78"/>
      <c r="F838" s="78"/>
      <c r="G838" s="78"/>
      <c r="H838" s="277"/>
      <c r="I838" s="277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  <c r="AO838" s="78"/>
    </row>
    <row r="839" ht="13.5" customHeight="1">
      <c r="A839" s="78"/>
      <c r="B839" s="277"/>
      <c r="C839" s="78"/>
      <c r="D839" s="78"/>
      <c r="E839" s="78"/>
      <c r="F839" s="78"/>
      <c r="G839" s="78"/>
      <c r="H839" s="277"/>
      <c r="I839" s="277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  <c r="AO839" s="78"/>
    </row>
    <row r="840" ht="13.5" customHeight="1">
      <c r="A840" s="78"/>
      <c r="B840" s="277"/>
      <c r="C840" s="78"/>
      <c r="D840" s="78"/>
      <c r="E840" s="78"/>
      <c r="F840" s="78"/>
      <c r="G840" s="78"/>
      <c r="H840" s="277"/>
      <c r="I840" s="277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  <c r="AO840" s="78"/>
    </row>
    <row r="841" ht="13.5" customHeight="1">
      <c r="A841" s="78"/>
      <c r="B841" s="277"/>
      <c r="C841" s="78"/>
      <c r="D841" s="78"/>
      <c r="E841" s="78"/>
      <c r="F841" s="78"/>
      <c r="G841" s="78"/>
      <c r="H841" s="277"/>
      <c r="I841" s="277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</row>
    <row r="842" ht="13.5" customHeight="1">
      <c r="A842" s="78"/>
      <c r="B842" s="277"/>
      <c r="C842" s="78"/>
      <c r="D842" s="78"/>
      <c r="E842" s="78"/>
      <c r="F842" s="78"/>
      <c r="G842" s="78"/>
      <c r="H842" s="277"/>
      <c r="I842" s="277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  <c r="AO842" s="78"/>
    </row>
    <row r="843" ht="13.5" customHeight="1">
      <c r="A843" s="78"/>
      <c r="B843" s="277"/>
      <c r="C843" s="78"/>
      <c r="D843" s="78"/>
      <c r="E843" s="78"/>
      <c r="F843" s="78"/>
      <c r="G843" s="78"/>
      <c r="H843" s="277"/>
      <c r="I843" s="277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  <c r="AO843" s="78"/>
    </row>
    <row r="844" ht="13.5" customHeight="1">
      <c r="A844" s="78"/>
      <c r="B844" s="277"/>
      <c r="C844" s="78"/>
      <c r="D844" s="78"/>
      <c r="E844" s="78"/>
      <c r="F844" s="78"/>
      <c r="G844" s="78"/>
      <c r="H844" s="277"/>
      <c r="I844" s="277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  <c r="AO844" s="78"/>
    </row>
    <row r="845" ht="13.5" customHeight="1">
      <c r="A845" s="78"/>
      <c r="B845" s="277"/>
      <c r="C845" s="78"/>
      <c r="D845" s="78"/>
      <c r="E845" s="78"/>
      <c r="F845" s="78"/>
      <c r="G845" s="78"/>
      <c r="H845" s="277"/>
      <c r="I845" s="277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  <c r="AO845" s="78"/>
    </row>
    <row r="846" ht="13.5" customHeight="1">
      <c r="A846" s="78"/>
      <c r="B846" s="277"/>
      <c r="C846" s="78"/>
      <c r="D846" s="78"/>
      <c r="E846" s="78"/>
      <c r="F846" s="78"/>
      <c r="G846" s="78"/>
      <c r="H846" s="277"/>
      <c r="I846" s="277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  <c r="AO846" s="78"/>
    </row>
    <row r="847" ht="13.5" customHeight="1">
      <c r="A847" s="78"/>
      <c r="B847" s="277"/>
      <c r="C847" s="78"/>
      <c r="D847" s="78"/>
      <c r="E847" s="78"/>
      <c r="F847" s="78"/>
      <c r="G847" s="78"/>
      <c r="H847" s="277"/>
      <c r="I847" s="277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  <c r="AO847" s="78"/>
    </row>
    <row r="848" ht="13.5" customHeight="1">
      <c r="A848" s="78"/>
      <c r="B848" s="277"/>
      <c r="C848" s="78"/>
      <c r="D848" s="78"/>
      <c r="E848" s="78"/>
      <c r="F848" s="78"/>
      <c r="G848" s="78"/>
      <c r="H848" s="277"/>
      <c r="I848" s="277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  <c r="AO848" s="78"/>
    </row>
    <row r="849" ht="13.5" customHeight="1">
      <c r="A849" s="78"/>
      <c r="B849" s="277"/>
      <c r="C849" s="78"/>
      <c r="D849" s="78"/>
      <c r="E849" s="78"/>
      <c r="F849" s="78"/>
      <c r="G849" s="78"/>
      <c r="H849" s="277"/>
      <c r="I849" s="277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  <c r="AO849" s="78"/>
    </row>
    <row r="850" ht="13.5" customHeight="1">
      <c r="A850" s="78"/>
      <c r="B850" s="277"/>
      <c r="C850" s="78"/>
      <c r="D850" s="78"/>
      <c r="E850" s="78"/>
      <c r="F850" s="78"/>
      <c r="G850" s="78"/>
      <c r="H850" s="277"/>
      <c r="I850" s="277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  <c r="AO850" s="78"/>
    </row>
    <row r="851" ht="13.5" customHeight="1">
      <c r="A851" s="78"/>
      <c r="B851" s="277"/>
      <c r="C851" s="78"/>
      <c r="D851" s="78"/>
      <c r="E851" s="78"/>
      <c r="F851" s="78"/>
      <c r="G851" s="78"/>
      <c r="H851" s="277"/>
      <c r="I851" s="277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</row>
    <row r="852" ht="13.5" customHeight="1">
      <c r="A852" s="78"/>
      <c r="B852" s="277"/>
      <c r="C852" s="78"/>
      <c r="D852" s="78"/>
      <c r="E852" s="78"/>
      <c r="F852" s="78"/>
      <c r="G852" s="78"/>
      <c r="H852" s="277"/>
      <c r="I852" s="277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  <c r="AO852" s="78"/>
    </row>
    <row r="853" ht="13.5" customHeight="1">
      <c r="A853" s="78"/>
      <c r="B853" s="277"/>
      <c r="C853" s="78"/>
      <c r="D853" s="78"/>
      <c r="E853" s="78"/>
      <c r="F853" s="78"/>
      <c r="G853" s="78"/>
      <c r="H853" s="277"/>
      <c r="I853" s="277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  <c r="AO853" s="78"/>
    </row>
    <row r="854" ht="13.5" customHeight="1">
      <c r="A854" s="78"/>
      <c r="B854" s="277"/>
      <c r="C854" s="78"/>
      <c r="D854" s="78"/>
      <c r="E854" s="78"/>
      <c r="F854" s="78"/>
      <c r="G854" s="78"/>
      <c r="H854" s="277"/>
      <c r="I854" s="277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  <c r="AO854" s="78"/>
    </row>
    <row r="855" ht="13.5" customHeight="1">
      <c r="A855" s="78"/>
      <c r="B855" s="277"/>
      <c r="C855" s="78"/>
      <c r="D855" s="78"/>
      <c r="E855" s="78"/>
      <c r="F855" s="78"/>
      <c r="G855" s="78"/>
      <c r="H855" s="277"/>
      <c r="I855" s="277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  <c r="AO855" s="78"/>
    </row>
    <row r="856" ht="13.5" customHeight="1">
      <c r="A856" s="78"/>
      <c r="B856" s="277"/>
      <c r="C856" s="78"/>
      <c r="D856" s="78"/>
      <c r="E856" s="78"/>
      <c r="F856" s="78"/>
      <c r="G856" s="78"/>
      <c r="H856" s="277"/>
      <c r="I856" s="277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  <c r="AO856" s="78"/>
    </row>
    <row r="857" ht="13.5" customHeight="1">
      <c r="A857" s="78"/>
      <c r="B857" s="277"/>
      <c r="C857" s="78"/>
      <c r="D857" s="78"/>
      <c r="E857" s="78"/>
      <c r="F857" s="78"/>
      <c r="G857" s="78"/>
      <c r="H857" s="277"/>
      <c r="I857" s="277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  <c r="AO857" s="78"/>
    </row>
    <row r="858" ht="13.5" customHeight="1">
      <c r="A858" s="78"/>
      <c r="B858" s="277"/>
      <c r="C858" s="78"/>
      <c r="D858" s="78"/>
      <c r="E858" s="78"/>
      <c r="F858" s="78"/>
      <c r="G858" s="78"/>
      <c r="H858" s="277"/>
      <c r="I858" s="277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  <c r="AO858" s="78"/>
    </row>
    <row r="859" ht="13.5" customHeight="1">
      <c r="A859" s="78"/>
      <c r="B859" s="277"/>
      <c r="C859" s="78"/>
      <c r="D859" s="78"/>
      <c r="E859" s="78"/>
      <c r="F859" s="78"/>
      <c r="G859" s="78"/>
      <c r="H859" s="277"/>
      <c r="I859" s="277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  <c r="AO859" s="78"/>
    </row>
    <row r="860" ht="13.5" customHeight="1">
      <c r="A860" s="78"/>
      <c r="B860" s="277"/>
      <c r="C860" s="78"/>
      <c r="D860" s="78"/>
      <c r="E860" s="78"/>
      <c r="F860" s="78"/>
      <c r="G860" s="78"/>
      <c r="H860" s="277"/>
      <c r="I860" s="277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  <c r="AO860" s="78"/>
    </row>
    <row r="861" ht="13.5" customHeight="1">
      <c r="A861" s="78"/>
      <c r="B861" s="277"/>
      <c r="C861" s="78"/>
      <c r="D861" s="78"/>
      <c r="E861" s="78"/>
      <c r="F861" s="78"/>
      <c r="G861" s="78"/>
      <c r="H861" s="277"/>
      <c r="I861" s="277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  <c r="AO861" s="78"/>
    </row>
    <row r="862" ht="13.5" customHeight="1">
      <c r="A862" s="78"/>
      <c r="B862" s="277"/>
      <c r="C862" s="78"/>
      <c r="D862" s="78"/>
      <c r="E862" s="78"/>
      <c r="F862" s="78"/>
      <c r="G862" s="78"/>
      <c r="H862" s="277"/>
      <c r="I862" s="277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</row>
    <row r="863" ht="13.5" customHeight="1">
      <c r="A863" s="78"/>
      <c r="B863" s="277"/>
      <c r="C863" s="78"/>
      <c r="D863" s="78"/>
      <c r="E863" s="78"/>
      <c r="F863" s="78"/>
      <c r="G863" s="78"/>
      <c r="H863" s="277"/>
      <c r="I863" s="277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  <c r="AO863" s="78"/>
    </row>
    <row r="864" ht="13.5" customHeight="1">
      <c r="A864" s="78"/>
      <c r="B864" s="277"/>
      <c r="C864" s="78"/>
      <c r="D864" s="78"/>
      <c r="E864" s="78"/>
      <c r="F864" s="78"/>
      <c r="G864" s="78"/>
      <c r="H864" s="277"/>
      <c r="I864" s="277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  <c r="AO864" s="78"/>
    </row>
    <row r="865" ht="13.5" customHeight="1">
      <c r="A865" s="78"/>
      <c r="B865" s="277"/>
      <c r="C865" s="78"/>
      <c r="D865" s="78"/>
      <c r="E865" s="78"/>
      <c r="F865" s="78"/>
      <c r="G865" s="78"/>
      <c r="H865" s="277"/>
      <c r="I865" s="277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  <c r="AO865" s="78"/>
    </row>
    <row r="866" ht="13.5" customHeight="1">
      <c r="A866" s="78"/>
      <c r="B866" s="277"/>
      <c r="C866" s="78"/>
      <c r="D866" s="78"/>
      <c r="E866" s="78"/>
      <c r="F866" s="78"/>
      <c r="G866" s="78"/>
      <c r="H866" s="277"/>
      <c r="I866" s="277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  <c r="AO866" s="78"/>
    </row>
    <row r="867" ht="13.5" customHeight="1">
      <c r="A867" s="78"/>
      <c r="B867" s="277"/>
      <c r="C867" s="78"/>
      <c r="D867" s="78"/>
      <c r="E867" s="78"/>
      <c r="F867" s="78"/>
      <c r="G867" s="78"/>
      <c r="H867" s="277"/>
      <c r="I867" s="277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  <c r="AO867" s="78"/>
    </row>
    <row r="868" ht="13.5" customHeight="1">
      <c r="A868" s="78"/>
      <c r="B868" s="277"/>
      <c r="C868" s="78"/>
      <c r="D868" s="78"/>
      <c r="E868" s="78"/>
      <c r="F868" s="78"/>
      <c r="G868" s="78"/>
      <c r="H868" s="277"/>
      <c r="I868" s="277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  <c r="AO868" s="78"/>
    </row>
    <row r="869" ht="13.5" customHeight="1">
      <c r="A869" s="78"/>
      <c r="B869" s="277"/>
      <c r="C869" s="78"/>
      <c r="D869" s="78"/>
      <c r="E869" s="78"/>
      <c r="F869" s="78"/>
      <c r="G869" s="78"/>
      <c r="H869" s="277"/>
      <c r="I869" s="277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  <c r="AO869" s="78"/>
    </row>
    <row r="870" ht="13.5" customHeight="1">
      <c r="A870" s="78"/>
      <c r="B870" s="277"/>
      <c r="C870" s="78"/>
      <c r="D870" s="78"/>
      <c r="E870" s="78"/>
      <c r="F870" s="78"/>
      <c r="G870" s="78"/>
      <c r="H870" s="277"/>
      <c r="I870" s="277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  <c r="AO870" s="78"/>
    </row>
    <row r="871" ht="13.5" customHeight="1">
      <c r="A871" s="78"/>
      <c r="B871" s="277"/>
      <c r="C871" s="78"/>
      <c r="D871" s="78"/>
      <c r="E871" s="78"/>
      <c r="F871" s="78"/>
      <c r="G871" s="78"/>
      <c r="H871" s="277"/>
      <c r="I871" s="277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  <c r="AO871" s="78"/>
    </row>
    <row r="872" ht="13.5" customHeight="1">
      <c r="A872" s="78"/>
      <c r="B872" s="277"/>
      <c r="C872" s="78"/>
      <c r="D872" s="78"/>
      <c r="E872" s="78"/>
      <c r="F872" s="78"/>
      <c r="G872" s="78"/>
      <c r="H872" s="277"/>
      <c r="I872" s="277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  <c r="AO872" s="78"/>
    </row>
    <row r="873" ht="13.5" customHeight="1">
      <c r="A873" s="78"/>
      <c r="B873" s="277"/>
      <c r="C873" s="78"/>
      <c r="D873" s="78"/>
      <c r="E873" s="78"/>
      <c r="F873" s="78"/>
      <c r="G873" s="78"/>
      <c r="H873" s="277"/>
      <c r="I873" s="277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  <c r="AO873" s="78"/>
    </row>
    <row r="874" ht="13.5" customHeight="1">
      <c r="A874" s="78"/>
      <c r="B874" s="277"/>
      <c r="C874" s="78"/>
      <c r="D874" s="78"/>
      <c r="E874" s="78"/>
      <c r="F874" s="78"/>
      <c r="G874" s="78"/>
      <c r="H874" s="277"/>
      <c r="I874" s="277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  <c r="AO874" s="78"/>
    </row>
    <row r="875" ht="13.5" customHeight="1">
      <c r="A875" s="78"/>
      <c r="B875" s="277"/>
      <c r="C875" s="78"/>
      <c r="D875" s="78"/>
      <c r="E875" s="78"/>
      <c r="F875" s="78"/>
      <c r="G875" s="78"/>
      <c r="H875" s="277"/>
      <c r="I875" s="277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  <c r="AO875" s="78"/>
    </row>
    <row r="876" ht="13.5" customHeight="1">
      <c r="A876" s="78"/>
      <c r="B876" s="277"/>
      <c r="C876" s="78"/>
      <c r="D876" s="78"/>
      <c r="E876" s="78"/>
      <c r="F876" s="78"/>
      <c r="G876" s="78"/>
      <c r="H876" s="277"/>
      <c r="I876" s="277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  <c r="AO876" s="78"/>
    </row>
    <row r="877" ht="13.5" customHeight="1">
      <c r="A877" s="78"/>
      <c r="B877" s="277"/>
      <c r="C877" s="78"/>
      <c r="D877" s="78"/>
      <c r="E877" s="78"/>
      <c r="F877" s="78"/>
      <c r="G877" s="78"/>
      <c r="H877" s="277"/>
      <c r="I877" s="277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</row>
    <row r="878" ht="13.5" customHeight="1">
      <c r="A878" s="78"/>
      <c r="B878" s="277"/>
      <c r="C878" s="78"/>
      <c r="D878" s="78"/>
      <c r="E878" s="78"/>
      <c r="F878" s="78"/>
      <c r="G878" s="78"/>
      <c r="H878" s="277"/>
      <c r="I878" s="277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</row>
    <row r="879" ht="13.5" customHeight="1">
      <c r="A879" s="78"/>
      <c r="B879" s="277"/>
      <c r="C879" s="78"/>
      <c r="D879" s="78"/>
      <c r="E879" s="78"/>
      <c r="F879" s="78"/>
      <c r="G879" s="78"/>
      <c r="H879" s="277"/>
      <c r="I879" s="277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  <c r="AO879" s="78"/>
    </row>
    <row r="880" ht="13.5" customHeight="1">
      <c r="A880" s="78"/>
      <c r="B880" s="277"/>
      <c r="C880" s="78"/>
      <c r="D880" s="78"/>
      <c r="E880" s="78"/>
      <c r="F880" s="78"/>
      <c r="G880" s="78"/>
      <c r="H880" s="277"/>
      <c r="I880" s="277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  <c r="AO880" s="78"/>
    </row>
    <row r="881" ht="13.5" customHeight="1">
      <c r="A881" s="78"/>
      <c r="B881" s="277"/>
      <c r="C881" s="78"/>
      <c r="D881" s="78"/>
      <c r="E881" s="78"/>
      <c r="F881" s="78"/>
      <c r="G881" s="78"/>
      <c r="H881" s="277"/>
      <c r="I881" s="277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  <c r="AO881" s="78"/>
    </row>
    <row r="882" ht="13.5" customHeight="1">
      <c r="A882" s="78"/>
      <c r="B882" s="277"/>
      <c r="C882" s="78"/>
      <c r="D882" s="78"/>
      <c r="E882" s="78"/>
      <c r="F882" s="78"/>
      <c r="G882" s="78"/>
      <c r="H882" s="277"/>
      <c r="I882" s="277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  <c r="AO882" s="78"/>
    </row>
    <row r="883" ht="13.5" customHeight="1">
      <c r="A883" s="78"/>
      <c r="B883" s="277"/>
      <c r="C883" s="78"/>
      <c r="D883" s="78"/>
      <c r="E883" s="78"/>
      <c r="F883" s="78"/>
      <c r="G883" s="78"/>
      <c r="H883" s="277"/>
      <c r="I883" s="277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  <c r="AO883" s="78"/>
    </row>
    <row r="884" ht="13.5" customHeight="1">
      <c r="A884" s="78"/>
      <c r="B884" s="277"/>
      <c r="C884" s="78"/>
      <c r="D884" s="78"/>
      <c r="E884" s="78"/>
      <c r="F884" s="78"/>
      <c r="G884" s="78"/>
      <c r="H884" s="277"/>
      <c r="I884" s="277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  <c r="AO884" s="78"/>
    </row>
    <row r="885" ht="13.5" customHeight="1">
      <c r="A885" s="78"/>
      <c r="B885" s="277"/>
      <c r="C885" s="78"/>
      <c r="D885" s="78"/>
      <c r="E885" s="78"/>
      <c r="F885" s="78"/>
      <c r="G885" s="78"/>
      <c r="H885" s="277"/>
      <c r="I885" s="277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  <c r="AO885" s="78"/>
    </row>
    <row r="886" ht="13.5" customHeight="1">
      <c r="A886" s="78"/>
      <c r="B886" s="277"/>
      <c r="C886" s="78"/>
      <c r="D886" s="78"/>
      <c r="E886" s="78"/>
      <c r="F886" s="78"/>
      <c r="G886" s="78"/>
      <c r="H886" s="277"/>
      <c r="I886" s="277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  <c r="AO886" s="78"/>
    </row>
    <row r="887" ht="13.5" customHeight="1">
      <c r="A887" s="78"/>
      <c r="B887" s="277"/>
      <c r="C887" s="78"/>
      <c r="D887" s="78"/>
      <c r="E887" s="78"/>
      <c r="F887" s="78"/>
      <c r="G887" s="78"/>
      <c r="H887" s="277"/>
      <c r="I887" s="277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  <c r="AO887" s="78"/>
    </row>
    <row r="888" ht="13.5" customHeight="1">
      <c r="A888" s="78"/>
      <c r="B888" s="277"/>
      <c r="C888" s="78"/>
      <c r="D888" s="78"/>
      <c r="E888" s="78"/>
      <c r="F888" s="78"/>
      <c r="G888" s="78"/>
      <c r="H888" s="277"/>
      <c r="I888" s="277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  <c r="AO888" s="78"/>
    </row>
    <row r="889" ht="13.5" customHeight="1">
      <c r="A889" s="78"/>
      <c r="B889" s="277"/>
      <c r="C889" s="78"/>
      <c r="D889" s="78"/>
      <c r="E889" s="78"/>
      <c r="F889" s="78"/>
      <c r="G889" s="78"/>
      <c r="H889" s="277"/>
      <c r="I889" s="277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  <c r="AO889" s="78"/>
    </row>
    <row r="890" ht="13.5" customHeight="1">
      <c r="A890" s="78"/>
      <c r="B890" s="277"/>
      <c r="C890" s="78"/>
      <c r="D890" s="78"/>
      <c r="E890" s="78"/>
      <c r="F890" s="78"/>
      <c r="G890" s="78"/>
      <c r="H890" s="277"/>
      <c r="I890" s="277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  <c r="AO890" s="78"/>
    </row>
    <row r="891" ht="13.5" customHeight="1">
      <c r="A891" s="78"/>
      <c r="B891" s="277"/>
      <c r="C891" s="78"/>
      <c r="D891" s="78"/>
      <c r="E891" s="78"/>
      <c r="F891" s="78"/>
      <c r="G891" s="78"/>
      <c r="H891" s="277"/>
      <c r="I891" s="277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</row>
    <row r="892" ht="13.5" customHeight="1">
      <c r="A892" s="78"/>
      <c r="B892" s="277"/>
      <c r="C892" s="78"/>
      <c r="D892" s="78"/>
      <c r="E892" s="78"/>
      <c r="F892" s="78"/>
      <c r="G892" s="78"/>
      <c r="H892" s="277"/>
      <c r="I892" s="277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  <c r="AO892" s="78"/>
    </row>
    <row r="893" ht="13.5" customHeight="1">
      <c r="A893" s="78"/>
      <c r="B893" s="277"/>
      <c r="C893" s="78"/>
      <c r="D893" s="78"/>
      <c r="E893" s="78"/>
      <c r="F893" s="78"/>
      <c r="G893" s="78"/>
      <c r="H893" s="277"/>
      <c r="I893" s="277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  <c r="AO893" s="78"/>
    </row>
    <row r="894" ht="13.5" customHeight="1">
      <c r="A894" s="78"/>
      <c r="B894" s="277"/>
      <c r="C894" s="78"/>
      <c r="D894" s="78"/>
      <c r="E894" s="78"/>
      <c r="F894" s="78"/>
      <c r="G894" s="78"/>
      <c r="H894" s="277"/>
      <c r="I894" s="277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  <c r="AO894" s="78"/>
    </row>
    <row r="895" ht="13.5" customHeight="1">
      <c r="A895" s="78"/>
      <c r="B895" s="277"/>
      <c r="C895" s="78"/>
      <c r="D895" s="78"/>
      <c r="E895" s="78"/>
      <c r="F895" s="78"/>
      <c r="G895" s="78"/>
      <c r="H895" s="277"/>
      <c r="I895" s="277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  <c r="AO895" s="78"/>
    </row>
    <row r="896" ht="13.5" customHeight="1">
      <c r="A896" s="78"/>
      <c r="B896" s="277"/>
      <c r="C896" s="78"/>
      <c r="D896" s="78"/>
      <c r="E896" s="78"/>
      <c r="F896" s="78"/>
      <c r="G896" s="78"/>
      <c r="H896" s="277"/>
      <c r="I896" s="277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  <c r="AO896" s="78"/>
    </row>
    <row r="897" ht="13.5" customHeight="1">
      <c r="A897" s="78"/>
      <c r="B897" s="277"/>
      <c r="C897" s="78"/>
      <c r="D897" s="78"/>
      <c r="E897" s="78"/>
      <c r="F897" s="78"/>
      <c r="G897" s="78"/>
      <c r="H897" s="277"/>
      <c r="I897" s="277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  <c r="AO897" s="78"/>
    </row>
    <row r="898" ht="13.5" customHeight="1">
      <c r="A898" s="78"/>
      <c r="B898" s="277"/>
      <c r="C898" s="78"/>
      <c r="D898" s="78"/>
      <c r="E898" s="78"/>
      <c r="F898" s="78"/>
      <c r="G898" s="78"/>
      <c r="H898" s="277"/>
      <c r="I898" s="277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  <c r="AO898" s="78"/>
    </row>
    <row r="899" ht="13.5" customHeight="1">
      <c r="A899" s="78"/>
      <c r="B899" s="277"/>
      <c r="C899" s="78"/>
      <c r="D899" s="78"/>
      <c r="E899" s="78"/>
      <c r="F899" s="78"/>
      <c r="G899" s="78"/>
      <c r="H899" s="277"/>
      <c r="I899" s="277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  <c r="AO899" s="78"/>
    </row>
    <row r="900" ht="13.5" customHeight="1">
      <c r="A900" s="78"/>
      <c r="B900" s="277"/>
      <c r="C900" s="78"/>
      <c r="D900" s="78"/>
      <c r="E900" s="78"/>
      <c r="F900" s="78"/>
      <c r="G900" s="78"/>
      <c r="H900" s="277"/>
      <c r="I900" s="277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  <c r="AO900" s="78"/>
    </row>
    <row r="901" ht="13.5" customHeight="1">
      <c r="A901" s="78"/>
      <c r="B901" s="277"/>
      <c r="C901" s="78"/>
      <c r="D901" s="78"/>
      <c r="E901" s="78"/>
      <c r="F901" s="78"/>
      <c r="G901" s="78"/>
      <c r="H901" s="277"/>
      <c r="I901" s="277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  <c r="AO901" s="78"/>
    </row>
    <row r="902" ht="13.5" customHeight="1">
      <c r="A902" s="78"/>
      <c r="B902" s="277"/>
      <c r="C902" s="78"/>
      <c r="D902" s="78"/>
      <c r="E902" s="78"/>
      <c r="F902" s="78"/>
      <c r="G902" s="78"/>
      <c r="H902" s="277"/>
      <c r="I902" s="277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  <c r="AO902" s="78"/>
    </row>
    <row r="903" ht="13.5" customHeight="1">
      <c r="A903" s="78"/>
      <c r="B903" s="277"/>
      <c r="C903" s="78"/>
      <c r="D903" s="78"/>
      <c r="E903" s="78"/>
      <c r="F903" s="78"/>
      <c r="G903" s="78"/>
      <c r="H903" s="277"/>
      <c r="I903" s="277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  <c r="AO903" s="78"/>
    </row>
    <row r="904" ht="13.5" customHeight="1">
      <c r="A904" s="78"/>
      <c r="B904" s="277"/>
      <c r="C904" s="78"/>
      <c r="D904" s="78"/>
      <c r="E904" s="78"/>
      <c r="F904" s="78"/>
      <c r="G904" s="78"/>
      <c r="H904" s="277"/>
      <c r="I904" s="277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</row>
    <row r="905" ht="13.5" customHeight="1">
      <c r="A905" s="78"/>
      <c r="B905" s="277"/>
      <c r="C905" s="78"/>
      <c r="D905" s="78"/>
      <c r="E905" s="78"/>
      <c r="F905" s="78"/>
      <c r="G905" s="78"/>
      <c r="H905" s="277"/>
      <c r="I905" s="277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  <c r="AO905" s="78"/>
    </row>
    <row r="906" ht="13.5" customHeight="1">
      <c r="A906" s="78"/>
      <c r="B906" s="277"/>
      <c r="C906" s="78"/>
      <c r="D906" s="78"/>
      <c r="E906" s="78"/>
      <c r="F906" s="78"/>
      <c r="G906" s="78"/>
      <c r="H906" s="277"/>
      <c r="I906" s="277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  <c r="AO906" s="78"/>
    </row>
    <row r="907" ht="13.5" customHeight="1">
      <c r="A907" s="78"/>
      <c r="B907" s="277"/>
      <c r="C907" s="78"/>
      <c r="D907" s="78"/>
      <c r="E907" s="78"/>
      <c r="F907" s="78"/>
      <c r="G907" s="78"/>
      <c r="H907" s="277"/>
      <c r="I907" s="277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  <c r="AO907" s="78"/>
    </row>
    <row r="908" ht="13.5" customHeight="1">
      <c r="A908" s="78"/>
      <c r="B908" s="277"/>
      <c r="C908" s="78"/>
      <c r="D908" s="78"/>
      <c r="E908" s="78"/>
      <c r="F908" s="78"/>
      <c r="G908" s="78"/>
      <c r="H908" s="277"/>
      <c r="I908" s="277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  <c r="AO908" s="78"/>
    </row>
    <row r="909" ht="13.5" customHeight="1">
      <c r="A909" s="78"/>
      <c r="B909" s="277"/>
      <c r="C909" s="78"/>
      <c r="D909" s="78"/>
      <c r="E909" s="78"/>
      <c r="F909" s="78"/>
      <c r="G909" s="78"/>
      <c r="H909" s="277"/>
      <c r="I909" s="277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  <c r="AO909" s="78"/>
    </row>
    <row r="910" ht="13.5" customHeight="1">
      <c r="A910" s="78"/>
      <c r="B910" s="277"/>
      <c r="C910" s="78"/>
      <c r="D910" s="78"/>
      <c r="E910" s="78"/>
      <c r="F910" s="78"/>
      <c r="G910" s="78"/>
      <c r="H910" s="277"/>
      <c r="I910" s="277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  <c r="AO910" s="78"/>
    </row>
    <row r="911" ht="13.5" customHeight="1">
      <c r="A911" s="78"/>
      <c r="B911" s="277"/>
      <c r="C911" s="78"/>
      <c r="D911" s="78"/>
      <c r="E911" s="78"/>
      <c r="F911" s="78"/>
      <c r="G911" s="78"/>
      <c r="H911" s="277"/>
      <c r="I911" s="277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  <c r="AO911" s="78"/>
    </row>
    <row r="912" ht="13.5" customHeight="1">
      <c r="A912" s="78"/>
      <c r="B912" s="277"/>
      <c r="C912" s="78"/>
      <c r="D912" s="78"/>
      <c r="E912" s="78"/>
      <c r="F912" s="78"/>
      <c r="G912" s="78"/>
      <c r="H912" s="277"/>
      <c r="I912" s="277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  <c r="AO912" s="78"/>
    </row>
    <row r="913" ht="13.5" customHeight="1">
      <c r="A913" s="78"/>
      <c r="B913" s="277"/>
      <c r="C913" s="78"/>
      <c r="D913" s="78"/>
      <c r="E913" s="78"/>
      <c r="F913" s="78"/>
      <c r="G913" s="78"/>
      <c r="H913" s="277"/>
      <c r="I913" s="277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  <c r="AO913" s="78"/>
    </row>
    <row r="914" ht="13.5" customHeight="1">
      <c r="A914" s="78"/>
      <c r="B914" s="277"/>
      <c r="C914" s="78"/>
      <c r="D914" s="78"/>
      <c r="E914" s="78"/>
      <c r="F914" s="78"/>
      <c r="G914" s="78"/>
      <c r="H914" s="277"/>
      <c r="I914" s="277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</row>
    <row r="915" ht="13.5" customHeight="1">
      <c r="A915" s="78"/>
      <c r="B915" s="277"/>
      <c r="C915" s="78"/>
      <c r="D915" s="78"/>
      <c r="E915" s="78"/>
      <c r="F915" s="78"/>
      <c r="G915" s="78"/>
      <c r="H915" s="277"/>
      <c r="I915" s="277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  <c r="AO915" s="78"/>
    </row>
    <row r="916" ht="13.5" customHeight="1">
      <c r="A916" s="78"/>
      <c r="B916" s="277"/>
      <c r="C916" s="78"/>
      <c r="D916" s="78"/>
      <c r="E916" s="78"/>
      <c r="F916" s="78"/>
      <c r="G916" s="78"/>
      <c r="H916" s="277"/>
      <c r="I916" s="277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  <c r="AO916" s="78"/>
    </row>
    <row r="917" ht="13.5" customHeight="1">
      <c r="A917" s="78"/>
      <c r="B917" s="277"/>
      <c r="C917" s="78"/>
      <c r="D917" s="78"/>
      <c r="E917" s="78"/>
      <c r="F917" s="78"/>
      <c r="G917" s="78"/>
      <c r="H917" s="277"/>
      <c r="I917" s="277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  <c r="AO917" s="78"/>
    </row>
    <row r="918" ht="13.5" customHeight="1">
      <c r="A918" s="78"/>
      <c r="B918" s="277"/>
      <c r="C918" s="78"/>
      <c r="D918" s="78"/>
      <c r="E918" s="78"/>
      <c r="F918" s="78"/>
      <c r="G918" s="78"/>
      <c r="H918" s="277"/>
      <c r="I918" s="277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  <c r="AO918" s="78"/>
    </row>
    <row r="919" ht="13.5" customHeight="1">
      <c r="A919" s="78"/>
      <c r="B919" s="277"/>
      <c r="C919" s="78"/>
      <c r="D919" s="78"/>
      <c r="E919" s="78"/>
      <c r="F919" s="78"/>
      <c r="G919" s="78"/>
      <c r="H919" s="277"/>
      <c r="I919" s="277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  <c r="AO919" s="78"/>
    </row>
    <row r="920" ht="13.5" customHeight="1">
      <c r="A920" s="78"/>
      <c r="B920" s="277"/>
      <c r="C920" s="78"/>
      <c r="D920" s="78"/>
      <c r="E920" s="78"/>
      <c r="F920" s="78"/>
      <c r="G920" s="78"/>
      <c r="H920" s="277"/>
      <c r="I920" s="277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  <c r="AO920" s="78"/>
    </row>
    <row r="921" ht="13.5" customHeight="1">
      <c r="A921" s="78"/>
      <c r="B921" s="277"/>
      <c r="C921" s="78"/>
      <c r="D921" s="78"/>
      <c r="E921" s="78"/>
      <c r="F921" s="78"/>
      <c r="G921" s="78"/>
      <c r="H921" s="277"/>
      <c r="I921" s="277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  <c r="AO921" s="78"/>
    </row>
    <row r="922" ht="13.5" customHeight="1">
      <c r="A922" s="78"/>
      <c r="B922" s="277"/>
      <c r="C922" s="78"/>
      <c r="D922" s="78"/>
      <c r="E922" s="78"/>
      <c r="F922" s="78"/>
      <c r="G922" s="78"/>
      <c r="H922" s="277"/>
      <c r="I922" s="277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  <c r="AO922" s="78"/>
    </row>
    <row r="923" ht="13.5" customHeight="1">
      <c r="A923" s="78"/>
      <c r="B923" s="277"/>
      <c r="C923" s="78"/>
      <c r="D923" s="78"/>
      <c r="E923" s="78"/>
      <c r="F923" s="78"/>
      <c r="G923" s="78"/>
      <c r="H923" s="277"/>
      <c r="I923" s="277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  <c r="AO923" s="78"/>
    </row>
    <row r="924" ht="13.5" customHeight="1">
      <c r="A924" s="78"/>
      <c r="B924" s="277"/>
      <c r="C924" s="78"/>
      <c r="D924" s="78"/>
      <c r="E924" s="78"/>
      <c r="F924" s="78"/>
      <c r="G924" s="78"/>
      <c r="H924" s="277"/>
      <c r="I924" s="277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</row>
    <row r="925" ht="13.5" customHeight="1">
      <c r="A925" s="78"/>
      <c r="B925" s="277"/>
      <c r="C925" s="78"/>
      <c r="D925" s="78"/>
      <c r="E925" s="78"/>
      <c r="F925" s="78"/>
      <c r="G925" s="78"/>
      <c r="H925" s="277"/>
      <c r="I925" s="277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  <c r="AO925" s="78"/>
    </row>
    <row r="926" ht="13.5" customHeight="1">
      <c r="A926" s="78"/>
      <c r="B926" s="277"/>
      <c r="C926" s="78"/>
      <c r="D926" s="78"/>
      <c r="E926" s="78"/>
      <c r="F926" s="78"/>
      <c r="G926" s="78"/>
      <c r="H926" s="277"/>
      <c r="I926" s="277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  <c r="AO926" s="78"/>
    </row>
    <row r="927" ht="13.5" customHeight="1">
      <c r="A927" s="78"/>
      <c r="B927" s="277"/>
      <c r="C927" s="78"/>
      <c r="D927" s="78"/>
      <c r="E927" s="78"/>
      <c r="F927" s="78"/>
      <c r="G927" s="78"/>
      <c r="H927" s="277"/>
      <c r="I927" s="277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  <c r="AO927" s="78"/>
    </row>
    <row r="928" ht="13.5" customHeight="1">
      <c r="A928" s="78"/>
      <c r="B928" s="277"/>
      <c r="C928" s="78"/>
      <c r="D928" s="78"/>
      <c r="E928" s="78"/>
      <c r="F928" s="78"/>
      <c r="G928" s="78"/>
      <c r="H928" s="277"/>
      <c r="I928" s="277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  <c r="AO928" s="78"/>
    </row>
    <row r="929" ht="13.5" customHeight="1">
      <c r="A929" s="78"/>
      <c r="B929" s="277"/>
      <c r="C929" s="78"/>
      <c r="D929" s="78"/>
      <c r="E929" s="78"/>
      <c r="F929" s="78"/>
      <c r="G929" s="78"/>
      <c r="H929" s="277"/>
      <c r="I929" s="277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  <c r="AO929" s="78"/>
    </row>
    <row r="930" ht="13.5" customHeight="1">
      <c r="A930" s="78"/>
      <c r="B930" s="277"/>
      <c r="C930" s="78"/>
      <c r="D930" s="78"/>
      <c r="E930" s="78"/>
      <c r="F930" s="78"/>
      <c r="G930" s="78"/>
      <c r="H930" s="277"/>
      <c r="I930" s="277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  <c r="AO930" s="78"/>
    </row>
    <row r="931" ht="13.5" customHeight="1">
      <c r="A931" s="78"/>
      <c r="B931" s="277"/>
      <c r="C931" s="78"/>
      <c r="D931" s="78"/>
      <c r="E931" s="78"/>
      <c r="F931" s="78"/>
      <c r="G931" s="78"/>
      <c r="H931" s="277"/>
      <c r="I931" s="277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  <c r="AO931" s="78"/>
    </row>
    <row r="932" ht="13.5" customHeight="1">
      <c r="A932" s="78"/>
      <c r="B932" s="277"/>
      <c r="C932" s="78"/>
      <c r="D932" s="78"/>
      <c r="E932" s="78"/>
      <c r="F932" s="78"/>
      <c r="G932" s="78"/>
      <c r="H932" s="277"/>
      <c r="I932" s="277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  <c r="AO932" s="78"/>
    </row>
    <row r="933" ht="13.5" customHeight="1">
      <c r="A933" s="78"/>
      <c r="B933" s="277"/>
      <c r="C933" s="78"/>
      <c r="D933" s="78"/>
      <c r="E933" s="78"/>
      <c r="F933" s="78"/>
      <c r="G933" s="78"/>
      <c r="H933" s="277"/>
      <c r="I933" s="277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</row>
    <row r="934" ht="13.5" customHeight="1">
      <c r="A934" s="78"/>
      <c r="B934" s="277"/>
      <c r="C934" s="78"/>
      <c r="D934" s="78"/>
      <c r="E934" s="78"/>
      <c r="F934" s="78"/>
      <c r="G934" s="78"/>
      <c r="H934" s="277"/>
      <c r="I934" s="277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  <c r="AO934" s="78"/>
    </row>
    <row r="935" ht="13.5" customHeight="1">
      <c r="A935" s="78"/>
      <c r="B935" s="277"/>
      <c r="C935" s="78"/>
      <c r="D935" s="78"/>
      <c r="E935" s="78"/>
      <c r="F935" s="78"/>
      <c r="G935" s="78"/>
      <c r="H935" s="277"/>
      <c r="I935" s="277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</row>
    <row r="936" ht="13.5" customHeight="1">
      <c r="A936" s="78"/>
      <c r="B936" s="277"/>
      <c r="C936" s="78"/>
      <c r="D936" s="78"/>
      <c r="E936" s="78"/>
      <c r="F936" s="78"/>
      <c r="G936" s="78"/>
      <c r="H936" s="277"/>
      <c r="I936" s="277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  <c r="AO936" s="78"/>
    </row>
    <row r="937" ht="13.5" customHeight="1">
      <c r="A937" s="78"/>
      <c r="B937" s="277"/>
      <c r="C937" s="78"/>
      <c r="D937" s="78"/>
      <c r="E937" s="78"/>
      <c r="F937" s="78"/>
      <c r="G937" s="78"/>
      <c r="H937" s="277"/>
      <c r="I937" s="277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  <c r="AO937" s="78"/>
    </row>
    <row r="938" ht="13.5" customHeight="1">
      <c r="A938" s="78"/>
      <c r="B938" s="277"/>
      <c r="C938" s="78"/>
      <c r="D938" s="78"/>
      <c r="E938" s="78"/>
      <c r="F938" s="78"/>
      <c r="G938" s="78"/>
      <c r="H938" s="277"/>
      <c r="I938" s="277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  <c r="AO938" s="78"/>
    </row>
    <row r="939" ht="13.5" customHeight="1">
      <c r="A939" s="78"/>
      <c r="B939" s="277"/>
      <c r="C939" s="78"/>
      <c r="D939" s="78"/>
      <c r="E939" s="78"/>
      <c r="F939" s="78"/>
      <c r="G939" s="78"/>
      <c r="H939" s="277"/>
      <c r="I939" s="277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  <c r="AO939" s="78"/>
    </row>
    <row r="940" ht="13.5" customHeight="1">
      <c r="A940" s="78"/>
      <c r="B940" s="277"/>
      <c r="C940" s="78"/>
      <c r="D940" s="78"/>
      <c r="E940" s="78"/>
      <c r="F940" s="78"/>
      <c r="G940" s="78"/>
      <c r="H940" s="277"/>
      <c r="I940" s="277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  <c r="AO940" s="78"/>
    </row>
    <row r="941" ht="13.5" customHeight="1">
      <c r="A941" s="78"/>
      <c r="B941" s="277"/>
      <c r="C941" s="78"/>
      <c r="D941" s="78"/>
      <c r="E941" s="78"/>
      <c r="F941" s="78"/>
      <c r="G941" s="78"/>
      <c r="H941" s="277"/>
      <c r="I941" s="277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  <c r="AO941" s="78"/>
    </row>
    <row r="942" ht="13.5" customHeight="1">
      <c r="A942" s="78"/>
      <c r="B942" s="277"/>
      <c r="C942" s="78"/>
      <c r="D942" s="78"/>
      <c r="E942" s="78"/>
      <c r="F942" s="78"/>
      <c r="G942" s="78"/>
      <c r="H942" s="277"/>
      <c r="I942" s="277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  <c r="AO942" s="78"/>
    </row>
    <row r="943" ht="13.5" customHeight="1">
      <c r="A943" s="78"/>
      <c r="B943" s="277"/>
      <c r="C943" s="78"/>
      <c r="D943" s="78"/>
      <c r="E943" s="78"/>
      <c r="F943" s="78"/>
      <c r="G943" s="78"/>
      <c r="H943" s="277"/>
      <c r="I943" s="277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  <c r="AO943" s="78"/>
    </row>
    <row r="944" ht="13.5" customHeight="1">
      <c r="A944" s="78"/>
      <c r="B944" s="277"/>
      <c r="C944" s="78"/>
      <c r="D944" s="78"/>
      <c r="E944" s="78"/>
      <c r="F944" s="78"/>
      <c r="G944" s="78"/>
      <c r="H944" s="277"/>
      <c r="I944" s="277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  <c r="AO944" s="78"/>
    </row>
    <row r="945" ht="13.5" customHeight="1">
      <c r="A945" s="78"/>
      <c r="B945" s="277"/>
      <c r="C945" s="78"/>
      <c r="D945" s="78"/>
      <c r="E945" s="78"/>
      <c r="F945" s="78"/>
      <c r="G945" s="78"/>
      <c r="H945" s="277"/>
      <c r="I945" s="277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  <c r="AO945" s="78"/>
    </row>
    <row r="946" ht="13.5" customHeight="1">
      <c r="A946" s="78"/>
      <c r="B946" s="277"/>
      <c r="C946" s="78"/>
      <c r="D946" s="78"/>
      <c r="E946" s="78"/>
      <c r="F946" s="78"/>
      <c r="G946" s="78"/>
      <c r="H946" s="277"/>
      <c r="I946" s="277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  <c r="AO946" s="78"/>
    </row>
    <row r="947" ht="13.5" customHeight="1">
      <c r="A947" s="78"/>
      <c r="B947" s="277"/>
      <c r="C947" s="78"/>
      <c r="D947" s="78"/>
      <c r="E947" s="78"/>
      <c r="F947" s="78"/>
      <c r="G947" s="78"/>
      <c r="H947" s="277"/>
      <c r="I947" s="277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  <c r="AO947" s="78"/>
    </row>
    <row r="948" ht="13.5" customHeight="1">
      <c r="A948" s="78"/>
      <c r="B948" s="277"/>
      <c r="C948" s="78"/>
      <c r="D948" s="78"/>
      <c r="E948" s="78"/>
      <c r="F948" s="78"/>
      <c r="G948" s="78"/>
      <c r="H948" s="277"/>
      <c r="I948" s="277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  <c r="AO948" s="78"/>
    </row>
    <row r="949" ht="13.5" customHeight="1">
      <c r="A949" s="78"/>
      <c r="B949" s="277"/>
      <c r="C949" s="78"/>
      <c r="D949" s="78"/>
      <c r="E949" s="78"/>
      <c r="F949" s="78"/>
      <c r="G949" s="78"/>
      <c r="H949" s="277"/>
      <c r="I949" s="277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  <c r="AO949" s="78"/>
    </row>
    <row r="950" ht="13.5" customHeight="1">
      <c r="A950" s="78"/>
      <c r="B950" s="277"/>
      <c r="C950" s="78"/>
      <c r="D950" s="78"/>
      <c r="E950" s="78"/>
      <c r="F950" s="78"/>
      <c r="G950" s="78"/>
      <c r="H950" s="277"/>
      <c r="I950" s="277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  <c r="AO950" s="78"/>
    </row>
    <row r="951" ht="13.5" customHeight="1">
      <c r="A951" s="78"/>
      <c r="B951" s="277"/>
      <c r="C951" s="78"/>
      <c r="D951" s="78"/>
      <c r="E951" s="78"/>
      <c r="F951" s="78"/>
      <c r="G951" s="78"/>
      <c r="H951" s="277"/>
      <c r="I951" s="277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  <c r="AO951" s="78"/>
    </row>
    <row r="952" ht="13.5" customHeight="1">
      <c r="A952" s="78"/>
      <c r="B952" s="277"/>
      <c r="C952" s="78"/>
      <c r="D952" s="78"/>
      <c r="E952" s="78"/>
      <c r="F952" s="78"/>
      <c r="G952" s="78"/>
      <c r="H952" s="277"/>
      <c r="I952" s="277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  <c r="AO952" s="78"/>
    </row>
    <row r="953" ht="13.5" customHeight="1">
      <c r="A953" s="78"/>
      <c r="B953" s="277"/>
      <c r="C953" s="78"/>
      <c r="D953" s="78"/>
      <c r="E953" s="78"/>
      <c r="F953" s="78"/>
      <c r="G953" s="78"/>
      <c r="H953" s="277"/>
      <c r="I953" s="277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  <c r="AO953" s="78"/>
    </row>
    <row r="954" ht="13.5" customHeight="1">
      <c r="A954" s="78"/>
      <c r="B954" s="277"/>
      <c r="C954" s="78"/>
      <c r="D954" s="78"/>
      <c r="E954" s="78"/>
      <c r="F954" s="78"/>
      <c r="G954" s="78"/>
      <c r="H954" s="277"/>
      <c r="I954" s="277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</row>
    <row r="955" ht="13.5" customHeight="1">
      <c r="A955" s="78"/>
      <c r="B955" s="277"/>
      <c r="C955" s="78"/>
      <c r="D955" s="78"/>
      <c r="E955" s="78"/>
      <c r="F955" s="78"/>
      <c r="G955" s="78"/>
      <c r="H955" s="277"/>
      <c r="I955" s="277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  <c r="AO955" s="78"/>
    </row>
    <row r="956" ht="13.5" customHeight="1">
      <c r="A956" s="78"/>
      <c r="B956" s="277"/>
      <c r="C956" s="78"/>
      <c r="D956" s="78"/>
      <c r="E956" s="78"/>
      <c r="F956" s="78"/>
      <c r="G956" s="78"/>
      <c r="H956" s="277"/>
      <c r="I956" s="277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  <c r="AO956" s="78"/>
    </row>
    <row r="957" ht="13.5" customHeight="1">
      <c r="A957" s="78"/>
      <c r="B957" s="277"/>
      <c r="C957" s="78"/>
      <c r="D957" s="78"/>
      <c r="E957" s="78"/>
      <c r="F957" s="78"/>
      <c r="G957" s="78"/>
      <c r="H957" s="277"/>
      <c r="I957" s="277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  <c r="AO957" s="78"/>
    </row>
    <row r="958" ht="13.5" customHeight="1">
      <c r="A958" s="78"/>
      <c r="B958" s="277"/>
      <c r="C958" s="78"/>
      <c r="D958" s="78"/>
      <c r="E958" s="78"/>
      <c r="F958" s="78"/>
      <c r="G958" s="78"/>
      <c r="H958" s="277"/>
      <c r="I958" s="277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  <c r="AO958" s="78"/>
    </row>
    <row r="959" ht="13.5" customHeight="1">
      <c r="A959" s="78"/>
      <c r="B959" s="277"/>
      <c r="C959" s="78"/>
      <c r="D959" s="78"/>
      <c r="E959" s="78"/>
      <c r="F959" s="78"/>
      <c r="G959" s="78"/>
      <c r="H959" s="277"/>
      <c r="I959" s="277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  <c r="AO959" s="78"/>
    </row>
    <row r="960" ht="13.5" customHeight="1">
      <c r="A960" s="78"/>
      <c r="B960" s="277"/>
      <c r="C960" s="78"/>
      <c r="D960" s="78"/>
      <c r="E960" s="78"/>
      <c r="F960" s="78"/>
      <c r="G960" s="78"/>
      <c r="H960" s="277"/>
      <c r="I960" s="277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  <c r="AO960" s="78"/>
    </row>
    <row r="961" ht="13.5" customHeight="1">
      <c r="A961" s="78"/>
      <c r="B961" s="277"/>
      <c r="C961" s="78"/>
      <c r="D961" s="78"/>
      <c r="E961" s="78"/>
      <c r="F961" s="78"/>
      <c r="G961" s="78"/>
      <c r="H961" s="277"/>
      <c r="I961" s="277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  <c r="AO961" s="78"/>
    </row>
    <row r="962" ht="13.5" customHeight="1">
      <c r="A962" s="78"/>
      <c r="B962" s="277"/>
      <c r="C962" s="78"/>
      <c r="D962" s="78"/>
      <c r="E962" s="78"/>
      <c r="F962" s="78"/>
      <c r="G962" s="78"/>
      <c r="H962" s="277"/>
      <c r="I962" s="277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  <c r="AO962" s="78"/>
    </row>
    <row r="963" ht="13.5" customHeight="1">
      <c r="A963" s="78"/>
      <c r="B963" s="277"/>
      <c r="C963" s="78"/>
      <c r="D963" s="78"/>
      <c r="E963" s="78"/>
      <c r="F963" s="78"/>
      <c r="G963" s="78"/>
      <c r="H963" s="277"/>
      <c r="I963" s="277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</row>
    <row r="964" ht="13.5" customHeight="1">
      <c r="A964" s="78"/>
      <c r="B964" s="277"/>
      <c r="C964" s="78"/>
      <c r="D964" s="78"/>
      <c r="E964" s="78"/>
      <c r="F964" s="78"/>
      <c r="G964" s="78"/>
      <c r="H964" s="277"/>
      <c r="I964" s="277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  <c r="AO964" s="78"/>
    </row>
    <row r="965" ht="13.5" customHeight="1">
      <c r="A965" s="78"/>
      <c r="B965" s="277"/>
      <c r="C965" s="78"/>
      <c r="D965" s="78"/>
      <c r="E965" s="78"/>
      <c r="F965" s="78"/>
      <c r="G965" s="78"/>
      <c r="H965" s="277"/>
      <c r="I965" s="277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  <c r="AO965" s="78"/>
    </row>
    <row r="966" ht="13.5" customHeight="1">
      <c r="A966" s="78"/>
      <c r="B966" s="277"/>
      <c r="C966" s="78"/>
      <c r="D966" s="78"/>
      <c r="E966" s="78"/>
      <c r="F966" s="78"/>
      <c r="G966" s="78"/>
      <c r="H966" s="277"/>
      <c r="I966" s="277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  <c r="AO966" s="78"/>
    </row>
    <row r="967" ht="13.5" customHeight="1">
      <c r="A967" s="78"/>
      <c r="B967" s="277"/>
      <c r="C967" s="78"/>
      <c r="D967" s="78"/>
      <c r="E967" s="78"/>
      <c r="F967" s="78"/>
      <c r="G967" s="78"/>
      <c r="H967" s="277"/>
      <c r="I967" s="277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  <c r="AO967" s="78"/>
    </row>
    <row r="968" ht="13.5" customHeight="1">
      <c r="A968" s="78"/>
      <c r="B968" s="277"/>
      <c r="C968" s="78"/>
      <c r="D968" s="78"/>
      <c r="E968" s="78"/>
      <c r="F968" s="78"/>
      <c r="G968" s="78"/>
      <c r="H968" s="277"/>
      <c r="I968" s="277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  <c r="AO968" s="78"/>
    </row>
    <row r="969" ht="13.5" customHeight="1">
      <c r="A969" s="78"/>
      <c r="B969" s="277"/>
      <c r="C969" s="78"/>
      <c r="D969" s="78"/>
      <c r="E969" s="78"/>
      <c r="F969" s="78"/>
      <c r="G969" s="78"/>
      <c r="H969" s="277"/>
      <c r="I969" s="277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  <c r="AO969" s="78"/>
    </row>
    <row r="970" ht="13.5" customHeight="1">
      <c r="A970" s="78"/>
      <c r="B970" s="277"/>
      <c r="C970" s="78"/>
      <c r="D970" s="78"/>
      <c r="E970" s="78"/>
      <c r="F970" s="78"/>
      <c r="G970" s="78"/>
      <c r="H970" s="277"/>
      <c r="I970" s="277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  <c r="AO970" s="78"/>
    </row>
    <row r="971" ht="13.5" customHeight="1">
      <c r="A971" s="78"/>
      <c r="B971" s="277"/>
      <c r="C971" s="78"/>
      <c r="D971" s="78"/>
      <c r="E971" s="78"/>
      <c r="F971" s="78"/>
      <c r="G971" s="78"/>
      <c r="H971" s="277"/>
      <c r="I971" s="277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8"/>
      <c r="AO971" s="78"/>
    </row>
    <row r="972" ht="13.5" customHeight="1">
      <c r="A972" s="78"/>
      <c r="B972" s="277"/>
      <c r="C972" s="78"/>
      <c r="D972" s="78"/>
      <c r="E972" s="78"/>
      <c r="F972" s="78"/>
      <c r="G972" s="78"/>
      <c r="H972" s="277"/>
      <c r="I972" s="277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</row>
    <row r="973" ht="13.5" customHeight="1">
      <c r="A973" s="78"/>
      <c r="B973" s="277"/>
      <c r="C973" s="78"/>
      <c r="D973" s="78"/>
      <c r="E973" s="78"/>
      <c r="F973" s="78"/>
      <c r="G973" s="78"/>
      <c r="H973" s="277"/>
      <c r="I973" s="277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8"/>
      <c r="AO973" s="78"/>
    </row>
    <row r="974" ht="13.5" customHeight="1">
      <c r="A974" s="78"/>
      <c r="B974" s="277"/>
      <c r="C974" s="78"/>
      <c r="D974" s="78"/>
      <c r="E974" s="78"/>
      <c r="F974" s="78"/>
      <c r="G974" s="78"/>
      <c r="H974" s="277"/>
      <c r="I974" s="277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8"/>
      <c r="AO974" s="78"/>
    </row>
    <row r="975" ht="13.5" customHeight="1">
      <c r="A975" s="78"/>
      <c r="B975" s="277"/>
      <c r="C975" s="78"/>
      <c r="D975" s="78"/>
      <c r="E975" s="78"/>
      <c r="F975" s="78"/>
      <c r="G975" s="78"/>
      <c r="H975" s="277"/>
      <c r="I975" s="277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  <c r="AO975" s="78"/>
    </row>
    <row r="976" ht="13.5" customHeight="1">
      <c r="A976" s="78"/>
      <c r="B976" s="277"/>
      <c r="C976" s="78"/>
      <c r="D976" s="78"/>
      <c r="E976" s="78"/>
      <c r="F976" s="78"/>
      <c r="G976" s="78"/>
      <c r="H976" s="277"/>
      <c r="I976" s="277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8"/>
      <c r="AO976" s="78"/>
    </row>
    <row r="977" ht="13.5" customHeight="1">
      <c r="A977" s="78"/>
      <c r="B977" s="277"/>
      <c r="C977" s="78"/>
      <c r="D977" s="78"/>
      <c r="E977" s="78"/>
      <c r="F977" s="78"/>
      <c r="G977" s="78"/>
      <c r="H977" s="277"/>
      <c r="I977" s="277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  <c r="AN977" s="78"/>
      <c r="AO977" s="78"/>
    </row>
  </sheetData>
  <autoFilter ref="$B$8:$AB$286"/>
  <mergeCells count="21">
    <mergeCell ref="AC5:AE5"/>
    <mergeCell ref="N5:AB5"/>
    <mergeCell ref="N4:AB4"/>
    <mergeCell ref="A2:AE2"/>
    <mergeCell ref="A1:AE1"/>
    <mergeCell ref="A3:AE3"/>
    <mergeCell ref="A4:E4"/>
    <mergeCell ref="A5:E5"/>
    <mergeCell ref="AC4:AE4"/>
    <mergeCell ref="F5:L5"/>
    <mergeCell ref="F7:I7"/>
    <mergeCell ref="F4:L4"/>
    <mergeCell ref="AC7:AD7"/>
    <mergeCell ref="AE7:AE8"/>
    <mergeCell ref="A6:AE6"/>
    <mergeCell ref="J7:Y7"/>
    <mergeCell ref="A7:A8"/>
    <mergeCell ref="Z7:AB7"/>
    <mergeCell ref="C286:G286"/>
    <mergeCell ref="AF1:AF284"/>
    <mergeCell ref="C7:E7"/>
  </mergeCells>
  <conditionalFormatting sqref="G133 G49:G50 G43 G57 G40">
    <cfRule type="cellIs" dxfId="0" priority="1" operator="equal">
      <formula>"I"</formula>
    </cfRule>
  </conditionalFormatting>
  <conditionalFormatting sqref="G133 G49:G50 G43 G57 G40">
    <cfRule type="cellIs" dxfId="1" priority="2" operator="equal">
      <formula>"A"</formula>
    </cfRule>
  </conditionalFormatting>
  <conditionalFormatting sqref="G133 G49:G50 G43 G57 G40">
    <cfRule type="cellIs" dxfId="2" priority="3" operator="equal">
      <formula>"E"</formula>
    </cfRule>
  </conditionalFormatting>
  <conditionalFormatting sqref="G42">
    <cfRule type="cellIs" dxfId="0" priority="4" operator="equal">
      <formula>"I"</formula>
    </cfRule>
  </conditionalFormatting>
  <conditionalFormatting sqref="G42">
    <cfRule type="cellIs" dxfId="1" priority="5" operator="equal">
      <formula>"A"</formula>
    </cfRule>
  </conditionalFormatting>
  <conditionalFormatting sqref="G42">
    <cfRule type="cellIs" dxfId="2" priority="6" operator="equal">
      <formula>"E"</formula>
    </cfRule>
  </conditionalFormatting>
  <conditionalFormatting sqref="P9:P20 P24:P26 P30:P32 P40 P42:P43 P49:P50 P52:P53 P57:P59 P108 P110:P113 P115 P117 P126 P130 P133:P134 P272:P285">
    <cfRule type="expression" dxfId="3" priority="7">
      <formula>IF(G9="A",IF(J9="",1,0),0)</formula>
    </cfRule>
  </conditionalFormatting>
  <conditionalFormatting sqref="G284:G285">
    <cfRule type="cellIs" dxfId="0" priority="8" operator="equal">
      <formula>"I"</formula>
    </cfRule>
  </conditionalFormatting>
  <conditionalFormatting sqref="G284:G285">
    <cfRule type="cellIs" dxfId="1" priority="9" operator="equal">
      <formula>"A"</formula>
    </cfRule>
  </conditionalFormatting>
  <conditionalFormatting sqref="G284:G285">
    <cfRule type="cellIs" dxfId="2" priority="10" operator="equal">
      <formula>"E"</formula>
    </cfRule>
  </conditionalFormatting>
  <conditionalFormatting sqref="G9:G20 G24:G26 G30:G32">
    <cfRule type="cellIs" dxfId="0" priority="11" operator="equal">
      <formula>"I"</formula>
    </cfRule>
  </conditionalFormatting>
  <conditionalFormatting sqref="G9:G20 G24:G26 G30:G32">
    <cfRule type="cellIs" dxfId="1" priority="12" operator="equal">
      <formula>"A"</formula>
    </cfRule>
  </conditionalFormatting>
  <conditionalFormatting sqref="G9:G20 G24:G26 G30:G32">
    <cfRule type="cellIs" dxfId="2" priority="13" operator="equal">
      <formula>"E"</formula>
    </cfRule>
  </conditionalFormatting>
  <conditionalFormatting sqref="G110">
    <cfRule type="cellIs" dxfId="0" priority="14" operator="equal">
      <formula>"I"</formula>
    </cfRule>
  </conditionalFormatting>
  <conditionalFormatting sqref="G110">
    <cfRule type="cellIs" dxfId="1" priority="15" operator="equal">
      <formula>"A"</formula>
    </cfRule>
  </conditionalFormatting>
  <conditionalFormatting sqref="G110">
    <cfRule type="cellIs" dxfId="2" priority="16" operator="equal">
      <formula>"E"</formula>
    </cfRule>
  </conditionalFormatting>
  <conditionalFormatting sqref="G117">
    <cfRule type="cellIs" dxfId="0" priority="17" operator="equal">
      <formula>"I"</formula>
    </cfRule>
  </conditionalFormatting>
  <conditionalFormatting sqref="G117">
    <cfRule type="cellIs" dxfId="1" priority="18" operator="equal">
      <formula>"A"</formula>
    </cfRule>
  </conditionalFormatting>
  <conditionalFormatting sqref="G117">
    <cfRule type="cellIs" dxfId="2" priority="19" operator="equal">
      <formula>"E"</formula>
    </cfRule>
  </conditionalFormatting>
  <conditionalFormatting sqref="G272:G283">
    <cfRule type="cellIs" dxfId="0" priority="20" operator="equal">
      <formula>"I"</formula>
    </cfRule>
  </conditionalFormatting>
  <conditionalFormatting sqref="G272:G283">
    <cfRule type="cellIs" dxfId="1" priority="21" operator="equal">
      <formula>"A"</formula>
    </cfRule>
  </conditionalFormatting>
  <conditionalFormatting sqref="G272:G283">
    <cfRule type="cellIs" dxfId="2" priority="22" operator="equal">
      <formula>"E"</formula>
    </cfRule>
  </conditionalFormatting>
  <conditionalFormatting sqref="P116">
    <cfRule type="expression" dxfId="3" priority="23">
      <formula>IF(G116="A",IF(J116="",1,0),0)</formula>
    </cfRule>
  </conditionalFormatting>
  <conditionalFormatting sqref="P122:P124">
    <cfRule type="expression" dxfId="3" priority="24">
      <formula>IF(G122="A",IF(J122="",1,0),0)</formula>
    </cfRule>
  </conditionalFormatting>
  <conditionalFormatting sqref="P120">
    <cfRule type="expression" dxfId="3" priority="25">
      <formula>IF(G120="A",IF(J120="",1,0),0)</formula>
    </cfRule>
  </conditionalFormatting>
  <conditionalFormatting sqref="G118">
    <cfRule type="cellIs" dxfId="0" priority="26" operator="equal">
      <formula>"I"</formula>
    </cfRule>
  </conditionalFormatting>
  <conditionalFormatting sqref="G118">
    <cfRule type="cellIs" dxfId="1" priority="27" operator="equal">
      <formula>"A"</formula>
    </cfRule>
  </conditionalFormatting>
  <conditionalFormatting sqref="G118">
    <cfRule type="cellIs" dxfId="2" priority="28" operator="equal">
      <formula>"E"</formula>
    </cfRule>
  </conditionalFormatting>
  <conditionalFormatting sqref="P118">
    <cfRule type="expression" dxfId="3" priority="29">
      <formula>IF(G118="A",IF(J118="",1,0),0)</formula>
    </cfRule>
  </conditionalFormatting>
  <conditionalFormatting sqref="P21:P23 P28:P29">
    <cfRule type="expression" dxfId="3" priority="30">
      <formula>IF(G21="A",IF(J21="",1,0),0)</formula>
    </cfRule>
  </conditionalFormatting>
  <conditionalFormatting sqref="G21">
    <cfRule type="cellIs" dxfId="0" priority="31" operator="equal">
      <formula>"I"</formula>
    </cfRule>
  </conditionalFormatting>
  <conditionalFormatting sqref="G21">
    <cfRule type="cellIs" dxfId="1" priority="32" operator="equal">
      <formula>"A"</formula>
    </cfRule>
  </conditionalFormatting>
  <conditionalFormatting sqref="G21">
    <cfRule type="cellIs" dxfId="2" priority="33" operator="equal">
      <formula>"E"</formula>
    </cfRule>
  </conditionalFormatting>
  <conditionalFormatting sqref="G23 G29">
    <cfRule type="cellIs" dxfId="0" priority="34" operator="equal">
      <formula>"I"</formula>
    </cfRule>
  </conditionalFormatting>
  <conditionalFormatting sqref="G23 G29">
    <cfRule type="cellIs" dxfId="1" priority="35" operator="equal">
      <formula>"A"</formula>
    </cfRule>
  </conditionalFormatting>
  <conditionalFormatting sqref="G23 G29">
    <cfRule type="cellIs" dxfId="2" priority="36" operator="equal">
      <formula>"E"</formula>
    </cfRule>
  </conditionalFormatting>
  <conditionalFormatting sqref="G22 G28">
    <cfRule type="cellIs" dxfId="0" priority="37" operator="equal">
      <formula>"I"</formula>
    </cfRule>
  </conditionalFormatting>
  <conditionalFormatting sqref="G22 G28">
    <cfRule type="cellIs" dxfId="1" priority="38" operator="equal">
      <formula>"A"</formula>
    </cfRule>
  </conditionalFormatting>
  <conditionalFormatting sqref="G22 G28">
    <cfRule type="cellIs" dxfId="2" priority="39" operator="equal">
      <formula>"E"</formula>
    </cfRule>
  </conditionalFormatting>
  <conditionalFormatting sqref="P44:P45 P48">
    <cfRule type="expression" dxfId="3" priority="40">
      <formula>IF(G44="A",IF(J44="",1,0),0)</formula>
    </cfRule>
  </conditionalFormatting>
  <conditionalFormatting sqref="P46:P47">
    <cfRule type="expression" dxfId="3" priority="41">
      <formula>IF(G46="A",IF(J46="",1,0),0)</formula>
    </cfRule>
  </conditionalFormatting>
  <conditionalFormatting sqref="G56">
    <cfRule type="cellIs" dxfId="0" priority="42" operator="equal">
      <formula>"I"</formula>
    </cfRule>
  </conditionalFormatting>
  <conditionalFormatting sqref="G56">
    <cfRule type="cellIs" dxfId="1" priority="43" operator="equal">
      <formula>"A"</formula>
    </cfRule>
  </conditionalFormatting>
  <conditionalFormatting sqref="G56">
    <cfRule type="cellIs" dxfId="2" priority="44" operator="equal">
      <formula>"E"</formula>
    </cfRule>
  </conditionalFormatting>
  <conditionalFormatting sqref="P54 P56">
    <cfRule type="expression" dxfId="3" priority="45">
      <formula>IF(G54="A",IF(J54="",1,0),0)</formula>
    </cfRule>
  </conditionalFormatting>
  <conditionalFormatting sqref="P55">
    <cfRule type="expression" dxfId="3" priority="46">
      <formula>IF(G55="A",IF(J55="",1,0),0)</formula>
    </cfRule>
  </conditionalFormatting>
  <conditionalFormatting sqref="P101">
    <cfRule type="expression" dxfId="3" priority="47">
      <formula>IF(G101="A",IF(J101="",1,0),0)</formula>
    </cfRule>
  </conditionalFormatting>
  <conditionalFormatting sqref="P80:P81">
    <cfRule type="expression" dxfId="3" priority="48">
      <formula>IF(G80="A",IF(J80="",1,0),0)</formula>
    </cfRule>
  </conditionalFormatting>
  <conditionalFormatting sqref="G80">
    <cfRule type="cellIs" dxfId="0" priority="49" operator="equal">
      <formula>"I"</formula>
    </cfRule>
  </conditionalFormatting>
  <conditionalFormatting sqref="G80">
    <cfRule type="cellIs" dxfId="1" priority="50" operator="equal">
      <formula>"A"</formula>
    </cfRule>
  </conditionalFormatting>
  <conditionalFormatting sqref="G80">
    <cfRule type="cellIs" dxfId="2" priority="51" operator="equal">
      <formula>"E"</formula>
    </cfRule>
  </conditionalFormatting>
  <conditionalFormatting sqref="P67 P79">
    <cfRule type="expression" dxfId="3" priority="52">
      <formula>IF(G67="A",IF(J67="",1,0),0)</formula>
    </cfRule>
  </conditionalFormatting>
  <conditionalFormatting sqref="G79">
    <cfRule type="cellIs" dxfId="0" priority="53" operator="equal">
      <formula>"I"</formula>
    </cfRule>
  </conditionalFormatting>
  <conditionalFormatting sqref="G79">
    <cfRule type="cellIs" dxfId="1" priority="54" operator="equal">
      <formula>"A"</formula>
    </cfRule>
  </conditionalFormatting>
  <conditionalFormatting sqref="G79">
    <cfRule type="cellIs" dxfId="2" priority="55" operator="equal">
      <formula>"E"</formula>
    </cfRule>
  </conditionalFormatting>
  <conditionalFormatting sqref="P65:P66">
    <cfRule type="expression" dxfId="3" priority="56">
      <formula>IF(G65="A",IF(J65="",1,0),0)</formula>
    </cfRule>
  </conditionalFormatting>
  <conditionalFormatting sqref="P63:P64">
    <cfRule type="expression" dxfId="3" priority="57">
      <formula>IF(G63="A",IF(J63="",1,0),0)</formula>
    </cfRule>
  </conditionalFormatting>
  <conditionalFormatting sqref="G63:G64">
    <cfRule type="cellIs" dxfId="0" priority="58" operator="equal">
      <formula>"I"</formula>
    </cfRule>
  </conditionalFormatting>
  <conditionalFormatting sqref="G63:G64">
    <cfRule type="cellIs" dxfId="1" priority="59" operator="equal">
      <formula>"A"</formula>
    </cfRule>
  </conditionalFormatting>
  <conditionalFormatting sqref="G63:G64">
    <cfRule type="cellIs" dxfId="2" priority="60" operator="equal">
      <formula>"E"</formula>
    </cfRule>
  </conditionalFormatting>
  <conditionalFormatting sqref="P61:P62">
    <cfRule type="expression" dxfId="3" priority="61">
      <formula>IF(G61="A",IF(J61="",1,0),0)</formula>
    </cfRule>
  </conditionalFormatting>
  <conditionalFormatting sqref="P76 P78">
    <cfRule type="expression" dxfId="3" priority="62">
      <formula>IF(G76="A",IF(J76="",1,0),0)</formula>
    </cfRule>
  </conditionalFormatting>
  <conditionalFormatting sqref="P74:P75">
    <cfRule type="expression" dxfId="3" priority="63">
      <formula>IF(G74="A",IF(J74="",1,0),0)</formula>
    </cfRule>
  </conditionalFormatting>
  <conditionalFormatting sqref="P71 P73">
    <cfRule type="expression" dxfId="3" priority="64">
      <formula>IF(G71="A",IF(J71="",1,0),0)</formula>
    </cfRule>
  </conditionalFormatting>
  <conditionalFormatting sqref="G73">
    <cfRule type="cellIs" dxfId="0" priority="65" operator="equal">
      <formula>"I"</formula>
    </cfRule>
  </conditionalFormatting>
  <conditionalFormatting sqref="G73">
    <cfRule type="cellIs" dxfId="1" priority="66" operator="equal">
      <formula>"A"</formula>
    </cfRule>
  </conditionalFormatting>
  <conditionalFormatting sqref="G73">
    <cfRule type="cellIs" dxfId="2" priority="67" operator="equal">
      <formula>"E"</formula>
    </cfRule>
  </conditionalFormatting>
  <conditionalFormatting sqref="P69:P70">
    <cfRule type="expression" dxfId="3" priority="68">
      <formula>IF(G69="A",IF(J69="",1,0),0)</formula>
    </cfRule>
  </conditionalFormatting>
  <conditionalFormatting sqref="P68">
    <cfRule type="expression" dxfId="3" priority="69">
      <formula>IF(G68="A",IF(J68="",1,0),0)</formula>
    </cfRule>
  </conditionalFormatting>
  <conditionalFormatting sqref="P99:P100">
    <cfRule type="expression" dxfId="3" priority="70">
      <formula>IF(G99="A",IF(J99="",1,0),0)</formula>
    </cfRule>
  </conditionalFormatting>
  <conditionalFormatting sqref="P96 P98">
    <cfRule type="expression" dxfId="3" priority="71">
      <formula>IF(G96="A",IF(J96="",1,0),0)</formula>
    </cfRule>
  </conditionalFormatting>
  <conditionalFormatting sqref="G96">
    <cfRule type="cellIs" dxfId="0" priority="72" operator="equal">
      <formula>"I"</formula>
    </cfRule>
  </conditionalFormatting>
  <conditionalFormatting sqref="G96">
    <cfRule type="cellIs" dxfId="1" priority="73" operator="equal">
      <formula>"A"</formula>
    </cfRule>
  </conditionalFormatting>
  <conditionalFormatting sqref="G96">
    <cfRule type="cellIs" dxfId="2" priority="74" operator="equal">
      <formula>"E"</formula>
    </cfRule>
  </conditionalFormatting>
  <conditionalFormatting sqref="P89 P95">
    <cfRule type="expression" dxfId="3" priority="75">
      <formula>IF(G89="A",IF(J89="",1,0),0)</formula>
    </cfRule>
  </conditionalFormatting>
  <conditionalFormatting sqref="G89 G95">
    <cfRule type="cellIs" dxfId="0" priority="76" operator="equal">
      <formula>"I"</formula>
    </cfRule>
  </conditionalFormatting>
  <conditionalFormatting sqref="G89 G95">
    <cfRule type="cellIs" dxfId="1" priority="77" operator="equal">
      <formula>"A"</formula>
    </cfRule>
  </conditionalFormatting>
  <conditionalFormatting sqref="G89 G95">
    <cfRule type="cellIs" dxfId="2" priority="78" operator="equal">
      <formula>"E"</formula>
    </cfRule>
  </conditionalFormatting>
  <conditionalFormatting sqref="P87:P88">
    <cfRule type="expression" dxfId="3" priority="79">
      <formula>IF(G87="A",IF(J87="",1,0),0)</formula>
    </cfRule>
  </conditionalFormatting>
  <conditionalFormatting sqref="G87">
    <cfRule type="cellIs" dxfId="0" priority="80" operator="equal">
      <formula>"I"</formula>
    </cfRule>
  </conditionalFormatting>
  <conditionalFormatting sqref="G87">
    <cfRule type="cellIs" dxfId="1" priority="81" operator="equal">
      <formula>"A"</formula>
    </cfRule>
  </conditionalFormatting>
  <conditionalFormatting sqref="G87">
    <cfRule type="cellIs" dxfId="2" priority="82" operator="equal">
      <formula>"E"</formula>
    </cfRule>
  </conditionalFormatting>
  <conditionalFormatting sqref="P85:P86">
    <cfRule type="expression" dxfId="3" priority="83">
      <formula>IF(G85="A",IF(J85="",1,0),0)</formula>
    </cfRule>
  </conditionalFormatting>
  <conditionalFormatting sqref="G86">
    <cfRule type="cellIs" dxfId="0" priority="84" operator="equal">
      <formula>"I"</formula>
    </cfRule>
  </conditionalFormatting>
  <conditionalFormatting sqref="G86">
    <cfRule type="cellIs" dxfId="1" priority="85" operator="equal">
      <formula>"A"</formula>
    </cfRule>
  </conditionalFormatting>
  <conditionalFormatting sqref="G86">
    <cfRule type="cellIs" dxfId="2" priority="86" operator="equal">
      <formula>"E"</formula>
    </cfRule>
  </conditionalFormatting>
  <conditionalFormatting sqref="P82 P84">
    <cfRule type="expression" dxfId="3" priority="87">
      <formula>IF(G82="A",IF(J82="",1,0),0)</formula>
    </cfRule>
  </conditionalFormatting>
  <conditionalFormatting sqref="G92:G93">
    <cfRule type="cellIs" dxfId="0" priority="88" operator="equal">
      <formula>"I"</formula>
    </cfRule>
  </conditionalFormatting>
  <conditionalFormatting sqref="G92:G93">
    <cfRule type="cellIs" dxfId="1" priority="89" operator="equal">
      <formula>"A"</formula>
    </cfRule>
  </conditionalFormatting>
  <conditionalFormatting sqref="G92:G93">
    <cfRule type="cellIs" dxfId="2" priority="90" operator="equal">
      <formula>"E"</formula>
    </cfRule>
  </conditionalFormatting>
  <conditionalFormatting sqref="P92:P94">
    <cfRule type="expression" dxfId="3" priority="91">
      <formula>IF(G92="A",IF(J92="",1,0),0)</formula>
    </cfRule>
  </conditionalFormatting>
  <conditionalFormatting sqref="P90">
    <cfRule type="expression" dxfId="3" priority="92">
      <formula>IF(G90="A",IF(J90="",1,0),0)</formula>
    </cfRule>
  </conditionalFormatting>
  <conditionalFormatting sqref="G90">
    <cfRule type="cellIs" dxfId="0" priority="93" operator="equal">
      <formula>"I"</formula>
    </cfRule>
  </conditionalFormatting>
  <conditionalFormatting sqref="G90">
    <cfRule type="cellIs" dxfId="1" priority="94" operator="equal">
      <formula>"A"</formula>
    </cfRule>
  </conditionalFormatting>
  <conditionalFormatting sqref="G90">
    <cfRule type="cellIs" dxfId="2" priority="95" operator="equal">
      <formula>"E"</formula>
    </cfRule>
  </conditionalFormatting>
  <conditionalFormatting sqref="P106:P107">
    <cfRule type="expression" dxfId="3" priority="96">
      <formula>IF(G106="A",IF(J106="",1,0),0)</formula>
    </cfRule>
  </conditionalFormatting>
  <conditionalFormatting sqref="P104:P105">
    <cfRule type="expression" dxfId="3" priority="97">
      <formula>IF(G104="A",IF(J104="",1,0),0)</formula>
    </cfRule>
  </conditionalFormatting>
  <conditionalFormatting sqref="P102">
    <cfRule type="expression" dxfId="3" priority="98">
      <formula>IF(G102="A",IF(J102="",1,0),0)</formula>
    </cfRule>
  </conditionalFormatting>
  <conditionalFormatting sqref="P28">
    <cfRule type="expression" dxfId="3" priority="99">
      <formula>IF(G28="A",IF(J28="",1,0),0)</formula>
    </cfRule>
  </conditionalFormatting>
  <conditionalFormatting sqref="P28:P30">
    <cfRule type="expression" dxfId="3" priority="100">
      <formula>IF(G28="A",IF(J28="",1,0),0)</formula>
    </cfRule>
  </conditionalFormatting>
  <conditionalFormatting sqref="G26">
    <cfRule type="cellIs" dxfId="0" priority="101" operator="equal">
      <formula>"I"</formula>
    </cfRule>
  </conditionalFormatting>
  <conditionalFormatting sqref="G26">
    <cfRule type="cellIs" dxfId="1" priority="102" operator="equal">
      <formula>"A"</formula>
    </cfRule>
  </conditionalFormatting>
  <conditionalFormatting sqref="G26">
    <cfRule type="cellIs" dxfId="2" priority="103" operator="equal">
      <formula>"E"</formula>
    </cfRule>
  </conditionalFormatting>
  <conditionalFormatting sqref="P26">
    <cfRule type="expression" dxfId="3" priority="104">
      <formula>IF(G26="A",IF(J26="",1,0),0)</formula>
    </cfRule>
  </conditionalFormatting>
  <conditionalFormatting sqref="P33:P34">
    <cfRule type="expression" dxfId="3" priority="105">
      <formula>IF(G33="A",IF(J33="",1,0),0)</formula>
    </cfRule>
  </conditionalFormatting>
  <conditionalFormatting sqref="G33:G34">
    <cfRule type="cellIs" dxfId="0" priority="106" operator="equal">
      <formula>"I"</formula>
    </cfRule>
  </conditionalFormatting>
  <conditionalFormatting sqref="G33:G34">
    <cfRule type="cellIs" dxfId="1" priority="107" operator="equal">
      <formula>"A"</formula>
    </cfRule>
  </conditionalFormatting>
  <conditionalFormatting sqref="G33:G34">
    <cfRule type="cellIs" dxfId="2" priority="108" operator="equal">
      <formula>"E"</formula>
    </cfRule>
  </conditionalFormatting>
  <conditionalFormatting sqref="P30:P31">
    <cfRule type="expression" dxfId="3" priority="109">
      <formula>IF(G28="A",IF(J30="",1,0),0)</formula>
    </cfRule>
  </conditionalFormatting>
  <conditionalFormatting sqref="G31">
    <cfRule type="cellIs" dxfId="0" priority="110" operator="equal">
      <formula>"I"</formula>
    </cfRule>
  </conditionalFormatting>
  <conditionalFormatting sqref="G31">
    <cfRule type="cellIs" dxfId="1" priority="111" operator="equal">
      <formula>"A"</formula>
    </cfRule>
  </conditionalFormatting>
  <conditionalFormatting sqref="G31">
    <cfRule type="cellIs" dxfId="2" priority="112" operator="equal">
      <formula>"E"</formula>
    </cfRule>
  </conditionalFormatting>
  <conditionalFormatting sqref="P125">
    <cfRule type="expression" dxfId="3" priority="113">
      <formula>IF(G125="A",IF(J125="",1,0),0)</formula>
    </cfRule>
  </conditionalFormatting>
  <conditionalFormatting sqref="G125">
    <cfRule type="cellIs" dxfId="0" priority="114" operator="equal">
      <formula>"I"</formula>
    </cfRule>
  </conditionalFormatting>
  <conditionalFormatting sqref="G125">
    <cfRule type="cellIs" dxfId="1" priority="115" operator="equal">
      <formula>"A"</formula>
    </cfRule>
  </conditionalFormatting>
  <conditionalFormatting sqref="G125">
    <cfRule type="cellIs" dxfId="2" priority="116" operator="equal">
      <formula>"E"</formula>
    </cfRule>
  </conditionalFormatting>
  <conditionalFormatting sqref="P127">
    <cfRule type="expression" dxfId="3" priority="117">
      <formula>IF(G127="A",IF(J127="",1,0),0)</formula>
    </cfRule>
  </conditionalFormatting>
  <conditionalFormatting sqref="P131:P132">
    <cfRule type="expression" dxfId="3" priority="118">
      <formula>IF(G131="A",IF(J131="",1,0),0)</formula>
    </cfRule>
  </conditionalFormatting>
  <conditionalFormatting sqref="P36:P37 P39">
    <cfRule type="expression" dxfId="3" priority="119">
      <formula>IF(G36="A",IF(J36="",1,0),0)</formula>
    </cfRule>
  </conditionalFormatting>
  <conditionalFormatting sqref="P25">
    <cfRule type="expression" dxfId="3" priority="120">
      <formula>IF(G25="A",IF(J25="",1,0),0)</formula>
    </cfRule>
  </conditionalFormatting>
  <conditionalFormatting sqref="G25">
    <cfRule type="cellIs" dxfId="0" priority="121" operator="equal">
      <formula>"I"</formula>
    </cfRule>
  </conditionalFormatting>
  <conditionalFormatting sqref="G25">
    <cfRule type="cellIs" dxfId="1" priority="122" operator="equal">
      <formula>"A"</formula>
    </cfRule>
  </conditionalFormatting>
  <conditionalFormatting sqref="G25">
    <cfRule type="cellIs" dxfId="2" priority="123" operator="equal">
      <formula>"E"</formula>
    </cfRule>
  </conditionalFormatting>
  <conditionalFormatting sqref="P32">
    <cfRule type="expression" dxfId="3" priority="124">
      <formula>IF(G32="A",IF(J32="",1,0),0)</formula>
    </cfRule>
  </conditionalFormatting>
  <conditionalFormatting sqref="G32">
    <cfRule type="cellIs" dxfId="0" priority="125" operator="equal">
      <formula>"I"</formula>
    </cfRule>
  </conditionalFormatting>
  <conditionalFormatting sqref="G32">
    <cfRule type="cellIs" dxfId="1" priority="126" operator="equal">
      <formula>"A"</formula>
    </cfRule>
  </conditionalFormatting>
  <conditionalFormatting sqref="G32">
    <cfRule type="cellIs" dxfId="2" priority="127" operator="equal">
      <formula>"E"</formula>
    </cfRule>
  </conditionalFormatting>
  <conditionalFormatting sqref="P29">
    <cfRule type="expression" dxfId="3" priority="128">
      <formula>IF(G29="A",IF(J29="",1,0),0)</formula>
    </cfRule>
  </conditionalFormatting>
  <conditionalFormatting sqref="P24">
    <cfRule type="expression" dxfId="3" priority="129">
      <formula>IF(G24="A",IF(J24="",1,0),0)</formula>
    </cfRule>
  </conditionalFormatting>
  <conditionalFormatting sqref="P38">
    <cfRule type="expression" dxfId="3" priority="130">
      <formula>IF(G38="A",IF(J38="",1,0),0)</formula>
    </cfRule>
  </conditionalFormatting>
  <conditionalFormatting sqref="P119">
    <cfRule type="expression" dxfId="3" priority="131">
      <formula>IF(G119="A",IF(J119="",1,0),0)</formula>
    </cfRule>
  </conditionalFormatting>
  <conditionalFormatting sqref="G24">
    <cfRule type="cellIs" dxfId="0" priority="132" operator="equal">
      <formula>"I"</formula>
    </cfRule>
  </conditionalFormatting>
  <conditionalFormatting sqref="G24">
    <cfRule type="cellIs" dxfId="1" priority="133" operator="equal">
      <formula>"A"</formula>
    </cfRule>
  </conditionalFormatting>
  <conditionalFormatting sqref="G24">
    <cfRule type="cellIs" dxfId="2" priority="134" operator="equal">
      <formula>"E"</formula>
    </cfRule>
  </conditionalFormatting>
  <conditionalFormatting sqref="G28:G29">
    <cfRule type="cellIs" dxfId="0" priority="135" operator="equal">
      <formula>"I"</formula>
    </cfRule>
  </conditionalFormatting>
  <conditionalFormatting sqref="G28:G29">
    <cfRule type="cellIs" dxfId="1" priority="136" operator="equal">
      <formula>"A"</formula>
    </cfRule>
  </conditionalFormatting>
  <conditionalFormatting sqref="G28:G29">
    <cfRule type="cellIs" dxfId="2" priority="137" operator="equal">
      <formula>"E"</formula>
    </cfRule>
  </conditionalFormatting>
  <conditionalFormatting sqref="P35">
    <cfRule type="expression" dxfId="3" priority="138">
      <formula>IF(G35="A",IF(J35="",1,0),0)</formula>
    </cfRule>
  </conditionalFormatting>
  <conditionalFormatting sqref="G38:G39 G35:G36">
    <cfRule type="cellIs" dxfId="0" priority="139" operator="equal">
      <formula>"I"</formula>
    </cfRule>
  </conditionalFormatting>
  <conditionalFormatting sqref="G38:G39 G35:G36">
    <cfRule type="cellIs" dxfId="1" priority="140" operator="equal">
      <formula>"A"</formula>
    </cfRule>
  </conditionalFormatting>
  <conditionalFormatting sqref="G38:G39 G35:G36">
    <cfRule type="cellIs" dxfId="2" priority="141" operator="equal">
      <formula>"E"</formula>
    </cfRule>
  </conditionalFormatting>
  <conditionalFormatting sqref="G37">
    <cfRule type="cellIs" dxfId="0" priority="142" operator="equal">
      <formula>"I"</formula>
    </cfRule>
  </conditionalFormatting>
  <conditionalFormatting sqref="G37">
    <cfRule type="cellIs" dxfId="1" priority="143" operator="equal">
      <formula>"A"</formula>
    </cfRule>
  </conditionalFormatting>
  <conditionalFormatting sqref="G37">
    <cfRule type="cellIs" dxfId="2" priority="144" operator="equal">
      <formula>"E"</formula>
    </cfRule>
  </conditionalFormatting>
  <conditionalFormatting sqref="G41">
    <cfRule type="cellIs" dxfId="0" priority="145" operator="equal">
      <formula>"I"</formula>
    </cfRule>
  </conditionalFormatting>
  <conditionalFormatting sqref="G41">
    <cfRule type="cellIs" dxfId="1" priority="146" operator="equal">
      <formula>"A"</formula>
    </cfRule>
  </conditionalFormatting>
  <conditionalFormatting sqref="G41">
    <cfRule type="cellIs" dxfId="2" priority="147" operator="equal">
      <formula>"E"</formula>
    </cfRule>
  </conditionalFormatting>
  <conditionalFormatting sqref="P41">
    <cfRule type="expression" dxfId="3" priority="148">
      <formula>IF(G41="A",IF(J41="",1,0),0)</formula>
    </cfRule>
  </conditionalFormatting>
  <conditionalFormatting sqref="P51">
    <cfRule type="expression" dxfId="3" priority="149">
      <formula>IF(G51="A",IF(J51="",1,0),0)</formula>
    </cfRule>
  </conditionalFormatting>
  <conditionalFormatting sqref="P60">
    <cfRule type="expression" dxfId="3" priority="150">
      <formula>IF(G60="A",IF(J60="",1,0),0)</formula>
    </cfRule>
  </conditionalFormatting>
  <conditionalFormatting sqref="G72">
    <cfRule type="cellIs" dxfId="0" priority="151" operator="equal">
      <formula>"I"</formula>
    </cfRule>
  </conditionalFormatting>
  <conditionalFormatting sqref="G72">
    <cfRule type="cellIs" dxfId="1" priority="152" operator="equal">
      <formula>"A"</formula>
    </cfRule>
  </conditionalFormatting>
  <conditionalFormatting sqref="G72">
    <cfRule type="cellIs" dxfId="2" priority="153" operator="equal">
      <formula>"E"</formula>
    </cfRule>
  </conditionalFormatting>
  <conditionalFormatting sqref="P72">
    <cfRule type="expression" dxfId="3" priority="154">
      <formula>IF(G72="A",IF(J72="",1,0),0)</formula>
    </cfRule>
  </conditionalFormatting>
  <conditionalFormatting sqref="P77">
    <cfRule type="expression" dxfId="3" priority="155">
      <formula>IF(G77="A",IF(J77="",1,0),0)</formula>
    </cfRule>
  </conditionalFormatting>
  <conditionalFormatting sqref="P83">
    <cfRule type="expression" dxfId="3" priority="156">
      <formula>IF(G83="A",IF(J83="",1,0),0)</formula>
    </cfRule>
  </conditionalFormatting>
  <conditionalFormatting sqref="P91">
    <cfRule type="expression" dxfId="3" priority="157">
      <formula>IF(G91="A",IF(J91="",1,0),0)</formula>
    </cfRule>
  </conditionalFormatting>
  <conditionalFormatting sqref="P97">
    <cfRule type="expression" dxfId="3" priority="158">
      <formula>IF(G97="A",IF(J97="",1,0),0)</formula>
    </cfRule>
  </conditionalFormatting>
  <conditionalFormatting sqref="P103">
    <cfRule type="expression" dxfId="3" priority="159">
      <formula>IF(G103="A",IF(J103="",1,0),0)</formula>
    </cfRule>
  </conditionalFormatting>
  <conditionalFormatting sqref="G109">
    <cfRule type="cellIs" dxfId="0" priority="160" operator="equal">
      <formula>"I"</formula>
    </cfRule>
  </conditionalFormatting>
  <conditionalFormatting sqref="G109">
    <cfRule type="cellIs" dxfId="1" priority="161" operator="equal">
      <formula>"A"</formula>
    </cfRule>
  </conditionalFormatting>
  <conditionalFormatting sqref="G109">
    <cfRule type="cellIs" dxfId="2" priority="162" operator="equal">
      <formula>"E"</formula>
    </cfRule>
  </conditionalFormatting>
  <conditionalFormatting sqref="P109">
    <cfRule type="expression" dxfId="3" priority="163">
      <formula>IF(G109="A",IF(J109="",1,0),0)</formula>
    </cfRule>
  </conditionalFormatting>
  <conditionalFormatting sqref="P114">
    <cfRule type="expression" dxfId="3" priority="164">
      <formula>IF(G114="A",IF(J114="",1,0),0)</formula>
    </cfRule>
  </conditionalFormatting>
  <conditionalFormatting sqref="P121">
    <cfRule type="expression" dxfId="3" priority="165">
      <formula>IF(G121="A",IF(J121="",1,0),0)</formula>
    </cfRule>
  </conditionalFormatting>
  <conditionalFormatting sqref="P128">
    <cfRule type="expression" dxfId="3" priority="166">
      <formula>IF(G128="A",IF(J128="",1,0),0)</formula>
    </cfRule>
  </conditionalFormatting>
  <conditionalFormatting sqref="P129">
    <cfRule type="expression" dxfId="3" priority="167">
      <formula>IF(G129="A",IF(J129="",1,0),0)</formula>
    </cfRule>
  </conditionalFormatting>
  <conditionalFormatting sqref="G141 G149:G271">
    <cfRule type="cellIs" dxfId="0" priority="168" operator="equal">
      <formula>"I"</formula>
    </cfRule>
  </conditionalFormatting>
  <conditionalFormatting sqref="G141 G149:G271">
    <cfRule type="cellIs" dxfId="1" priority="169" operator="equal">
      <formula>"A"</formula>
    </cfRule>
  </conditionalFormatting>
  <conditionalFormatting sqref="G141 G149:G271">
    <cfRule type="cellIs" dxfId="2" priority="170" operator="equal">
      <formula>"E"</formula>
    </cfRule>
  </conditionalFormatting>
  <conditionalFormatting sqref="P135:P271">
    <cfRule type="expression" dxfId="3" priority="171">
      <formula>IF(G135="A",IF(J135="",1,0),0)</formula>
    </cfRule>
  </conditionalFormatting>
  <conditionalFormatting sqref="G44:G45 G47:G48">
    <cfRule type="cellIs" dxfId="0" priority="172" operator="equal">
      <formula>"I"</formula>
    </cfRule>
  </conditionalFormatting>
  <conditionalFormatting sqref="G44:G45 G47:G48">
    <cfRule type="cellIs" dxfId="1" priority="173" operator="equal">
      <formula>"A"</formula>
    </cfRule>
  </conditionalFormatting>
  <conditionalFormatting sqref="G44:G45 G47:G48">
    <cfRule type="cellIs" dxfId="2" priority="174" operator="equal">
      <formula>"E"</formula>
    </cfRule>
  </conditionalFormatting>
  <conditionalFormatting sqref="G46">
    <cfRule type="cellIs" dxfId="0" priority="175" operator="equal">
      <formula>"I"</formula>
    </cfRule>
  </conditionalFormatting>
  <conditionalFormatting sqref="G46">
    <cfRule type="cellIs" dxfId="1" priority="176" operator="equal">
      <formula>"A"</formula>
    </cfRule>
  </conditionalFormatting>
  <conditionalFormatting sqref="G46">
    <cfRule type="cellIs" dxfId="2" priority="177" operator="equal">
      <formula>"E"</formula>
    </cfRule>
  </conditionalFormatting>
  <conditionalFormatting sqref="G122 G119">
    <cfRule type="cellIs" dxfId="0" priority="178" operator="equal">
      <formula>"I"</formula>
    </cfRule>
  </conditionalFormatting>
  <conditionalFormatting sqref="G122 G119">
    <cfRule type="cellIs" dxfId="1" priority="179" operator="equal">
      <formula>"A"</formula>
    </cfRule>
  </conditionalFormatting>
  <conditionalFormatting sqref="G122 G119">
    <cfRule type="cellIs" dxfId="2" priority="180" operator="equal">
      <formula>"E"</formula>
    </cfRule>
  </conditionalFormatting>
  <conditionalFormatting sqref="G123:G124">
    <cfRule type="cellIs" dxfId="0" priority="181" operator="equal">
      <formula>"I"</formula>
    </cfRule>
  </conditionalFormatting>
  <conditionalFormatting sqref="G123:G124">
    <cfRule type="cellIs" dxfId="1" priority="182" operator="equal">
      <formula>"A"</formula>
    </cfRule>
  </conditionalFormatting>
  <conditionalFormatting sqref="G123:G124">
    <cfRule type="cellIs" dxfId="2" priority="183" operator="equal">
      <formula>"E"</formula>
    </cfRule>
  </conditionalFormatting>
  <conditionalFormatting sqref="G120:G121">
    <cfRule type="cellIs" dxfId="0" priority="184" operator="equal">
      <formula>"I"</formula>
    </cfRule>
  </conditionalFormatting>
  <conditionalFormatting sqref="G120:G121">
    <cfRule type="cellIs" dxfId="1" priority="185" operator="equal">
      <formula>"A"</formula>
    </cfRule>
  </conditionalFormatting>
  <conditionalFormatting sqref="G120:G121">
    <cfRule type="cellIs" dxfId="2" priority="186" operator="equal">
      <formula>"E"</formula>
    </cfRule>
  </conditionalFormatting>
  <conditionalFormatting sqref="G51:G52 G54:G55">
    <cfRule type="cellIs" dxfId="0" priority="187" operator="equal">
      <formula>"I"</formula>
    </cfRule>
  </conditionalFormatting>
  <conditionalFormatting sqref="G51:G52 G54:G55">
    <cfRule type="cellIs" dxfId="1" priority="188" operator="equal">
      <formula>"A"</formula>
    </cfRule>
  </conditionalFormatting>
  <conditionalFormatting sqref="G51:G52 G54:G55">
    <cfRule type="cellIs" dxfId="2" priority="189" operator="equal">
      <formula>"E"</formula>
    </cfRule>
  </conditionalFormatting>
  <conditionalFormatting sqref="G53">
    <cfRule type="cellIs" dxfId="0" priority="190" operator="equal">
      <formula>"I"</formula>
    </cfRule>
  </conditionalFormatting>
  <conditionalFormatting sqref="G53">
    <cfRule type="cellIs" dxfId="1" priority="191" operator="equal">
      <formula>"A"</formula>
    </cfRule>
  </conditionalFormatting>
  <conditionalFormatting sqref="G53">
    <cfRule type="cellIs" dxfId="2" priority="192" operator="equal">
      <formula>"E"</formula>
    </cfRule>
  </conditionalFormatting>
  <conditionalFormatting sqref="G58:G59 G61:G62">
    <cfRule type="cellIs" dxfId="0" priority="193" operator="equal">
      <formula>"I"</formula>
    </cfRule>
  </conditionalFormatting>
  <conditionalFormatting sqref="G58:G59 G61:G62">
    <cfRule type="cellIs" dxfId="1" priority="194" operator="equal">
      <formula>"A"</formula>
    </cfRule>
  </conditionalFormatting>
  <conditionalFormatting sqref="G58:G59 G61:G62">
    <cfRule type="cellIs" dxfId="2" priority="195" operator="equal">
      <formula>"E"</formula>
    </cfRule>
  </conditionalFormatting>
  <conditionalFormatting sqref="G60">
    <cfRule type="cellIs" dxfId="0" priority="196" operator="equal">
      <formula>"I"</formula>
    </cfRule>
  </conditionalFormatting>
  <conditionalFormatting sqref="G60">
    <cfRule type="cellIs" dxfId="1" priority="197" operator="equal">
      <formula>"A"</formula>
    </cfRule>
  </conditionalFormatting>
  <conditionalFormatting sqref="G60">
    <cfRule type="cellIs" dxfId="2" priority="198" operator="equal">
      <formula>"E"</formula>
    </cfRule>
  </conditionalFormatting>
  <conditionalFormatting sqref="G65:G66 G68:G70">
    <cfRule type="cellIs" dxfId="0" priority="199" operator="equal">
      <formula>"I"</formula>
    </cfRule>
  </conditionalFormatting>
  <conditionalFormatting sqref="G65:G66 G68:G70">
    <cfRule type="cellIs" dxfId="1" priority="200" operator="equal">
      <formula>"A"</formula>
    </cfRule>
  </conditionalFormatting>
  <conditionalFormatting sqref="G65:G66 G68:G70">
    <cfRule type="cellIs" dxfId="2" priority="201" operator="equal">
      <formula>"E"</formula>
    </cfRule>
  </conditionalFormatting>
  <conditionalFormatting sqref="G71">
    <cfRule type="cellIs" dxfId="0" priority="202" operator="equal">
      <formula>"I"</formula>
    </cfRule>
  </conditionalFormatting>
  <conditionalFormatting sqref="G71">
    <cfRule type="cellIs" dxfId="1" priority="203" operator="equal">
      <formula>"A"</formula>
    </cfRule>
  </conditionalFormatting>
  <conditionalFormatting sqref="G71">
    <cfRule type="cellIs" dxfId="2" priority="204" operator="equal">
      <formula>"E"</formula>
    </cfRule>
  </conditionalFormatting>
  <conditionalFormatting sqref="G67">
    <cfRule type="cellIs" dxfId="0" priority="205" operator="equal">
      <formula>"I"</formula>
    </cfRule>
  </conditionalFormatting>
  <conditionalFormatting sqref="G67">
    <cfRule type="cellIs" dxfId="1" priority="206" operator="equal">
      <formula>"A"</formula>
    </cfRule>
  </conditionalFormatting>
  <conditionalFormatting sqref="G67">
    <cfRule type="cellIs" dxfId="2" priority="207" operator="equal">
      <formula>"E"</formula>
    </cfRule>
  </conditionalFormatting>
  <conditionalFormatting sqref="G74:G75 G77:G78">
    <cfRule type="cellIs" dxfId="0" priority="208" operator="equal">
      <formula>"I"</formula>
    </cfRule>
  </conditionalFormatting>
  <conditionalFormatting sqref="G74:G75 G77:G78">
    <cfRule type="cellIs" dxfId="1" priority="209" operator="equal">
      <formula>"A"</formula>
    </cfRule>
  </conditionalFormatting>
  <conditionalFormatting sqref="G74:G75 G77:G78">
    <cfRule type="cellIs" dxfId="2" priority="210" operator="equal">
      <formula>"E"</formula>
    </cfRule>
  </conditionalFormatting>
  <conditionalFormatting sqref="G76">
    <cfRule type="cellIs" dxfId="0" priority="211" operator="equal">
      <formula>"I"</formula>
    </cfRule>
  </conditionalFormatting>
  <conditionalFormatting sqref="G76">
    <cfRule type="cellIs" dxfId="1" priority="212" operator="equal">
      <formula>"A"</formula>
    </cfRule>
  </conditionalFormatting>
  <conditionalFormatting sqref="G76">
    <cfRule type="cellIs" dxfId="2" priority="213" operator="equal">
      <formula>"E"</formula>
    </cfRule>
  </conditionalFormatting>
  <conditionalFormatting sqref="G81 G84:G85">
    <cfRule type="cellIs" dxfId="0" priority="214" operator="equal">
      <formula>"I"</formula>
    </cfRule>
  </conditionalFormatting>
  <conditionalFormatting sqref="G81 G84:G85">
    <cfRule type="cellIs" dxfId="1" priority="215" operator="equal">
      <formula>"A"</formula>
    </cfRule>
  </conditionalFormatting>
  <conditionalFormatting sqref="G81 G84:G85">
    <cfRule type="cellIs" dxfId="2" priority="216" operator="equal">
      <formula>"E"</formula>
    </cfRule>
  </conditionalFormatting>
  <conditionalFormatting sqref="G82">
    <cfRule type="cellIs" dxfId="0" priority="217" operator="equal">
      <formula>"I"</formula>
    </cfRule>
  </conditionalFormatting>
  <conditionalFormatting sqref="G82">
    <cfRule type="cellIs" dxfId="1" priority="218" operator="equal">
      <formula>"A"</formula>
    </cfRule>
  </conditionalFormatting>
  <conditionalFormatting sqref="G82">
    <cfRule type="cellIs" dxfId="2" priority="219" operator="equal">
      <formula>"E"</formula>
    </cfRule>
  </conditionalFormatting>
  <conditionalFormatting sqref="G83">
    <cfRule type="cellIs" dxfId="0" priority="220" operator="equal">
      <formula>"I"</formula>
    </cfRule>
  </conditionalFormatting>
  <conditionalFormatting sqref="G83">
    <cfRule type="cellIs" dxfId="1" priority="221" operator="equal">
      <formula>"A"</formula>
    </cfRule>
  </conditionalFormatting>
  <conditionalFormatting sqref="G83">
    <cfRule type="cellIs" dxfId="2" priority="222" operator="equal">
      <formula>"E"</formula>
    </cfRule>
  </conditionalFormatting>
  <conditionalFormatting sqref="G88">
    <cfRule type="cellIs" dxfId="0" priority="223" operator="equal">
      <formula>"I"</formula>
    </cfRule>
  </conditionalFormatting>
  <conditionalFormatting sqref="G88">
    <cfRule type="cellIs" dxfId="1" priority="224" operator="equal">
      <formula>"A"</formula>
    </cfRule>
  </conditionalFormatting>
  <conditionalFormatting sqref="G88">
    <cfRule type="cellIs" dxfId="2" priority="225" operator="equal">
      <formula>"E"</formula>
    </cfRule>
  </conditionalFormatting>
  <conditionalFormatting sqref="G91">
    <cfRule type="cellIs" dxfId="0" priority="226" operator="equal">
      <formula>"I"</formula>
    </cfRule>
  </conditionalFormatting>
  <conditionalFormatting sqref="G91">
    <cfRule type="cellIs" dxfId="1" priority="227" operator="equal">
      <formula>"A"</formula>
    </cfRule>
  </conditionalFormatting>
  <conditionalFormatting sqref="G91">
    <cfRule type="cellIs" dxfId="2" priority="228" operator="equal">
      <formula>"E"</formula>
    </cfRule>
  </conditionalFormatting>
  <conditionalFormatting sqref="G94">
    <cfRule type="cellIs" dxfId="0" priority="229" operator="equal">
      <formula>"I"</formula>
    </cfRule>
  </conditionalFormatting>
  <conditionalFormatting sqref="G94">
    <cfRule type="cellIs" dxfId="1" priority="230" operator="equal">
      <formula>"A"</formula>
    </cfRule>
  </conditionalFormatting>
  <conditionalFormatting sqref="G94">
    <cfRule type="cellIs" dxfId="2" priority="231" operator="equal">
      <formula>"E"</formula>
    </cfRule>
  </conditionalFormatting>
  <conditionalFormatting sqref="G97:G98 G100:G108">
    <cfRule type="cellIs" dxfId="0" priority="232" operator="equal">
      <formula>"I"</formula>
    </cfRule>
  </conditionalFormatting>
  <conditionalFormatting sqref="G97:G98 G100:G108">
    <cfRule type="cellIs" dxfId="1" priority="233" operator="equal">
      <formula>"A"</formula>
    </cfRule>
  </conditionalFormatting>
  <conditionalFormatting sqref="G97:G98 G100:G108">
    <cfRule type="cellIs" dxfId="2" priority="234" operator="equal">
      <formula>"E"</formula>
    </cfRule>
  </conditionalFormatting>
  <conditionalFormatting sqref="G99">
    <cfRule type="cellIs" dxfId="0" priority="235" operator="equal">
      <formula>"I"</formula>
    </cfRule>
  </conditionalFormatting>
  <conditionalFormatting sqref="G99">
    <cfRule type="cellIs" dxfId="1" priority="236" operator="equal">
      <formula>"A"</formula>
    </cfRule>
  </conditionalFormatting>
  <conditionalFormatting sqref="G99">
    <cfRule type="cellIs" dxfId="2" priority="237" operator="equal">
      <formula>"E"</formula>
    </cfRule>
  </conditionalFormatting>
  <conditionalFormatting sqref="G111 G114:G115">
    <cfRule type="cellIs" dxfId="0" priority="238" operator="equal">
      <formula>"I"</formula>
    </cfRule>
  </conditionalFormatting>
  <conditionalFormatting sqref="G111 G114:G115">
    <cfRule type="cellIs" dxfId="1" priority="239" operator="equal">
      <formula>"A"</formula>
    </cfRule>
  </conditionalFormatting>
  <conditionalFormatting sqref="G111 G114:G115">
    <cfRule type="cellIs" dxfId="2" priority="240" operator="equal">
      <formula>"E"</formula>
    </cfRule>
  </conditionalFormatting>
  <conditionalFormatting sqref="G112">
    <cfRule type="cellIs" dxfId="0" priority="241" operator="equal">
      <formula>"I"</formula>
    </cfRule>
  </conditionalFormatting>
  <conditionalFormatting sqref="G112">
    <cfRule type="cellIs" dxfId="1" priority="242" operator="equal">
      <formula>"A"</formula>
    </cfRule>
  </conditionalFormatting>
  <conditionalFormatting sqref="G112">
    <cfRule type="cellIs" dxfId="2" priority="243" operator="equal">
      <formula>"E"</formula>
    </cfRule>
  </conditionalFormatting>
  <conditionalFormatting sqref="G116">
    <cfRule type="cellIs" dxfId="0" priority="244" operator="equal">
      <formula>"I"</formula>
    </cfRule>
  </conditionalFormatting>
  <conditionalFormatting sqref="G116">
    <cfRule type="cellIs" dxfId="1" priority="245" operator="equal">
      <formula>"A"</formula>
    </cfRule>
  </conditionalFormatting>
  <conditionalFormatting sqref="G116">
    <cfRule type="cellIs" dxfId="2" priority="246" operator="equal">
      <formula>"E"</formula>
    </cfRule>
  </conditionalFormatting>
  <conditionalFormatting sqref="G113">
    <cfRule type="cellIs" dxfId="0" priority="247" operator="equal">
      <formula>"I"</formula>
    </cfRule>
  </conditionalFormatting>
  <conditionalFormatting sqref="G113">
    <cfRule type="cellIs" dxfId="1" priority="248" operator="equal">
      <formula>"A"</formula>
    </cfRule>
  </conditionalFormatting>
  <conditionalFormatting sqref="G113">
    <cfRule type="cellIs" dxfId="2" priority="249" operator="equal">
      <formula>"E"</formula>
    </cfRule>
  </conditionalFormatting>
  <conditionalFormatting sqref="G126">
    <cfRule type="cellIs" dxfId="0" priority="250" operator="equal">
      <formula>"I"</formula>
    </cfRule>
  </conditionalFormatting>
  <conditionalFormatting sqref="G126">
    <cfRule type="cellIs" dxfId="1" priority="251" operator="equal">
      <formula>"A"</formula>
    </cfRule>
  </conditionalFormatting>
  <conditionalFormatting sqref="G126">
    <cfRule type="cellIs" dxfId="2" priority="252" operator="equal">
      <formula>"E"</formula>
    </cfRule>
  </conditionalFormatting>
  <conditionalFormatting sqref="G127 G130:G131">
    <cfRule type="cellIs" dxfId="0" priority="253" operator="equal">
      <formula>"I"</formula>
    </cfRule>
  </conditionalFormatting>
  <conditionalFormatting sqref="G127 G130:G131">
    <cfRule type="cellIs" dxfId="1" priority="254" operator="equal">
      <formula>"A"</formula>
    </cfRule>
  </conditionalFormatting>
  <conditionalFormatting sqref="G127 G130:G131">
    <cfRule type="cellIs" dxfId="2" priority="255" operator="equal">
      <formula>"E"</formula>
    </cfRule>
  </conditionalFormatting>
  <conditionalFormatting sqref="G128">
    <cfRule type="cellIs" dxfId="0" priority="256" operator="equal">
      <formula>"I"</formula>
    </cfRule>
  </conditionalFormatting>
  <conditionalFormatting sqref="G128">
    <cfRule type="cellIs" dxfId="1" priority="257" operator="equal">
      <formula>"A"</formula>
    </cfRule>
  </conditionalFormatting>
  <conditionalFormatting sqref="G128">
    <cfRule type="cellIs" dxfId="2" priority="258" operator="equal">
      <formula>"E"</formula>
    </cfRule>
  </conditionalFormatting>
  <conditionalFormatting sqref="G132">
    <cfRule type="cellIs" dxfId="0" priority="259" operator="equal">
      <formula>"I"</formula>
    </cfRule>
  </conditionalFormatting>
  <conditionalFormatting sqref="G132">
    <cfRule type="cellIs" dxfId="1" priority="260" operator="equal">
      <formula>"A"</formula>
    </cfRule>
  </conditionalFormatting>
  <conditionalFormatting sqref="G132">
    <cfRule type="cellIs" dxfId="2" priority="261" operator="equal">
      <formula>"E"</formula>
    </cfRule>
  </conditionalFormatting>
  <conditionalFormatting sqref="G129">
    <cfRule type="cellIs" dxfId="0" priority="262" operator="equal">
      <formula>"I"</formula>
    </cfRule>
  </conditionalFormatting>
  <conditionalFormatting sqref="G129">
    <cfRule type="cellIs" dxfId="1" priority="263" operator="equal">
      <formula>"A"</formula>
    </cfRule>
  </conditionalFormatting>
  <conditionalFormatting sqref="G129">
    <cfRule type="cellIs" dxfId="2" priority="264" operator="equal">
      <formula>"E"</formula>
    </cfRule>
  </conditionalFormatting>
  <conditionalFormatting sqref="G134">
    <cfRule type="cellIs" dxfId="0" priority="265" operator="equal">
      <formula>"I"</formula>
    </cfRule>
  </conditionalFormatting>
  <conditionalFormatting sqref="G134">
    <cfRule type="cellIs" dxfId="1" priority="266" operator="equal">
      <formula>"A"</formula>
    </cfRule>
  </conditionalFormatting>
  <conditionalFormatting sqref="G134">
    <cfRule type="cellIs" dxfId="2" priority="267" operator="equal">
      <formula>"E"</formula>
    </cfRule>
  </conditionalFormatting>
  <conditionalFormatting sqref="G135 G138:G139">
    <cfRule type="cellIs" dxfId="0" priority="268" operator="equal">
      <formula>"I"</formula>
    </cfRule>
  </conditionalFormatting>
  <conditionalFormatting sqref="G135 G138:G139">
    <cfRule type="cellIs" dxfId="1" priority="269" operator="equal">
      <formula>"A"</formula>
    </cfRule>
  </conditionalFormatting>
  <conditionalFormatting sqref="G135 G138:G139">
    <cfRule type="cellIs" dxfId="2" priority="270" operator="equal">
      <formula>"E"</formula>
    </cfRule>
  </conditionalFormatting>
  <conditionalFormatting sqref="G136">
    <cfRule type="cellIs" dxfId="0" priority="271" operator="equal">
      <formula>"I"</formula>
    </cfRule>
  </conditionalFormatting>
  <conditionalFormatting sqref="G136">
    <cfRule type="cellIs" dxfId="1" priority="272" operator="equal">
      <formula>"A"</formula>
    </cfRule>
  </conditionalFormatting>
  <conditionalFormatting sqref="G136">
    <cfRule type="cellIs" dxfId="2" priority="273" operator="equal">
      <formula>"E"</formula>
    </cfRule>
  </conditionalFormatting>
  <conditionalFormatting sqref="G140">
    <cfRule type="cellIs" dxfId="0" priority="274" operator="equal">
      <formula>"I"</formula>
    </cfRule>
  </conditionalFormatting>
  <conditionalFormatting sqref="G140">
    <cfRule type="cellIs" dxfId="1" priority="275" operator="equal">
      <formula>"A"</formula>
    </cfRule>
  </conditionalFormatting>
  <conditionalFormatting sqref="G140">
    <cfRule type="cellIs" dxfId="2" priority="276" operator="equal">
      <formula>"E"</formula>
    </cfRule>
  </conditionalFormatting>
  <conditionalFormatting sqref="G137">
    <cfRule type="cellIs" dxfId="0" priority="277" operator="equal">
      <formula>"I"</formula>
    </cfRule>
  </conditionalFormatting>
  <conditionalFormatting sqref="G137">
    <cfRule type="cellIs" dxfId="1" priority="278" operator="equal">
      <formula>"A"</formula>
    </cfRule>
  </conditionalFormatting>
  <conditionalFormatting sqref="G137">
    <cfRule type="cellIs" dxfId="2" priority="279" operator="equal">
      <formula>"E"</formula>
    </cfRule>
  </conditionalFormatting>
  <conditionalFormatting sqref="G142">
    <cfRule type="cellIs" dxfId="0" priority="280" operator="equal">
      <formula>"I"</formula>
    </cfRule>
  </conditionalFormatting>
  <conditionalFormatting sqref="G142">
    <cfRule type="cellIs" dxfId="1" priority="281" operator="equal">
      <formula>"A"</formula>
    </cfRule>
  </conditionalFormatting>
  <conditionalFormatting sqref="G142">
    <cfRule type="cellIs" dxfId="2" priority="282" operator="equal">
      <formula>"E"</formula>
    </cfRule>
  </conditionalFormatting>
  <conditionalFormatting sqref="G143 G145:G147">
    <cfRule type="cellIs" dxfId="0" priority="283" operator="equal">
      <formula>"I"</formula>
    </cfRule>
  </conditionalFormatting>
  <conditionalFormatting sqref="G143 G145:G147">
    <cfRule type="cellIs" dxfId="1" priority="284" operator="equal">
      <formula>"A"</formula>
    </cfRule>
  </conditionalFormatting>
  <conditionalFormatting sqref="G143 G145:G147">
    <cfRule type="cellIs" dxfId="2" priority="285" operator="equal">
      <formula>"E"</formula>
    </cfRule>
  </conditionalFormatting>
  <conditionalFormatting sqref="G144">
    <cfRule type="cellIs" dxfId="0" priority="286" operator="equal">
      <formula>"I"</formula>
    </cfRule>
  </conditionalFormatting>
  <conditionalFormatting sqref="G144">
    <cfRule type="cellIs" dxfId="1" priority="287" operator="equal">
      <formula>"A"</formula>
    </cfRule>
  </conditionalFormatting>
  <conditionalFormatting sqref="G144">
    <cfRule type="cellIs" dxfId="2" priority="288" operator="equal">
      <formula>"E"</formula>
    </cfRule>
  </conditionalFormatting>
  <conditionalFormatting sqref="G148">
    <cfRule type="cellIs" dxfId="0" priority="289" operator="equal">
      <formula>"I"</formula>
    </cfRule>
  </conditionalFormatting>
  <conditionalFormatting sqref="G148">
    <cfRule type="cellIs" dxfId="1" priority="290" operator="equal">
      <formula>"A"</formula>
    </cfRule>
  </conditionalFormatting>
  <conditionalFormatting sqref="G148">
    <cfRule type="cellIs" dxfId="2" priority="291" operator="equal">
      <formula>"E"</formula>
    </cfRule>
  </conditionalFormatting>
  <conditionalFormatting sqref="G145">
    <cfRule type="cellIs" dxfId="0" priority="292" operator="equal">
      <formula>"I"</formula>
    </cfRule>
  </conditionalFormatting>
  <conditionalFormatting sqref="G145">
    <cfRule type="cellIs" dxfId="1" priority="293" operator="equal">
      <formula>"A"</formula>
    </cfRule>
  </conditionalFormatting>
  <conditionalFormatting sqref="G145">
    <cfRule type="cellIs" dxfId="2" priority="294" operator="equal">
      <formula>"E"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0.86"/>
    <col customWidth="1" min="2" max="2" width="2.86"/>
    <col customWidth="1" min="3" max="7" width="6.86"/>
    <col customWidth="1" min="8" max="8" width="5.14"/>
    <col customWidth="1" min="9" max="10" width="6.86"/>
    <col customWidth="1" min="11" max="11" width="9.43"/>
    <col customWidth="1" min="12" max="12" width="13.86"/>
    <col customWidth="1" min="13" max="13" width="2.0"/>
    <col customWidth="1" min="14" max="14" width="2.29"/>
    <col customWidth="1" min="15" max="25" width="6.71"/>
    <col customWidth="1" min="26" max="26" width="2.29"/>
    <col customWidth="1" min="27" max="27" width="0.86"/>
    <col customWidth="1" min="28" max="40" width="11.43"/>
  </cols>
  <sheetData>
    <row r="1" ht="3.0" customHeight="1">
      <c r="A1" s="290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29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ht="27.0" customHeight="1">
      <c r="A2" s="292"/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8"/>
      <c r="AA2" s="29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ht="12.0" customHeight="1">
      <c r="A3" s="293"/>
      <c r="B3" s="10" t="s">
        <v>40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/>
      <c r="AA3" s="293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ht="12.0" customHeight="1">
      <c r="A4" s="293"/>
      <c r="B4" s="294" t="str">
        <f>'Identificação'!$C$4&amp;" : "&amp;'Identificação'!$J$4</f>
        <v>Aplicação : GEOCAB</v>
      </c>
      <c r="C4" s="60"/>
      <c r="D4" s="60"/>
      <c r="E4" s="60"/>
      <c r="F4" s="60"/>
      <c r="G4" s="60"/>
      <c r="H4" s="60"/>
      <c r="I4" s="60"/>
      <c r="J4" s="60"/>
      <c r="K4" s="60"/>
      <c r="L4" s="295"/>
      <c r="M4" s="296"/>
      <c r="N4" s="297" t="str">
        <f>'Identificação'!$C$5&amp;" : "&amp;'Identificação'!$J$5</f>
        <v>Projeto : GEOCAB</v>
      </c>
      <c r="O4" s="60"/>
      <c r="P4" s="60"/>
      <c r="Q4" s="60"/>
      <c r="R4" s="60"/>
      <c r="S4" s="60"/>
      <c r="T4" s="60"/>
      <c r="U4" s="60"/>
      <c r="V4" s="60"/>
      <c r="W4" s="60"/>
      <c r="X4" s="60"/>
      <c r="Y4" s="295"/>
      <c r="Z4" s="298"/>
      <c r="AA4" s="293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ht="12.0" customHeight="1">
      <c r="A5" s="293"/>
      <c r="B5" s="299" t="str">
        <f>'Identificação'!C21&amp;" : "&amp;'Identificação'!J21</f>
        <v>Analista Responsável : Lucas Boz</v>
      </c>
      <c r="C5" s="300"/>
      <c r="D5" s="300"/>
      <c r="E5" s="300"/>
      <c r="F5" s="300"/>
      <c r="G5" s="300"/>
      <c r="H5" s="300"/>
      <c r="I5" s="300"/>
      <c r="J5" s="300"/>
      <c r="K5" s="300"/>
      <c r="L5" s="301"/>
      <c r="M5" s="302"/>
      <c r="N5" s="303" t="str">
        <f>'Identificação'!C23&amp;" : "&amp;'Identificação'!J23</f>
        <v>Revisor : </v>
      </c>
      <c r="O5" s="300"/>
      <c r="P5" s="300"/>
      <c r="Q5" s="300"/>
      <c r="R5" s="300"/>
      <c r="S5" s="300"/>
      <c r="T5" s="300"/>
      <c r="U5" s="300"/>
      <c r="V5" s="300"/>
      <c r="W5" s="300"/>
      <c r="X5" s="300"/>
      <c r="Y5" s="301"/>
      <c r="Z5" s="304"/>
      <c r="AA5" s="29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ht="12.0" customHeight="1">
      <c r="A6" s="293"/>
      <c r="B6" s="305" t="s">
        <v>103</v>
      </c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6"/>
      <c r="N6" s="305" t="s">
        <v>104</v>
      </c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6"/>
      <c r="AA6" s="293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ht="12.0" customHeight="1">
      <c r="A7" s="293"/>
      <c r="B7" s="307" t="s">
        <v>105</v>
      </c>
      <c r="C7" s="308"/>
      <c r="D7" s="309" t="s">
        <v>106</v>
      </c>
      <c r="E7" s="310"/>
      <c r="F7" s="310"/>
      <c r="G7" s="308"/>
      <c r="H7" s="311" t="s">
        <v>107</v>
      </c>
      <c r="I7" s="308"/>
      <c r="J7" s="311"/>
      <c r="K7" s="308"/>
      <c r="L7" s="311"/>
      <c r="M7" s="312"/>
      <c r="N7" s="313"/>
      <c r="O7" s="314"/>
      <c r="P7" s="314"/>
      <c r="Q7" s="315"/>
      <c r="R7" s="315"/>
      <c r="S7" s="315"/>
      <c r="T7" s="315"/>
      <c r="U7" s="314"/>
      <c r="V7" s="314"/>
      <c r="W7" s="314"/>
      <c r="X7" s="314"/>
      <c r="Y7" s="314"/>
      <c r="Z7" s="316"/>
      <c r="AA7" s="293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ht="12.0" customHeight="1">
      <c r="A8" s="293"/>
      <c r="B8" s="317"/>
      <c r="C8" s="318"/>
      <c r="D8" s="319"/>
      <c r="E8" s="57"/>
      <c r="F8" s="57"/>
      <c r="G8" s="318"/>
      <c r="H8" s="319"/>
      <c r="I8" s="318"/>
      <c r="J8" s="319"/>
      <c r="K8" s="318"/>
      <c r="L8" s="319"/>
      <c r="M8" s="58"/>
      <c r="N8" s="313"/>
      <c r="O8" s="320" t="s">
        <v>52</v>
      </c>
      <c r="P8" s="321" t="s">
        <v>76</v>
      </c>
      <c r="Q8" s="322" t="s">
        <v>108</v>
      </c>
      <c r="R8" s="323"/>
      <c r="S8" s="324" t="s">
        <v>52</v>
      </c>
      <c r="T8" s="325" t="s">
        <v>76</v>
      </c>
      <c r="U8" s="322" t="s">
        <v>108</v>
      </c>
      <c r="V8" s="326"/>
      <c r="W8" s="320" t="s">
        <v>52</v>
      </c>
      <c r="X8" s="321" t="s">
        <v>76</v>
      </c>
      <c r="Y8" s="327" t="s">
        <v>108</v>
      </c>
      <c r="Z8" s="328"/>
      <c r="AA8" s="293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ht="12.0" customHeight="1">
      <c r="A9" s="293"/>
      <c r="B9" s="2"/>
      <c r="C9" s="329"/>
      <c r="D9" s="329"/>
      <c r="E9" s="329"/>
      <c r="F9" s="329"/>
      <c r="G9" s="329"/>
      <c r="H9" s="329"/>
      <c r="I9" s="329"/>
      <c r="J9" s="329"/>
      <c r="K9" s="329"/>
      <c r="L9" s="329"/>
      <c r="M9" s="4"/>
      <c r="N9" s="5"/>
      <c r="O9" s="330">
        <v>1.0</v>
      </c>
      <c r="P9" s="331" t="str">
        <f>SUMIF('Funções'!C10:C284,1,'Funções'!AB10:AB284)</f>
        <v>-</v>
      </c>
      <c r="Q9" s="332" t="str">
        <f>SUMIF('Funções'!C10:C284,1,'Funções'!AA10:AA284)</f>
        <v>-</v>
      </c>
      <c r="R9" s="1"/>
      <c r="S9" s="330">
        <v>21.0</v>
      </c>
      <c r="T9" s="331" t="str">
        <f>SUMIF('Funções'!C10:C284,21,'Funções'!AB10:AB284)</f>
        <v>-</v>
      </c>
      <c r="U9" s="332" t="str">
        <f>SUMIF('Funções'!C10:C284,21,'Funções'!AA10:AA284)</f>
        <v>-</v>
      </c>
      <c r="V9" s="1"/>
      <c r="W9" s="330">
        <v>41.0</v>
      </c>
      <c r="X9" s="331" t="str">
        <f>SUMIF('Funções'!C10:C284,41,'Funções'!AB10:AB284)</f>
        <v>-</v>
      </c>
      <c r="Y9" s="332" t="str">
        <f>SUMIF('Funções'!C10:C284,41,'Funções'!AA10:AA284)</f>
        <v>-</v>
      </c>
      <c r="Z9" s="9"/>
      <c r="AA9" s="293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ht="13.5" customHeight="1">
      <c r="A10" s="293"/>
      <c r="B10" s="5"/>
      <c r="C10" s="1" t="s">
        <v>85</v>
      </c>
      <c r="D10" s="333" t="str">
        <f>COUNTIF('Funções'!Q10:Q420,"EEL")</f>
        <v>3</v>
      </c>
      <c r="E10" s="1"/>
      <c r="F10" s="315" t="s">
        <v>109</v>
      </c>
      <c r="G10" s="315" t="s">
        <v>110</v>
      </c>
      <c r="H10" s="334" t="str">
        <f>D10*3</f>
        <v>9</v>
      </c>
      <c r="I10" s="1"/>
      <c r="J10" s="335" t="s">
        <v>111</v>
      </c>
      <c r="K10" s="1"/>
      <c r="L10" s="336" t="str">
        <f>SUM(D10:D12)</f>
        <v>6</v>
      </c>
      <c r="M10" s="9"/>
      <c r="N10" s="5"/>
      <c r="O10" s="337">
        <v>2.0</v>
      </c>
      <c r="P10" s="338" t="str">
        <f>SUMIF('Funções'!C10:C284,2,'Funções'!AB10:AB284)</f>
        <v>-</v>
      </c>
      <c r="Q10" s="339" t="str">
        <f>SUMIF('Funções'!C10:C284,2,'Funções'!AA10:AA284)</f>
        <v>-</v>
      </c>
      <c r="R10" s="1"/>
      <c r="S10" s="337">
        <v>22.0</v>
      </c>
      <c r="T10" s="338" t="str">
        <f>SUMIF('Funções'!C10:C284,23,'Funções'!AB10:AB284)</f>
        <v>-</v>
      </c>
      <c r="U10" s="339" t="str">
        <f>SUMIF('Funções'!C10:C284,22,'Funções'!AA10:AA284)</f>
        <v>-</v>
      </c>
      <c r="V10" s="1"/>
      <c r="W10" s="337">
        <v>42.0</v>
      </c>
      <c r="X10" s="338" t="str">
        <f>SUMIF('Funções'!C10:C284,42,'Funções'!AB10:AB284)</f>
        <v>-</v>
      </c>
      <c r="Y10" s="339" t="str">
        <f>SUMIF('Funções'!C10:C284,42,'Funções'!AA10:AA284)</f>
        <v>-</v>
      </c>
      <c r="Z10" s="9"/>
      <c r="AA10" s="293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ht="13.5" customHeight="1">
      <c r="A11" s="293"/>
      <c r="B11" s="5"/>
      <c r="C11" s="1"/>
      <c r="D11" s="333" t="str">
        <f>COUNTIF('Funções'!Q10:Q420,"EEA")</f>
        <v>0</v>
      </c>
      <c r="E11" s="1"/>
      <c r="F11" s="315" t="s">
        <v>112</v>
      </c>
      <c r="G11" s="315" t="s">
        <v>113</v>
      </c>
      <c r="H11" s="334" t="str">
        <f>D11*4</f>
        <v>0</v>
      </c>
      <c r="I11" s="1"/>
      <c r="J11" s="335" t="s">
        <v>114</v>
      </c>
      <c r="K11" s="1"/>
      <c r="L11" s="336" t="str">
        <f>SUM(H10:H12)</f>
        <v>27</v>
      </c>
      <c r="M11" s="9"/>
      <c r="N11" s="5"/>
      <c r="O11" s="337">
        <v>3.0</v>
      </c>
      <c r="P11" s="338" t="str">
        <f>SUMIF('Funções'!C10:C284,3,'Funções'!AB10:AB284)</f>
        <v>-</v>
      </c>
      <c r="Q11" s="339" t="str">
        <f>SUMIF('Funções'!C10:C284,3,'Funções'!AA10:AA284)</f>
        <v>-</v>
      </c>
      <c r="R11" s="1"/>
      <c r="S11" s="337">
        <v>23.0</v>
      </c>
      <c r="T11" s="338" t="str">
        <f>SUMIF('Funções'!C10:C284,24,'Funções'!AB10:AB284)</f>
        <v>-</v>
      </c>
      <c r="U11" s="339" t="str">
        <f>SUMIF('Funções'!C10:C284,23,'Funções'!AA10:AA284)</f>
        <v>-</v>
      </c>
      <c r="V11" s="1"/>
      <c r="W11" s="337">
        <v>43.0</v>
      </c>
      <c r="X11" s="338" t="str">
        <f>SUMIF('Funções'!C10:C284,43,'Funções'!AB10:AB284)</f>
        <v>-</v>
      </c>
      <c r="Y11" s="339" t="str">
        <f>SUMIF('Funções'!C10:C284,43,'Funções'!AA10:AA284)</f>
        <v>-</v>
      </c>
      <c r="Z11" s="9"/>
      <c r="AA11" s="293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ht="13.5" customHeight="1">
      <c r="A12" s="293"/>
      <c r="B12" s="5"/>
      <c r="C12" s="1"/>
      <c r="D12" s="333" t="str">
        <f>COUNTIF('Funções'!Q10:Q420,"EEH")</f>
        <v>3</v>
      </c>
      <c r="E12" s="1"/>
      <c r="F12" s="315" t="s">
        <v>115</v>
      </c>
      <c r="G12" s="315" t="s">
        <v>116</v>
      </c>
      <c r="H12" s="334" t="str">
        <f>D12*6</f>
        <v>18</v>
      </c>
      <c r="I12" s="1"/>
      <c r="J12" s="340" t="s">
        <v>117</v>
      </c>
      <c r="K12" s="1"/>
      <c r="L12" s="340" t="str">
        <f>IF($L$36&lt;&gt;0,L11/$L$36,"")</f>
        <v>54.0%</v>
      </c>
      <c r="M12" s="341"/>
      <c r="N12" s="342"/>
      <c r="O12" s="337">
        <v>4.0</v>
      </c>
      <c r="P12" s="338" t="str">
        <f>SUMIF('Funções'!C10:C284,4,'Funções'!AB10:AB284)</f>
        <v>-</v>
      </c>
      <c r="Q12" s="339" t="str">
        <f>SUMIF('Funções'!C10:C284,4,'Funções'!AA10:AA284)</f>
        <v>-</v>
      </c>
      <c r="R12" s="1"/>
      <c r="S12" s="337">
        <v>24.0</v>
      </c>
      <c r="T12" s="338" t="str">
        <f>SUMIF('Funções'!C10:C284,25,'Funções'!AB10:AB284)</f>
        <v>-</v>
      </c>
      <c r="U12" s="339" t="str">
        <f>SUMIF('Funções'!C10:C284,24,'Funções'!AA10:AA284)</f>
        <v>-</v>
      </c>
      <c r="V12" s="1"/>
      <c r="W12" s="337">
        <v>44.0</v>
      </c>
      <c r="X12" s="338" t="str">
        <f>SUMIF('Funções'!C10:C284,44,'Funções'!AB10:AB284)</f>
        <v>-</v>
      </c>
      <c r="Y12" s="339" t="str">
        <f>SUMIF('Funções'!C10:C284,44,'Funções'!AA10:AA284)</f>
        <v>-</v>
      </c>
      <c r="Z12" s="341"/>
      <c r="AA12" s="293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ht="13.5" customHeight="1">
      <c r="A13" s="293"/>
      <c r="B13" s="68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70"/>
      <c r="N13" s="5"/>
      <c r="O13" s="337">
        <v>5.0</v>
      </c>
      <c r="P13" s="338" t="str">
        <f>SUMIF('Funções'!C10:C284,5,'Funções'!AB10:AB284)</f>
        <v>-</v>
      </c>
      <c r="Q13" s="339" t="str">
        <f>SUMIF('Funções'!C10:C284,5,'Funções'!AA10:AA284)</f>
        <v>-</v>
      </c>
      <c r="R13" s="1"/>
      <c r="S13" s="337">
        <v>25.0</v>
      </c>
      <c r="T13" s="338" t="str">
        <f>SUMIF('Funções'!C10:C284,26,'Funções'!AB10:AB284)</f>
        <v>-</v>
      </c>
      <c r="U13" s="339" t="str">
        <f>SUMIF('Funções'!C10:C284,25,'Funções'!AA10:AA284)</f>
        <v>-</v>
      </c>
      <c r="V13" s="1"/>
      <c r="W13" s="337">
        <v>45.0</v>
      </c>
      <c r="X13" s="338" t="str">
        <f>SUMIF('Funções'!C10:C284,45,'Funções'!AB10:AB284)</f>
        <v>-</v>
      </c>
      <c r="Y13" s="339" t="str">
        <f>SUMIF('Funções'!C10:C284,45,'Funções'!AA10:AA284)</f>
        <v>-</v>
      </c>
      <c r="Z13" s="9"/>
      <c r="AA13" s="293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ht="13.5" customHeight="1">
      <c r="A14" s="293"/>
      <c r="B14" s="2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4"/>
      <c r="N14" s="5"/>
      <c r="O14" s="337">
        <v>6.0</v>
      </c>
      <c r="P14" s="338" t="str">
        <f>SUMIF('Funções'!C10:C284,6,'Funções'!AB10:AB284)</f>
        <v>-</v>
      </c>
      <c r="Q14" s="339" t="str">
        <f>SUMIF('Funções'!C10:C284,6,'Funções'!AA10:AA284)</f>
        <v>-</v>
      </c>
      <c r="R14" s="1"/>
      <c r="S14" s="337">
        <v>26.0</v>
      </c>
      <c r="T14" s="338" t="str">
        <f>SUMIF('Funções'!C10:C284,27,'Funções'!AB10:AB284)</f>
        <v>-</v>
      </c>
      <c r="U14" s="339" t="str">
        <f>SUMIF('Funções'!C10:C284,26,'Funções'!AA10:AA284)</f>
        <v>-</v>
      </c>
      <c r="V14" s="1"/>
      <c r="W14" s="337">
        <v>46.0</v>
      </c>
      <c r="X14" s="338" t="str">
        <f>SUMIF('Funções'!C10:C284,46,'Funções'!AB10:AB284)</f>
        <v>-</v>
      </c>
      <c r="Y14" s="339" t="str">
        <f>SUMIF('Funções'!C10:C284,46,'Funções'!AA10:AA284)</f>
        <v>-</v>
      </c>
      <c r="Z14" s="9"/>
      <c r="AA14" s="293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ht="13.5" customHeight="1">
      <c r="A15" s="293"/>
      <c r="B15" s="5"/>
      <c r="C15" s="1" t="s">
        <v>90</v>
      </c>
      <c r="D15" s="333" t="str">
        <f>COUNTIF('Funções'!Q10:Q420,"SEL")</f>
        <v>1</v>
      </c>
      <c r="E15" s="1"/>
      <c r="F15" s="315" t="s">
        <v>109</v>
      </c>
      <c r="G15" s="315" t="s">
        <v>113</v>
      </c>
      <c r="H15" s="334" t="str">
        <f>D15*4</f>
        <v>4</v>
      </c>
      <c r="I15" s="1"/>
      <c r="J15" s="335" t="s">
        <v>118</v>
      </c>
      <c r="K15" s="1"/>
      <c r="L15" s="336" t="str">
        <f>SUM(D15:D17)</f>
        <v>2</v>
      </c>
      <c r="M15" s="9"/>
      <c r="N15" s="5"/>
      <c r="O15" s="337">
        <v>7.0</v>
      </c>
      <c r="P15" s="338" t="str">
        <f>SUMIF('Funções'!C10:C284,7,'Funções'!AB10:AB284)</f>
        <v>-</v>
      </c>
      <c r="Q15" s="339" t="str">
        <f>SUMIF('Funções'!C10:C284,7,'Funções'!AA10:AA284)</f>
        <v>-</v>
      </c>
      <c r="R15" s="1"/>
      <c r="S15" s="337">
        <v>27.0</v>
      </c>
      <c r="T15" s="338" t="str">
        <f>SUMIF('Funções'!C10:C284,28,'Funções'!AB10:AB284)</f>
        <v>-</v>
      </c>
      <c r="U15" s="339" t="str">
        <f>SUMIF('Funções'!C10:C284,27,'Funções'!AA10:AA284)</f>
        <v>-</v>
      </c>
      <c r="V15" s="1"/>
      <c r="W15" s="337">
        <v>47.0</v>
      </c>
      <c r="X15" s="338" t="str">
        <f>SUMIF('Funções'!C10:C284,47,'Funções'!AB10:AB284)</f>
        <v>-</v>
      </c>
      <c r="Y15" s="339" t="str">
        <f>SUMIF('Funções'!C10:C284,47,'Funções'!AA10:AA284)</f>
        <v>-</v>
      </c>
      <c r="Z15" s="9"/>
      <c r="AA15" s="293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ht="13.5" customHeight="1">
      <c r="A16" s="293"/>
      <c r="B16" s="5"/>
      <c r="C16" s="1"/>
      <c r="D16" s="333" t="str">
        <f>COUNTIF('Funções'!Q10:Q420,"SEA")</f>
        <v>1</v>
      </c>
      <c r="E16" s="1"/>
      <c r="F16" s="315" t="s">
        <v>112</v>
      </c>
      <c r="G16" s="315" t="s">
        <v>119</v>
      </c>
      <c r="H16" s="334" t="str">
        <f>D16*5</f>
        <v>5</v>
      </c>
      <c r="I16" s="1"/>
      <c r="J16" s="335" t="s">
        <v>114</v>
      </c>
      <c r="K16" s="1"/>
      <c r="L16" s="336" t="str">
        <f>SUM(H15:H17)</f>
        <v>9</v>
      </c>
      <c r="M16" s="9"/>
      <c r="N16" s="5"/>
      <c r="O16" s="337">
        <v>8.0</v>
      </c>
      <c r="P16" s="338" t="str">
        <f>SUMIF('Funções'!C10:C284,8,'Funções'!AB10:AB284)</f>
        <v>-</v>
      </c>
      <c r="Q16" s="339" t="str">
        <f>SUMIF('Funções'!C10:C284,8,'Funções'!AA10:AA284)</f>
        <v>-</v>
      </c>
      <c r="R16" s="1"/>
      <c r="S16" s="337">
        <v>28.0</v>
      </c>
      <c r="T16" s="343"/>
      <c r="U16" s="339" t="str">
        <f>SUMIF('Funções'!C10:C284,28,'Funções'!AA10:AA284)</f>
        <v>-</v>
      </c>
      <c r="V16" s="1"/>
      <c r="W16" s="337">
        <v>48.0</v>
      </c>
      <c r="X16" s="338" t="str">
        <f>SUMIF('Funções'!C10:C284,48,'Funções'!AB10:AB284)</f>
        <v>-</v>
      </c>
      <c r="Y16" s="339" t="str">
        <f>SUMIF('Funções'!C10:C284,48,'Funções'!AA10:AA284)</f>
        <v>-</v>
      </c>
      <c r="Z16" s="9"/>
      <c r="AA16" s="293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ht="13.5" customHeight="1">
      <c r="A17" s="293"/>
      <c r="B17" s="5"/>
      <c r="C17" s="1"/>
      <c r="D17" s="333" t="str">
        <f>COUNTIF('Funções'!Q10:Q420,"SEH")</f>
        <v>0</v>
      </c>
      <c r="E17" s="1"/>
      <c r="F17" s="315" t="s">
        <v>115</v>
      </c>
      <c r="G17" s="315" t="s">
        <v>120</v>
      </c>
      <c r="H17" s="334" t="str">
        <f>D17*7</f>
        <v>0</v>
      </c>
      <c r="I17" s="1"/>
      <c r="J17" s="1" t="s">
        <v>121</v>
      </c>
      <c r="K17" s="1"/>
      <c r="L17" s="340" t="str">
        <f>IF($L$36&lt;&gt;0,L16/$L$36,"")</f>
        <v>18.0%</v>
      </c>
      <c r="M17" s="341"/>
      <c r="N17" s="342"/>
      <c r="O17" s="337">
        <v>9.0</v>
      </c>
      <c r="P17" s="338" t="str">
        <f>SUMIF('Funções'!C10:C284,9,'Funções'!AB10:AB284)</f>
        <v>-</v>
      </c>
      <c r="Q17" s="339" t="str">
        <f>SUMIF('Funções'!C10:C284,9,'Funções'!AA10:AA284)</f>
        <v>-</v>
      </c>
      <c r="R17" s="1"/>
      <c r="S17" s="337">
        <v>29.0</v>
      </c>
      <c r="T17" s="338" t="str">
        <f>SUMIF('Funções'!C10:C284,29,'Funções'!AB10:AB284)</f>
        <v>-</v>
      </c>
      <c r="U17" s="339" t="str">
        <f>SUMIF('Funções'!C10:C284,29,'Funções'!AA10:AA284)</f>
        <v>-</v>
      </c>
      <c r="V17" s="1"/>
      <c r="W17" s="337">
        <v>49.0</v>
      </c>
      <c r="X17" s="338" t="str">
        <f>SUMIF('Funções'!C10:C284,49,'Funções'!AB10:AB284)</f>
        <v>-</v>
      </c>
      <c r="Y17" s="339" t="str">
        <f>SUMIF('Funções'!C10:C284,49,'Funções'!AA10:AA284)</f>
        <v>-</v>
      </c>
      <c r="Z17" s="341"/>
      <c r="AA17" s="293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ht="13.5" customHeight="1">
      <c r="A18" s="293"/>
      <c r="B18" s="68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70"/>
      <c r="N18" s="5"/>
      <c r="O18" s="337">
        <v>10.0</v>
      </c>
      <c r="P18" s="338" t="str">
        <f>SUMIF('Funções'!C10:C284,10,'Funções'!AB10:AB284)</f>
        <v>-</v>
      </c>
      <c r="Q18" s="339" t="str">
        <f>SUMIF('Funções'!C10:C284,10,'Funções'!AA10:AA284)</f>
        <v>-</v>
      </c>
      <c r="R18" s="1"/>
      <c r="S18" s="337">
        <v>30.0</v>
      </c>
      <c r="T18" s="338" t="str">
        <f>SUMIF('Funções'!C10:C284,30,'Funções'!AB10:AB284)</f>
        <v>-</v>
      </c>
      <c r="U18" s="339" t="str">
        <f>SUMIF('Funções'!C10:C284,30,'Funções'!AA10:AA284)</f>
        <v>-</v>
      </c>
      <c r="V18" s="1"/>
      <c r="W18" s="337">
        <v>50.0</v>
      </c>
      <c r="X18" s="338" t="str">
        <f>SUMIF('Funções'!C10:C284,50,'Funções'!AB10:AB284)</f>
        <v>-</v>
      </c>
      <c r="Y18" s="339" t="str">
        <f>SUMIF('Funções'!C10:C284,50,'Funções'!AA10:AA284)</f>
        <v>-</v>
      </c>
      <c r="Z18" s="9"/>
      <c r="AA18" s="293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ht="13.5" customHeight="1">
      <c r="A19" s="293"/>
      <c r="B19" s="2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4"/>
      <c r="N19" s="5"/>
      <c r="O19" s="337">
        <v>11.0</v>
      </c>
      <c r="P19" s="338" t="str">
        <f>SUMIF('Funções'!C10:C284,11,'Funções'!AB10:AB284)</f>
        <v>-</v>
      </c>
      <c r="Q19" s="339" t="str">
        <f>SUMIF('Funções'!C10:C284,11,'Funções'!AA10:AA284)</f>
        <v>-</v>
      </c>
      <c r="R19" s="1"/>
      <c r="S19" s="337">
        <v>31.0</v>
      </c>
      <c r="T19" s="338" t="str">
        <f>SUMIF('Funções'!C10:C284,31,'Funções'!AB10:AB284)</f>
        <v>-</v>
      </c>
      <c r="U19" s="339" t="str">
        <f>SUMIF('Funções'!C10:C284,31,'Funções'!AA10:AA284)</f>
        <v>-</v>
      </c>
      <c r="V19" s="1"/>
      <c r="W19" s="337">
        <v>51.0</v>
      </c>
      <c r="X19" s="338" t="str">
        <f>SUMIF('Funções'!C10:C284,51,'Funções'!AB10:AB284)</f>
        <v>-</v>
      </c>
      <c r="Y19" s="339" t="str">
        <f>SUMIF('Funções'!C10:C284,51,'Funções'!AA10:AA284)</f>
        <v>-</v>
      </c>
      <c r="Z19" s="9"/>
      <c r="AA19" s="293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ht="13.5" customHeight="1">
      <c r="A20" s="293"/>
      <c r="B20" s="5"/>
      <c r="C20" s="1" t="s">
        <v>82</v>
      </c>
      <c r="D20" s="333" t="str">
        <f>COUNTIF('Funções'!Q10:Q420,"CEL")</f>
        <v>2</v>
      </c>
      <c r="E20" s="1"/>
      <c r="F20" s="315" t="s">
        <v>109</v>
      </c>
      <c r="G20" s="315" t="s">
        <v>110</v>
      </c>
      <c r="H20" s="334" t="str">
        <f>D20*3</f>
        <v>6</v>
      </c>
      <c r="I20" s="1"/>
      <c r="J20" s="335" t="s">
        <v>122</v>
      </c>
      <c r="K20" s="1"/>
      <c r="L20" s="336" t="str">
        <f>SUM(D20:D22)</f>
        <v>4</v>
      </c>
      <c r="M20" s="9"/>
      <c r="N20" s="5"/>
      <c r="O20" s="337">
        <v>12.0</v>
      </c>
      <c r="P20" s="338" t="str">
        <f>SUMIF('Funções'!C10:C284,12,'Funções'!AB10:AB284)</f>
        <v>-</v>
      </c>
      <c r="Q20" s="339" t="str">
        <f>SUMIF('Funções'!C10:C284,12,'Funções'!AA10:AA284)</f>
        <v>-</v>
      </c>
      <c r="R20" s="1"/>
      <c r="S20" s="337">
        <v>32.0</v>
      </c>
      <c r="T20" s="338" t="str">
        <f>SUMIF('Funções'!C10:C284,32,'Funções'!AB10:AB284)</f>
        <v>-</v>
      </c>
      <c r="U20" s="339" t="str">
        <f>SUMIF('Funções'!C10:C284,32,'Funções'!AA10:AA284)</f>
        <v>-</v>
      </c>
      <c r="V20" s="1"/>
      <c r="W20" s="337">
        <v>52.0</v>
      </c>
      <c r="X20" s="338" t="str">
        <f>SUMIF('Funções'!C10:C284,52,'Funções'!AB10:AB284)</f>
        <v>-</v>
      </c>
      <c r="Y20" s="339" t="str">
        <f>SUMIF('Funções'!C10:C284,52,'Funções'!AA10:AA284)</f>
        <v>-</v>
      </c>
      <c r="Z20" s="9"/>
      <c r="AA20" s="293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ht="13.5" customHeight="1">
      <c r="A21" s="293"/>
      <c r="B21" s="5"/>
      <c r="C21" s="1"/>
      <c r="D21" s="333" t="str">
        <f>COUNTIF('Funções'!Q10:Q420,"CEA")</f>
        <v>2</v>
      </c>
      <c r="E21" s="1"/>
      <c r="F21" s="315" t="s">
        <v>112</v>
      </c>
      <c r="G21" s="315" t="s">
        <v>113</v>
      </c>
      <c r="H21" s="334" t="str">
        <f>D21*4</f>
        <v>8</v>
      </c>
      <c r="I21" s="1"/>
      <c r="J21" s="335" t="s">
        <v>114</v>
      </c>
      <c r="K21" s="1"/>
      <c r="L21" s="336" t="str">
        <f>SUM(H20:H22)</f>
        <v>14</v>
      </c>
      <c r="M21" s="9"/>
      <c r="N21" s="5"/>
      <c r="O21" s="337">
        <v>13.0</v>
      </c>
      <c r="P21" s="338" t="str">
        <f>SUMIF('Funções'!C10:C284,13,'Funções'!AB10:AB284)</f>
        <v>-</v>
      </c>
      <c r="Q21" s="339" t="str">
        <f>SUMIF('Funções'!C10:C284,13,'Funções'!AA10:AA284)</f>
        <v>-</v>
      </c>
      <c r="R21" s="1"/>
      <c r="S21" s="337">
        <v>33.0</v>
      </c>
      <c r="T21" s="338" t="str">
        <f>SUMIF('Funções'!C10:C284,33,'Funções'!AB10:AB284)</f>
        <v>-</v>
      </c>
      <c r="U21" s="339" t="str">
        <f>SUMIF('Funções'!C10:C284,33,'Funções'!AA10:AA284)</f>
        <v>-</v>
      </c>
      <c r="V21" s="1"/>
      <c r="W21" s="337">
        <v>53.0</v>
      </c>
      <c r="X21" s="338" t="str">
        <f>SUMIF('Funções'!C10:C284,53,'Funções'!AB10:AB284)</f>
        <v>-</v>
      </c>
      <c r="Y21" s="339" t="str">
        <f>SUMIF('Funções'!C10:C284,53,'Funções'!AA10:AA284)</f>
        <v>-</v>
      </c>
      <c r="Z21" s="9"/>
      <c r="AA21" s="293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ht="13.5" customHeight="1">
      <c r="A22" s="293"/>
      <c r="B22" s="5"/>
      <c r="C22" s="1"/>
      <c r="D22" s="333" t="str">
        <f>COUNTIF('Funções'!Q10:Q420,"CEH")</f>
        <v>0</v>
      </c>
      <c r="E22" s="1"/>
      <c r="F22" s="315" t="s">
        <v>115</v>
      </c>
      <c r="G22" s="315" t="s">
        <v>116</v>
      </c>
      <c r="H22" s="334" t="str">
        <f>D22*6</f>
        <v>0</v>
      </c>
      <c r="I22" s="1"/>
      <c r="J22" s="1" t="s">
        <v>123</v>
      </c>
      <c r="K22" s="1"/>
      <c r="L22" s="340" t="str">
        <f>IF($L$36&lt;&gt;0,L21/$L$36,"")</f>
        <v>28.0%</v>
      </c>
      <c r="M22" s="341"/>
      <c r="N22" s="342"/>
      <c r="O22" s="337">
        <v>14.0</v>
      </c>
      <c r="P22" s="338" t="str">
        <f>SUMIF('Funções'!C10:C284,14,'Funções'!AB10:AB284)</f>
        <v>-</v>
      </c>
      <c r="Q22" s="339" t="str">
        <f>SUMIF('Funções'!C10:C284,14,'Funções'!AA10:AA284)</f>
        <v>-</v>
      </c>
      <c r="R22" s="1"/>
      <c r="S22" s="337">
        <v>34.0</v>
      </c>
      <c r="T22" s="338" t="str">
        <f>SUMIF('Funções'!C10:C284,34,'Funções'!AB10:AB284)</f>
        <v>-</v>
      </c>
      <c r="U22" s="339" t="str">
        <f>SUMIF('Funções'!C10:C284,34,'Funções'!AA10:AA284)</f>
        <v>-</v>
      </c>
      <c r="V22" s="1"/>
      <c r="W22" s="337">
        <v>54.0</v>
      </c>
      <c r="X22" s="338" t="str">
        <f>SUMIF('Funções'!C10:C284,54,'Funções'!AB10:AB284)</f>
        <v>-</v>
      </c>
      <c r="Y22" s="339" t="str">
        <f>SUMIF('Funções'!C10:C284,54,'Funções'!AA10:AA284)</f>
        <v>-</v>
      </c>
      <c r="Z22" s="341"/>
      <c r="AA22" s="293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ht="13.5" customHeight="1">
      <c r="A23" s="293"/>
      <c r="B23" s="68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70"/>
      <c r="N23" s="5"/>
      <c r="O23" s="337">
        <v>15.0</v>
      </c>
      <c r="P23" s="338" t="str">
        <f>SUMIF('Funções'!C10:C284,15,'Funções'!AB10:AB284)</f>
        <v>-</v>
      </c>
      <c r="Q23" s="339" t="str">
        <f>SUMIF('Funções'!C10:C284,15,'Funções'!AA10:AA284)</f>
        <v>-</v>
      </c>
      <c r="R23" s="1"/>
      <c r="S23" s="337">
        <v>35.0</v>
      </c>
      <c r="T23" s="338" t="str">
        <f>SUMIF('Funções'!C10:C284,35,'Funções'!AB10:AB284)</f>
        <v>-</v>
      </c>
      <c r="U23" s="339" t="str">
        <f>SUMIF('Funções'!C10:C284,35,'Funções'!AA10:AA284)</f>
        <v>-</v>
      </c>
      <c r="V23" s="1"/>
      <c r="W23" s="337">
        <v>55.0</v>
      </c>
      <c r="X23" s="338" t="str">
        <f>SUMIF('Funções'!C10:C284,55,'Funções'!AB10:AB284)</f>
        <v>-</v>
      </c>
      <c r="Y23" s="339" t="str">
        <f>SUMIF('Funções'!C10:C284,55,'Funções'!AA10:AA284)</f>
        <v>-</v>
      </c>
      <c r="Z23" s="9"/>
      <c r="AA23" s="293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ht="13.5" customHeight="1">
      <c r="A24" s="293"/>
      <c r="B24" s="2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4"/>
      <c r="N24" s="5"/>
      <c r="O24" s="337">
        <v>16.0</v>
      </c>
      <c r="P24" s="338" t="str">
        <f>SUMIF('Funções'!C10:C284,16,'Funções'!AB10:AB284)</f>
        <v>-</v>
      </c>
      <c r="Q24" s="339" t="str">
        <f>SUMIF('Funções'!C10:C284,16,'Funções'!AA10:AA284)</f>
        <v>-</v>
      </c>
      <c r="R24" s="1"/>
      <c r="S24" s="337">
        <v>36.0</v>
      </c>
      <c r="T24" s="338" t="str">
        <f>SUMIF('Funções'!C10:C284,36,'Funções'!AB10:AB284)</f>
        <v>-</v>
      </c>
      <c r="U24" s="339" t="str">
        <f>SUMIF('Funções'!C10:C284,36,'Funções'!AA10:AA284)</f>
        <v>-</v>
      </c>
      <c r="V24" s="1"/>
      <c r="W24" s="337">
        <v>56.0</v>
      </c>
      <c r="X24" s="338" t="str">
        <f>SUMIF('Funções'!C10:C284,56,'Funções'!AB10:AB284)</f>
        <v>-</v>
      </c>
      <c r="Y24" s="339" t="str">
        <f>SUMIF('Funções'!C10:C284,56,'Funções'!AA10:AA284)</f>
        <v>-</v>
      </c>
      <c r="Z24" s="9"/>
      <c r="AA24" s="293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ht="13.5" customHeight="1">
      <c r="A25" s="293"/>
      <c r="B25" s="5"/>
      <c r="C25" s="1" t="s">
        <v>124</v>
      </c>
      <c r="D25" s="333" t="str">
        <f>COUNTIF('Funções'!Q10:Q420,"ALIL")</f>
        <v>0</v>
      </c>
      <c r="E25" s="1"/>
      <c r="F25" s="1" t="s">
        <v>109</v>
      </c>
      <c r="G25" s="1" t="s">
        <v>120</v>
      </c>
      <c r="H25" s="334" t="str">
        <f>D25*7</f>
        <v>0</v>
      </c>
      <c r="I25" s="1"/>
      <c r="J25" s="335" t="s">
        <v>125</v>
      </c>
      <c r="K25" s="1"/>
      <c r="L25" s="336" t="str">
        <f>SUM(D25:D27)</f>
        <v>0</v>
      </c>
      <c r="M25" s="9"/>
      <c r="N25" s="5"/>
      <c r="O25" s="337">
        <v>17.0</v>
      </c>
      <c r="P25" s="338" t="str">
        <f>SUMIF('Funções'!C10:C284,17,'Funções'!AB10:AB284)</f>
        <v>-</v>
      </c>
      <c r="Q25" s="339" t="str">
        <f>SUMIF('Funções'!C10:C284,17,'Funções'!AA10:AA284)</f>
        <v>-</v>
      </c>
      <c r="R25" s="1"/>
      <c r="S25" s="337">
        <v>37.0</v>
      </c>
      <c r="T25" s="338" t="str">
        <f>SUMIF('Funções'!C10:C284,37,'Funções'!AB10:AB284)</f>
        <v>-</v>
      </c>
      <c r="U25" s="339" t="str">
        <f>SUMIF('Funções'!C10:C284,37,'Funções'!AA10:AA284)</f>
        <v>-</v>
      </c>
      <c r="V25" s="1"/>
      <c r="W25" s="337">
        <v>57.0</v>
      </c>
      <c r="X25" s="338" t="str">
        <f>SUMIF('Funções'!C10:C284,57,'Funções'!AB10:AB284)</f>
        <v>-</v>
      </c>
      <c r="Y25" s="339" t="str">
        <f>SUMIF('Funções'!C10:C284,57,'Funções'!AA10:AA284)</f>
        <v>-</v>
      </c>
      <c r="Z25" s="9"/>
      <c r="AA25" s="293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ht="13.5" customHeight="1">
      <c r="A26" s="293"/>
      <c r="B26" s="5"/>
      <c r="C26" s="1"/>
      <c r="D26" s="333" t="str">
        <f>COUNTIF('Funções'!Q10:Q420,"ALIA")</f>
        <v>0</v>
      </c>
      <c r="E26" s="1"/>
      <c r="F26" s="1" t="s">
        <v>112</v>
      </c>
      <c r="G26" s="1" t="s">
        <v>126</v>
      </c>
      <c r="H26" s="334" t="str">
        <f>D26*10</f>
        <v>0</v>
      </c>
      <c r="I26" s="1"/>
      <c r="J26" s="335" t="s">
        <v>114</v>
      </c>
      <c r="K26" s="1"/>
      <c r="L26" s="336" t="str">
        <f>SUM(H25:H27)</f>
        <v>0</v>
      </c>
      <c r="M26" s="9"/>
      <c r="N26" s="5"/>
      <c r="O26" s="337">
        <v>16.0</v>
      </c>
      <c r="P26" s="338" t="str">
        <f>SUMIF('Funções'!C10:C284,18,'Funções'!AB10:AB284)</f>
        <v>-</v>
      </c>
      <c r="Q26" s="339" t="str">
        <f>SUMIF('Funções'!C10:C284,18,'Funções'!AA10:AA284)</f>
        <v>-</v>
      </c>
      <c r="R26" s="1"/>
      <c r="S26" s="337">
        <v>38.0</v>
      </c>
      <c r="T26" s="338" t="str">
        <f>SUMIF('Funções'!C10:C284,38,'Funções'!AB10:AB284)</f>
        <v>-</v>
      </c>
      <c r="U26" s="339" t="str">
        <f>SUMIF('Funções'!C10:C284,38,'Funções'!AA10:AA284)</f>
        <v>-</v>
      </c>
      <c r="V26" s="1"/>
      <c r="W26" s="337">
        <v>58.0</v>
      </c>
      <c r="X26" s="338" t="str">
        <f>SUMIF('Funções'!C10:C284,58,'Funções'!AB10:AB284)</f>
        <v>-</v>
      </c>
      <c r="Y26" s="339" t="str">
        <f>SUMIF('Funções'!C10:C284,58,'Funções'!AA10:AA284)</f>
        <v>-</v>
      </c>
      <c r="Z26" s="9"/>
      <c r="AA26" s="293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ht="13.5" customHeight="1">
      <c r="A27" s="293"/>
      <c r="B27" s="5"/>
      <c r="C27" s="1"/>
      <c r="D27" s="333" t="str">
        <f>COUNTIF('Funções'!Q10:Q420,"ALIH")</f>
        <v>0</v>
      </c>
      <c r="E27" s="1"/>
      <c r="F27" s="1" t="s">
        <v>115</v>
      </c>
      <c r="G27" s="1" t="s">
        <v>127</v>
      </c>
      <c r="H27" s="334" t="str">
        <f>D27*15</f>
        <v>0</v>
      </c>
      <c r="I27" s="1"/>
      <c r="J27" s="1" t="s">
        <v>123</v>
      </c>
      <c r="K27" s="1"/>
      <c r="L27" s="340" t="str">
        <f>IF($L$36&lt;&gt;0,L26/$L$36,"")</f>
        <v>0.0%</v>
      </c>
      <c r="M27" s="341"/>
      <c r="N27" s="342"/>
      <c r="O27" s="337">
        <v>19.0</v>
      </c>
      <c r="P27" s="338" t="str">
        <f>SUMIF('Funções'!C10:C284,19,'Funções'!AB10:AB284)</f>
        <v>-</v>
      </c>
      <c r="Q27" s="339" t="str">
        <f>SUMIF('Funções'!C10:C284,19,'Funções'!AA10:AA284)</f>
        <v>-</v>
      </c>
      <c r="R27" s="1"/>
      <c r="S27" s="344">
        <v>39.0</v>
      </c>
      <c r="T27" s="338" t="str">
        <f>SUMIF('Funções'!C10:C284,39,'Funções'!AB10:AB284)</f>
        <v>-</v>
      </c>
      <c r="U27" s="339" t="str">
        <f>SUMIF('Funções'!C10:C284,39,'Funções'!AA10:AA284)</f>
        <v>-</v>
      </c>
      <c r="V27" s="1"/>
      <c r="W27" s="344">
        <v>59.0</v>
      </c>
      <c r="X27" s="338" t="str">
        <f>SUMIF('Funções'!C10:C284,59,'Funções'!AB10:AB284)</f>
        <v>-</v>
      </c>
      <c r="Y27" s="339" t="str">
        <f>SUMIF('Funções'!C10:C284,59,'Funções'!AA10:AA284)</f>
        <v>-</v>
      </c>
      <c r="Z27" s="341"/>
      <c r="AA27" s="293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ht="13.5" customHeight="1">
      <c r="A28" s="293"/>
      <c r="B28" s="68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70"/>
      <c r="N28" s="5"/>
      <c r="O28" s="345">
        <v>20.0</v>
      </c>
      <c r="P28" s="346" t="str">
        <f>SUMIF('Funções'!C10:C284,20,'Funções'!AB10:AB284)</f>
        <v>-</v>
      </c>
      <c r="Q28" s="347" t="str">
        <f>SUMIF('Funções'!C10:C284,20,'Funções'!AA10:AA284)</f>
        <v>-</v>
      </c>
      <c r="R28" s="1"/>
      <c r="S28" s="348">
        <v>40.0</v>
      </c>
      <c r="T28" s="346" t="str">
        <f>SUMIF('Funções'!C10:C284,40,'Funções'!AB10:AB284)</f>
        <v>-</v>
      </c>
      <c r="U28" s="347" t="str">
        <f>SUMIF('Funções'!C10:C284,40,'Funções'!AA10:AA284)</f>
        <v>-</v>
      </c>
      <c r="V28" s="1"/>
      <c r="W28" s="348">
        <v>60.0</v>
      </c>
      <c r="X28" s="346" t="str">
        <f>SUMIF('Funções'!C10:C284,60,'Funções'!AB10:AB284)</f>
        <v>-</v>
      </c>
      <c r="Y28" s="347" t="str">
        <f>SUMIF('Funções'!C10:C284,60,'Funções'!AA10:AA284)</f>
        <v>-</v>
      </c>
      <c r="Z28" s="9"/>
      <c r="AA28" s="293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ht="13.5" customHeight="1">
      <c r="A29" s="293"/>
      <c r="B29" s="2"/>
      <c r="C29" s="329"/>
      <c r="D29" s="329"/>
      <c r="E29" s="329"/>
      <c r="F29" s="329"/>
      <c r="G29" s="329"/>
      <c r="H29" s="329"/>
      <c r="I29" s="329"/>
      <c r="J29" s="329"/>
      <c r="K29" s="329"/>
      <c r="L29" s="329"/>
      <c r="M29" s="4"/>
      <c r="N29" s="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9"/>
      <c r="AA29" s="293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ht="13.5" customHeight="1">
      <c r="A30" s="293"/>
      <c r="B30" s="5"/>
      <c r="C30" s="1" t="s">
        <v>128</v>
      </c>
      <c r="D30" s="333" t="str">
        <f>COUNTIF('Funções'!Q10:Q420,"AIEL")</f>
        <v>0</v>
      </c>
      <c r="E30" s="1"/>
      <c r="F30" s="1" t="s">
        <v>109</v>
      </c>
      <c r="G30" s="1" t="s">
        <v>119</v>
      </c>
      <c r="H30" s="334" t="str">
        <f>D30*5</f>
        <v>0</v>
      </c>
      <c r="I30" s="1"/>
      <c r="J30" s="335" t="s">
        <v>129</v>
      </c>
      <c r="K30" s="1"/>
      <c r="L30" s="336" t="str">
        <f>SUM(D30:D32)</f>
        <v>0</v>
      </c>
      <c r="M30" s="9"/>
      <c r="N30" s="5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9"/>
      <c r="AA30" s="293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ht="13.5" customHeight="1">
      <c r="A31" s="293"/>
      <c r="B31" s="5"/>
      <c r="C31" s="1"/>
      <c r="D31" s="333" t="str">
        <f>COUNTIF('Funções'!Q10:Q420,"AIEA")</f>
        <v>0</v>
      </c>
      <c r="E31" s="1"/>
      <c r="F31" s="1" t="s">
        <v>112</v>
      </c>
      <c r="G31" s="1" t="s">
        <v>120</v>
      </c>
      <c r="H31" s="334" t="str">
        <f>D31*7</f>
        <v>0</v>
      </c>
      <c r="I31" s="1"/>
      <c r="J31" s="335" t="s">
        <v>114</v>
      </c>
      <c r="K31" s="1"/>
      <c r="L31" s="336" t="str">
        <f>SUM(H30:H32)</f>
        <v>0</v>
      </c>
      <c r="M31" s="9"/>
      <c r="N31" s="5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9"/>
      <c r="AA31" s="293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ht="13.5" customHeight="1">
      <c r="A32" s="293"/>
      <c r="B32" s="5"/>
      <c r="C32" s="1"/>
      <c r="D32" s="333" t="str">
        <f>COUNTIF('Funções'!Q10:Q420,"AIEH")</f>
        <v>0</v>
      </c>
      <c r="E32" s="1"/>
      <c r="F32" s="1" t="s">
        <v>115</v>
      </c>
      <c r="G32" s="1" t="s">
        <v>126</v>
      </c>
      <c r="H32" s="334" t="str">
        <f>D32*10</f>
        <v>0</v>
      </c>
      <c r="I32" s="1"/>
      <c r="J32" s="1" t="s">
        <v>123</v>
      </c>
      <c r="K32" s="1"/>
      <c r="L32" s="340" t="str">
        <f>IF($L$36&lt;&gt;0,L31/$L$36,"")</f>
        <v>0.0%</v>
      </c>
      <c r="M32" s="341"/>
      <c r="N32" s="34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341"/>
      <c r="AA32" s="293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ht="13.5" customHeight="1">
      <c r="A33" s="293"/>
      <c r="B33" s="68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70"/>
      <c r="N33" s="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9"/>
      <c r="AA33" s="293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ht="13.5" customHeight="1">
      <c r="A34" s="293"/>
      <c r="B34" s="2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4"/>
      <c r="N34" s="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9"/>
      <c r="AA34" s="293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ht="13.5" customHeight="1">
      <c r="A35" s="293"/>
      <c r="B35" s="5"/>
      <c r="C35" s="64" t="s">
        <v>130</v>
      </c>
      <c r="D35" s="16"/>
      <c r="E35" s="349" t="s">
        <v>108</v>
      </c>
      <c r="F35" s="349" t="s">
        <v>131</v>
      </c>
      <c r="G35" s="350" t="s">
        <v>76</v>
      </c>
      <c r="H35" s="1"/>
      <c r="I35" s="64" t="s">
        <v>19</v>
      </c>
      <c r="J35" s="7"/>
      <c r="K35" s="16"/>
      <c r="L35" s="350" t="s">
        <v>76</v>
      </c>
      <c r="M35" s="9"/>
      <c r="N35" s="5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9"/>
      <c r="AA35" s="293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ht="13.5" customHeight="1">
      <c r="A36" s="293"/>
      <c r="B36" s="5"/>
      <c r="C36" s="351" t="s">
        <v>132</v>
      </c>
      <c r="D36" s="352"/>
      <c r="E36" s="353" t="str">
        <f>SUMIF('Funções'!G10:G284,"I",'Funções'!AA10:AA284)</f>
        <v>50.00</v>
      </c>
      <c r="F36" s="354">
        <v>1.0</v>
      </c>
      <c r="G36" s="355" t="str">
        <f t="shared" ref="G36:G43" si="1">F36*E36</f>
        <v>50.00</v>
      </c>
      <c r="H36" s="1"/>
      <c r="I36" s="356" t="s">
        <v>22</v>
      </c>
      <c r="J36" s="357"/>
      <c r="K36" s="358"/>
      <c r="L36" s="359" t="str">
        <f>SUM(L11+L16+L21+L26+L31)</f>
        <v>50</v>
      </c>
      <c r="M36" s="360"/>
      <c r="N36" s="5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9"/>
      <c r="AA36" s="293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ht="13.5" customHeight="1">
      <c r="A37" s="293"/>
      <c r="B37" s="5"/>
      <c r="C37" s="361" t="s">
        <v>133</v>
      </c>
      <c r="D37" s="362"/>
      <c r="E37" s="363" t="str">
        <f>SUMIF('Funções'!Y10:Y284,"A0,25",'Funções'!AA10:AA284)</f>
        <v>0.00</v>
      </c>
      <c r="F37" s="364">
        <v>0.25</v>
      </c>
      <c r="G37" s="365" t="str">
        <f t="shared" si="1"/>
        <v>0.00</v>
      </c>
      <c r="H37" s="1"/>
      <c r="I37" s="366" t="s">
        <v>25</v>
      </c>
      <c r="J37" s="367"/>
      <c r="K37" s="368"/>
      <c r="L37" s="369" t="str">
        <f>(D10+D11+D12)*4+(D15+D16+D17)*5+(D20+D21+D22)*4+(D25+D26+D27)*7+(D30+D31+D32)*5</f>
        <v>50</v>
      </c>
      <c r="M37" s="360"/>
      <c r="N37" s="5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9"/>
      <c r="AA37" s="293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ht="13.5" customHeight="1">
      <c r="A38" s="293"/>
      <c r="B38" s="5"/>
      <c r="C38" s="361" t="s">
        <v>133</v>
      </c>
      <c r="D38" s="370"/>
      <c r="E38" s="363" t="str">
        <f>SUMIF('Funções'!Y10:Y284,"A0,6",'Funções'!AA10:AA284)</f>
        <v>0.00</v>
      </c>
      <c r="F38" s="364">
        <v>0.6</v>
      </c>
      <c r="G38" s="365" t="str">
        <f t="shared" si="1"/>
        <v>0.00</v>
      </c>
      <c r="H38" s="1"/>
      <c r="I38" s="371" t="s">
        <v>27</v>
      </c>
      <c r="J38" s="372"/>
      <c r="K38" s="373"/>
      <c r="L38" s="374" t="str">
        <f>(D25+D26+D27)*35+(D30+D31+D32)*15</f>
        <v>0</v>
      </c>
      <c r="M38" s="360"/>
      <c r="N38" s="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9"/>
      <c r="AA38" s="293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ht="13.5" customHeight="1">
      <c r="A39" s="293"/>
      <c r="B39" s="5"/>
      <c r="C39" s="361" t="s">
        <v>133</v>
      </c>
      <c r="D39" s="370"/>
      <c r="E39" s="363" t="str">
        <f>SUMIF('Funções'!Y10:Y284,"A0,75",'Funções'!AA10:AA284)</f>
        <v>0.00</v>
      </c>
      <c r="F39" s="364">
        <v>0.75</v>
      </c>
      <c r="G39" s="365" t="str">
        <f t="shared" si="1"/>
        <v>0.00</v>
      </c>
      <c r="H39" s="1"/>
      <c r="I39" s="375" t="str">
        <f>IF(L36&lt;&gt;'Funções'!N5,"*Detalhada não bate com soma da aba Funções","")</f>
        <v/>
      </c>
      <c r="J39" s="7"/>
      <c r="K39" s="7"/>
      <c r="L39" s="8"/>
      <c r="M39" s="360"/>
      <c r="N39" s="5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9"/>
      <c r="AA39" s="293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ht="13.5" customHeight="1">
      <c r="A40" s="293"/>
      <c r="B40" s="5"/>
      <c r="C40" s="361" t="s">
        <v>133</v>
      </c>
      <c r="D40" s="370"/>
      <c r="E40" s="363" t="str">
        <f>SUMIF('Funções'!Y10:Y284,"A1",'Funções'!AA10:AA284)</f>
        <v>0.00</v>
      </c>
      <c r="F40" s="364">
        <v>1.0</v>
      </c>
      <c r="G40" s="365" t="str">
        <f t="shared" si="1"/>
        <v>0.00</v>
      </c>
      <c r="H40" s="1"/>
      <c r="I40" s="376"/>
      <c r="J40" s="376"/>
      <c r="K40" s="376"/>
      <c r="L40" s="376"/>
      <c r="M40" s="360"/>
      <c r="N40" s="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9"/>
      <c r="AA40" s="293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ht="13.5" customHeight="1">
      <c r="A41" s="293"/>
      <c r="B41" s="5"/>
      <c r="C41" s="361" t="s">
        <v>133</v>
      </c>
      <c r="D41" s="370"/>
      <c r="E41" s="363" t="str">
        <f>SUMIF('Funções'!Y10:Y284,"A1,25",'Funções'!AA10:AA284)</f>
        <v>0.00</v>
      </c>
      <c r="F41" s="364">
        <v>1.25</v>
      </c>
      <c r="G41" s="365" t="str">
        <f t="shared" si="1"/>
        <v>0.00</v>
      </c>
      <c r="H41" s="1"/>
      <c r="I41" s="376"/>
      <c r="J41" s="376"/>
      <c r="K41" s="376"/>
      <c r="L41" s="376"/>
      <c r="M41" s="360"/>
      <c r="N41" s="5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9"/>
      <c r="AA41" s="293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ht="13.5" customHeight="1">
      <c r="A42" s="293"/>
      <c r="B42" s="5"/>
      <c r="C42" s="361" t="s">
        <v>133</v>
      </c>
      <c r="D42" s="370"/>
      <c r="E42" s="363" t="str">
        <f>SUMIF('Funções'!Y10:Y284,"A1,5",'Funções'!AA10:AA284)</f>
        <v>0.00</v>
      </c>
      <c r="F42" s="364">
        <v>1.5</v>
      </c>
      <c r="G42" s="365" t="str">
        <f t="shared" si="1"/>
        <v>0.00</v>
      </c>
      <c r="H42" s="1"/>
      <c r="I42" s="376"/>
      <c r="J42" s="376"/>
      <c r="K42" s="376"/>
      <c r="L42" s="376"/>
      <c r="M42" s="9"/>
      <c r="N42" s="5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9"/>
      <c r="AA42" s="293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ht="13.5" customHeight="1">
      <c r="A43" s="293"/>
      <c r="B43" s="5"/>
      <c r="C43" s="377" t="s">
        <v>134</v>
      </c>
      <c r="D43" s="378"/>
      <c r="E43" s="379" t="str">
        <f>SUMIF('Funções'!G10:G284,"E",'Funções'!AA10:AA284)</f>
        <v>0.00</v>
      </c>
      <c r="F43" s="380">
        <v>0.4</v>
      </c>
      <c r="G43" s="381" t="str">
        <f t="shared" si="1"/>
        <v>0.00</v>
      </c>
      <c r="H43" s="1"/>
      <c r="I43" s="376"/>
      <c r="J43" s="376"/>
      <c r="K43" s="376"/>
      <c r="L43" s="376"/>
      <c r="M43" s="9"/>
      <c r="N43" s="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9"/>
      <c r="AA43" s="293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ht="13.5" customHeight="1">
      <c r="A44" s="293"/>
      <c r="B44" s="5"/>
      <c r="C44" s="382" t="s">
        <v>135</v>
      </c>
      <c r="D44" s="57"/>
      <c r="E44" s="57"/>
      <c r="F44" s="58"/>
      <c r="G44" s="383" t="str">
        <f>SUM(G36:G43)</f>
        <v>50.00</v>
      </c>
      <c r="H44" s="1"/>
      <c r="I44" s="376"/>
      <c r="J44" s="376"/>
      <c r="K44" s="376"/>
      <c r="L44" s="376"/>
      <c r="M44" s="9"/>
      <c r="N44" s="5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9"/>
      <c r="AA44" s="293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ht="13.5" customHeight="1">
      <c r="A45" s="293"/>
      <c r="B45" s="5"/>
      <c r="C45" s="384" t="str">
        <f>IF(G44&lt;&gt;I47,"*Total não bate com soma na aba Funções","")</f>
        <v>*Total não bate com soma na aba Funções</v>
      </c>
      <c r="D45" s="385"/>
      <c r="E45" s="385"/>
      <c r="F45" s="385"/>
      <c r="G45" s="386"/>
      <c r="H45" s="1"/>
      <c r="I45" s="1"/>
      <c r="J45" s="1"/>
      <c r="K45" s="1"/>
      <c r="L45" s="1"/>
      <c r="M45" s="9"/>
      <c r="N45" s="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9"/>
      <c r="AA45" s="293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ht="13.5" customHeight="1">
      <c r="A46" s="293"/>
      <c r="B46" s="5"/>
      <c r="C46" s="335"/>
      <c r="D46" s="1"/>
      <c r="E46" s="1"/>
      <c r="F46" s="1"/>
      <c r="G46" s="1"/>
      <c r="H46" s="1"/>
      <c r="I46" s="387" t="s">
        <v>136</v>
      </c>
      <c r="J46" s="7"/>
      <c r="K46" s="7"/>
      <c r="L46" s="8"/>
      <c r="M46" s="9"/>
      <c r="N46" s="5"/>
      <c r="O46" s="1"/>
      <c r="P46" s="335"/>
      <c r="Q46" s="1"/>
      <c r="R46" s="1"/>
      <c r="S46" s="1"/>
      <c r="T46" s="1"/>
      <c r="U46" s="1"/>
      <c r="V46" s="1"/>
      <c r="W46" s="1"/>
      <c r="X46" s="1"/>
      <c r="Y46" s="1"/>
      <c r="Z46" s="9"/>
      <c r="AA46" s="293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ht="13.5" customHeight="1">
      <c r="A47" s="293"/>
      <c r="B47" s="5"/>
      <c r="C47" s="388"/>
      <c r="D47" s="388"/>
      <c r="E47" s="388"/>
      <c r="F47" s="1"/>
      <c r="G47" s="1"/>
      <c r="H47" s="1"/>
      <c r="I47" s="389" t="str">
        <f>'Funções'!N4</f>
        <v>52.00</v>
      </c>
      <c r="L47" s="80"/>
      <c r="M47" s="9"/>
      <c r="N47" s="5"/>
      <c r="O47" s="1"/>
      <c r="P47" s="1"/>
      <c r="Q47" s="1"/>
      <c r="R47" s="1"/>
      <c r="S47" s="390"/>
      <c r="T47" s="390"/>
      <c r="U47" s="390"/>
      <c r="V47" s="1"/>
      <c r="W47" s="1"/>
      <c r="X47" s="1"/>
      <c r="Y47" s="1"/>
      <c r="Z47" s="9"/>
      <c r="AA47" s="293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ht="13.5" customHeight="1">
      <c r="A48" s="293"/>
      <c r="B48" s="5"/>
      <c r="C48" s="1"/>
      <c r="D48" s="388"/>
      <c r="E48" s="388"/>
      <c r="F48" s="1"/>
      <c r="G48" s="1"/>
      <c r="H48" s="1"/>
      <c r="I48" s="391"/>
      <c r="L48" s="80"/>
      <c r="M48" s="9"/>
      <c r="N48" s="5"/>
      <c r="O48" s="1"/>
      <c r="P48" s="392"/>
      <c r="S48" s="393"/>
      <c r="T48" s="393"/>
      <c r="U48" s="393"/>
      <c r="V48" s="394"/>
      <c r="W48" s="394"/>
      <c r="X48" s="394"/>
      <c r="Y48" s="395"/>
      <c r="Z48" s="9"/>
      <c r="AA48" s="293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ht="13.5" customHeight="1">
      <c r="A49" s="293"/>
      <c r="B49" s="5"/>
      <c r="C49" s="1"/>
      <c r="D49" s="1"/>
      <c r="E49" s="1"/>
      <c r="F49" s="1"/>
      <c r="G49" s="1"/>
      <c r="H49" s="1"/>
      <c r="I49" s="317"/>
      <c r="J49" s="57"/>
      <c r="K49" s="57"/>
      <c r="L49" s="58"/>
      <c r="M49" s="9"/>
      <c r="N49" s="5"/>
      <c r="O49" s="1"/>
      <c r="P49" s="392"/>
      <c r="S49" s="393"/>
      <c r="T49" s="393"/>
      <c r="U49" s="393"/>
      <c r="V49" s="394"/>
      <c r="W49" s="394"/>
      <c r="X49" s="394"/>
      <c r="Y49" s="388"/>
      <c r="Z49" s="9"/>
      <c r="AA49" s="293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ht="13.5" customHeight="1">
      <c r="A50" s="293"/>
      <c r="B50" s="5"/>
      <c r="C50" s="1"/>
      <c r="D50" s="1"/>
      <c r="E50" s="1"/>
      <c r="F50" s="1"/>
      <c r="G50" s="1"/>
      <c r="H50" s="1"/>
      <c r="I50" s="394"/>
      <c r="J50" s="394"/>
      <c r="K50" s="394"/>
      <c r="L50" s="1"/>
      <c r="M50" s="9"/>
      <c r="N50" s="5"/>
      <c r="O50" s="1"/>
      <c r="P50" s="392"/>
      <c r="S50" s="393"/>
      <c r="T50" s="393"/>
      <c r="U50" s="393"/>
      <c r="V50" s="394"/>
      <c r="W50" s="394"/>
      <c r="X50" s="394"/>
      <c r="Y50" s="1"/>
      <c r="Z50" s="9"/>
      <c r="AA50" s="293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ht="13.5" customHeight="1">
      <c r="A51" s="293"/>
      <c r="B51" s="68"/>
      <c r="C51" s="396"/>
      <c r="D51" s="397"/>
      <c r="E51" s="69"/>
      <c r="F51" s="398"/>
      <c r="G51" s="69"/>
      <c r="H51" s="398"/>
      <c r="I51" s="399"/>
      <c r="J51" s="399"/>
      <c r="K51" s="399"/>
      <c r="L51" s="69"/>
      <c r="M51" s="70"/>
      <c r="N51" s="68"/>
      <c r="O51" s="69"/>
      <c r="P51" s="396"/>
      <c r="Q51" s="397"/>
      <c r="R51" s="69"/>
      <c r="S51" s="398"/>
      <c r="T51" s="69"/>
      <c r="U51" s="398"/>
      <c r="V51" s="399"/>
      <c r="W51" s="399"/>
      <c r="X51" s="399"/>
      <c r="Y51" s="400"/>
      <c r="Z51" s="70"/>
      <c r="AA51" s="293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ht="3.0" customHeight="1">
      <c r="A52" s="401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8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ht="12.0" customHeight="1">
      <c r="A53" s="71" t="s">
        <v>37</v>
      </c>
      <c r="B53" s="72"/>
      <c r="C53" s="72"/>
      <c r="D53" s="72"/>
      <c r="E53" s="72"/>
      <c r="F53" s="72"/>
      <c r="G53" s="72"/>
      <c r="H53" s="72"/>
      <c r="I53" s="73" t="s">
        <v>38</v>
      </c>
      <c r="J53" s="72"/>
      <c r="K53" s="72"/>
      <c r="L53" s="72"/>
      <c r="M53" s="72"/>
      <c r="N53" s="74" t="s">
        <v>39</v>
      </c>
      <c r="O53" s="72"/>
      <c r="P53" s="72"/>
      <c r="Q53" s="72"/>
      <c r="R53" s="72"/>
      <c r="S53" s="72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ht="12.0" customHeight="1">
      <c r="A110" s="1" t="s">
        <v>137</v>
      </c>
      <c r="B110" s="1"/>
      <c r="C110" s="1"/>
      <c r="D110" s="1"/>
      <c r="E110" s="1" t="s">
        <v>85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ht="12.0" customHeight="1">
      <c r="A111" s="1"/>
      <c r="B111" s="1"/>
      <c r="C111" s="1"/>
      <c r="D111" s="1"/>
      <c r="E111" s="1" t="s">
        <v>85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ht="12.0" customHeight="1">
      <c r="A114" s="1" t="s">
        <v>138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ht="12.0" customHeight="1">
      <c r="A116" s="1" t="s">
        <v>139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ht="12.0" customHeight="1">
      <c r="A117" s="1" t="s">
        <v>140</v>
      </c>
      <c r="B117" s="1"/>
      <c r="C117" s="1"/>
      <c r="D117" s="1"/>
      <c r="E117" s="1" t="s">
        <v>85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ht="12.0" customHeight="1">
      <c r="A118" s="1" t="s">
        <v>141</v>
      </c>
      <c r="B118" s="1"/>
      <c r="C118" s="1"/>
      <c r="D118" s="1"/>
      <c r="E118" s="1" t="s">
        <v>85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ht="12.0" customHeight="1">
      <c r="A119" s="1" t="s">
        <v>142</v>
      </c>
      <c r="B119" s="1"/>
      <c r="C119" s="1"/>
      <c r="D119" s="1"/>
      <c r="E119" s="1" t="s">
        <v>82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ht="12.0" customHeight="1">
      <c r="A120" s="1" t="s">
        <v>143</v>
      </c>
      <c r="B120" s="1"/>
      <c r="C120" s="1"/>
      <c r="D120" s="1"/>
      <c r="E120" s="1" t="s">
        <v>82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ht="12.0" customHeight="1">
      <c r="A152" s="1" t="s">
        <v>144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 t="s">
        <v>145</v>
      </c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ht="12.0" customHeight="1">
      <c r="A153" s="1" t="s">
        <v>146</v>
      </c>
      <c r="B153" s="1"/>
      <c r="C153" s="1"/>
      <c r="D153" s="1"/>
      <c r="E153" s="1" t="s">
        <v>124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 t="s">
        <v>145</v>
      </c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ht="12.0" customHeight="1">
      <c r="A154" s="1" t="s">
        <v>147</v>
      </c>
      <c r="B154" s="1"/>
      <c r="C154" s="1"/>
      <c r="D154" s="1"/>
      <c r="E154" s="1" t="s">
        <v>85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ht="12.0" customHeight="1">
      <c r="A155" s="1" t="s">
        <v>148</v>
      </c>
      <c r="B155" s="1"/>
      <c r="C155" s="1"/>
      <c r="D155" s="1"/>
      <c r="E155" s="1" t="s">
        <v>82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ht="12.0" customHeight="1">
      <c r="A156" s="1" t="s">
        <v>149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ht="12.0" customHeight="1">
      <c r="A157" s="1" t="s">
        <v>150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ht="12.0" customHeight="1">
      <c r="A158" s="1" t="s">
        <v>151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</sheetData>
  <mergeCells count="32">
    <mergeCell ref="B6:M6"/>
    <mergeCell ref="B7:C8"/>
    <mergeCell ref="H7:I8"/>
    <mergeCell ref="D7:G8"/>
    <mergeCell ref="J7:K8"/>
    <mergeCell ref="L7:M8"/>
    <mergeCell ref="I47:L49"/>
    <mergeCell ref="I46:L46"/>
    <mergeCell ref="C35:D35"/>
    <mergeCell ref="I39:L39"/>
    <mergeCell ref="I35:K35"/>
    <mergeCell ref="I36:K36"/>
    <mergeCell ref="I37:K37"/>
    <mergeCell ref="I38:K38"/>
    <mergeCell ref="B5:L5"/>
    <mergeCell ref="B4:L4"/>
    <mergeCell ref="B3:Z3"/>
    <mergeCell ref="B2:Z2"/>
    <mergeCell ref="A1:AA1"/>
    <mergeCell ref="N6:Z6"/>
    <mergeCell ref="N5:Y5"/>
    <mergeCell ref="N4:Y4"/>
    <mergeCell ref="A53:H53"/>
    <mergeCell ref="A2:A51"/>
    <mergeCell ref="C44:F44"/>
    <mergeCell ref="P48:R48"/>
    <mergeCell ref="AA2:AA51"/>
    <mergeCell ref="P50:R50"/>
    <mergeCell ref="P49:R49"/>
    <mergeCell ref="N53:S53"/>
    <mergeCell ref="I53:M53"/>
    <mergeCell ref="A52:AA52"/>
  </mergeCells>
  <drawing r:id="rId2"/>
  <legacyDrawing r:id="rId3"/>
</worksheet>
</file>