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GEOCAB\itaipu-geocab\docs\Gerenciamento_de_Projeto\Iniciacao\Contagem\Detalhada\OS.mobile\"/>
    </mc:Choice>
  </mc:AlternateContent>
  <bookViews>
    <workbookView xWindow="0" yWindow="0" windowWidth="10200" windowHeight="4605" activeTab="2"/>
  </bookViews>
  <sheets>
    <sheet name="Identificação" sheetId="1" r:id="rId1"/>
    <sheet name="Funções" sheetId="2" r:id="rId2"/>
    <sheet name="Sumário - Medição Funcional" sheetId="3" r:id="rId3"/>
  </sheets>
  <definedNames>
    <definedName name="_xlnm._FilterDatabase" localSheetId="1" hidden="1">Funções!$B$8:$AB$282</definedName>
    <definedName name="Contagem">Funções!$A$8:$I$273</definedName>
    <definedName name="Excel_BuiltIn_Print_Titles_1">Funções!$A$2:$IN$8</definedName>
    <definedName name="Excel_BuiltIn_Print_Titles_1_1">Funções!$A$2:$IN$8</definedName>
    <definedName name="ITERACOES">Funções!$C$10:$C$280</definedName>
    <definedName name="Projeto">Identificação!$J$5</definedName>
    <definedName name="UFPB">Identificação!$AC$13</definedName>
    <definedName name="VL_DFL_ADD">'Sumário - Medição Funcional'!$F$36</definedName>
    <definedName name="VL_DFL_CHG">'Sumário - Medição Funcional'!$F$42</definedName>
    <definedName name="VL_DFL_DEL">'Sumário - Medição Funcional'!$F$43</definedName>
  </definedNames>
  <calcPr calcId="152511"/>
</workbook>
</file>

<file path=xl/calcChain.xml><?xml version="1.0" encoding="utf-8"?>
<calcChain xmlns="http://schemas.openxmlformats.org/spreadsheetml/2006/main">
  <c r="E43" i="3" l="1"/>
  <c r="G43" i="3" s="1"/>
  <c r="Y28" i="3"/>
  <c r="X28" i="3"/>
  <c r="U28" i="3"/>
  <c r="T28" i="3"/>
  <c r="Q28" i="3"/>
  <c r="P28" i="3"/>
  <c r="Y27" i="3"/>
  <c r="X27" i="3"/>
  <c r="U27" i="3"/>
  <c r="T27" i="3"/>
  <c r="Q27" i="3"/>
  <c r="P27" i="3"/>
  <c r="Y26" i="3"/>
  <c r="X26" i="3"/>
  <c r="U26" i="3"/>
  <c r="T26" i="3"/>
  <c r="Q26" i="3"/>
  <c r="P26" i="3"/>
  <c r="Y25" i="3"/>
  <c r="X25" i="3"/>
  <c r="U25" i="3"/>
  <c r="T25" i="3"/>
  <c r="Q25" i="3"/>
  <c r="P25" i="3"/>
  <c r="Y24" i="3"/>
  <c r="X24" i="3"/>
  <c r="U24" i="3"/>
  <c r="T24" i="3"/>
  <c r="Q24" i="3"/>
  <c r="P24" i="3"/>
  <c r="Y23" i="3"/>
  <c r="X23" i="3"/>
  <c r="U23" i="3"/>
  <c r="T23" i="3"/>
  <c r="Q23" i="3"/>
  <c r="P23" i="3"/>
  <c r="Y22" i="3"/>
  <c r="X22" i="3"/>
  <c r="U22" i="3"/>
  <c r="T22" i="3"/>
  <c r="Q22" i="3"/>
  <c r="P22" i="3"/>
  <c r="Y21" i="3"/>
  <c r="X21" i="3"/>
  <c r="U21" i="3"/>
  <c r="T21" i="3"/>
  <c r="Q21" i="3"/>
  <c r="P21" i="3"/>
  <c r="Y20" i="3"/>
  <c r="X20" i="3"/>
  <c r="U20" i="3"/>
  <c r="T20" i="3"/>
  <c r="Q20" i="3"/>
  <c r="P20" i="3"/>
  <c r="Y19" i="3"/>
  <c r="X19" i="3"/>
  <c r="U19" i="3"/>
  <c r="T19" i="3"/>
  <c r="Q19" i="3"/>
  <c r="P19" i="3"/>
  <c r="Y18" i="3"/>
  <c r="X18" i="3"/>
  <c r="U18" i="3"/>
  <c r="T18" i="3"/>
  <c r="Q18" i="3"/>
  <c r="P18" i="3"/>
  <c r="Y17" i="3"/>
  <c r="X17" i="3"/>
  <c r="U17" i="3"/>
  <c r="T17" i="3"/>
  <c r="Q17" i="3"/>
  <c r="P17" i="3"/>
  <c r="Y16" i="3"/>
  <c r="X16" i="3"/>
  <c r="U16" i="3"/>
  <c r="Q16" i="3"/>
  <c r="P16" i="3"/>
  <c r="Y15" i="3"/>
  <c r="X15" i="3"/>
  <c r="U15" i="3"/>
  <c r="T15" i="3"/>
  <c r="Q15" i="3"/>
  <c r="P15" i="3"/>
  <c r="Y14" i="3"/>
  <c r="X14" i="3"/>
  <c r="U14" i="3"/>
  <c r="T14" i="3"/>
  <c r="Q14" i="3"/>
  <c r="P14" i="3"/>
  <c r="Y13" i="3"/>
  <c r="X13" i="3"/>
  <c r="U13" i="3"/>
  <c r="T13" i="3"/>
  <c r="Q13" i="3"/>
  <c r="P13" i="3"/>
  <c r="Y12" i="3"/>
  <c r="X12" i="3"/>
  <c r="U12" i="3"/>
  <c r="T12" i="3"/>
  <c r="Q12" i="3"/>
  <c r="P12" i="3"/>
  <c r="Y11" i="3"/>
  <c r="X11" i="3"/>
  <c r="U11" i="3"/>
  <c r="T11" i="3"/>
  <c r="Q11" i="3"/>
  <c r="P11" i="3"/>
  <c r="Y10" i="3"/>
  <c r="X10" i="3"/>
  <c r="U10" i="3"/>
  <c r="T10" i="3"/>
  <c r="Q10" i="3"/>
  <c r="P10" i="3"/>
  <c r="Y9" i="3"/>
  <c r="X9" i="3"/>
  <c r="U9" i="3"/>
  <c r="T9" i="3"/>
  <c r="Q9" i="3"/>
  <c r="P9" i="3"/>
  <c r="N5" i="3"/>
  <c r="B5" i="3"/>
  <c r="N4" i="3"/>
  <c r="B4" i="3"/>
  <c r="AA280" i="2"/>
  <c r="AB280" i="2" s="1"/>
  <c r="X280" i="2"/>
  <c r="R280" i="2"/>
  <c r="Z280" i="2" s="1"/>
  <c r="P280" i="2"/>
  <c r="Y280" i="2" s="1"/>
  <c r="O280" i="2"/>
  <c r="L280" i="2"/>
  <c r="AA279" i="2"/>
  <c r="AB279" i="2" s="1"/>
  <c r="X279" i="2"/>
  <c r="R279" i="2"/>
  <c r="Z279" i="2" s="1"/>
  <c r="Q279" i="2"/>
  <c r="P279" i="2"/>
  <c r="Y279" i="2" s="1"/>
  <c r="O279" i="2"/>
  <c r="L279" i="2"/>
  <c r="AB278" i="2"/>
  <c r="AA278" i="2"/>
  <c r="X278" i="2"/>
  <c r="R278" i="2"/>
  <c r="Q278" i="2" s="1"/>
  <c r="P278" i="2"/>
  <c r="Y278" i="2" s="1"/>
  <c r="O278" i="2"/>
  <c r="L278" i="2"/>
  <c r="AA277" i="2"/>
  <c r="AB277" i="2" s="1"/>
  <c r="Y277" i="2"/>
  <c r="X277" i="2"/>
  <c r="R277" i="2"/>
  <c r="P277" i="2"/>
  <c r="O277" i="2"/>
  <c r="L277" i="2"/>
  <c r="AB276" i="2"/>
  <c r="AA276" i="2"/>
  <c r="X276" i="2"/>
  <c r="R276" i="2"/>
  <c r="Z276" i="2" s="1"/>
  <c r="P276" i="2"/>
  <c r="Y276" i="2" s="1"/>
  <c r="O276" i="2"/>
  <c r="L276" i="2"/>
  <c r="AA275" i="2"/>
  <c r="AB275" i="2" s="1"/>
  <c r="X275" i="2"/>
  <c r="S275" i="2"/>
  <c r="R275" i="2"/>
  <c r="Z275" i="2" s="1"/>
  <c r="P275" i="2"/>
  <c r="Y275" i="2" s="1"/>
  <c r="O275" i="2"/>
  <c r="U275" i="2" s="1"/>
  <c r="L275" i="2"/>
  <c r="AA274" i="2"/>
  <c r="AB274" i="2" s="1"/>
  <c r="X274" i="2"/>
  <c r="R274" i="2"/>
  <c r="Q274" i="2" s="1"/>
  <c r="P274" i="2"/>
  <c r="Y274" i="2" s="1"/>
  <c r="O274" i="2"/>
  <c r="L274" i="2"/>
  <c r="AA273" i="2"/>
  <c r="AB273" i="2" s="1"/>
  <c r="X273" i="2"/>
  <c r="U273" i="2"/>
  <c r="S273" i="2"/>
  <c r="R273" i="2"/>
  <c r="Z273" i="2" s="1"/>
  <c r="Q273" i="2"/>
  <c r="P273" i="2"/>
  <c r="Y273" i="2" s="1"/>
  <c r="O273" i="2"/>
  <c r="L273" i="2"/>
  <c r="AA272" i="2"/>
  <c r="AB272" i="2" s="1"/>
  <c r="X272" i="2"/>
  <c r="R272" i="2"/>
  <c r="Z272" i="2" s="1"/>
  <c r="P272" i="2"/>
  <c r="Y272" i="2" s="1"/>
  <c r="O272" i="2"/>
  <c r="L272" i="2"/>
  <c r="AA271" i="2"/>
  <c r="AB271" i="2" s="1"/>
  <c r="Y271" i="2"/>
  <c r="X271" i="2"/>
  <c r="R271" i="2"/>
  <c r="Z271" i="2" s="1"/>
  <c r="Q271" i="2"/>
  <c r="P271" i="2"/>
  <c r="O271" i="2"/>
  <c r="L271" i="2"/>
  <c r="AB270" i="2"/>
  <c r="AA270" i="2"/>
  <c r="X270" i="2"/>
  <c r="R270" i="2"/>
  <c r="Q270" i="2" s="1"/>
  <c r="P270" i="2"/>
  <c r="Y270" i="2" s="1"/>
  <c r="O270" i="2"/>
  <c r="L270" i="2"/>
  <c r="AA269" i="2"/>
  <c r="AB269" i="2" s="1"/>
  <c r="Y269" i="2"/>
  <c r="X269" i="2"/>
  <c r="R269" i="2"/>
  <c r="P269" i="2"/>
  <c r="O269" i="2"/>
  <c r="L269" i="2"/>
  <c r="AB268" i="2"/>
  <c r="AA268" i="2"/>
  <c r="X268" i="2"/>
  <c r="R268" i="2"/>
  <c r="Z268" i="2" s="1"/>
  <c r="P268" i="2"/>
  <c r="Y268" i="2" s="1"/>
  <c r="O268" i="2"/>
  <c r="L268" i="2"/>
  <c r="AA267" i="2"/>
  <c r="AB267" i="2" s="1"/>
  <c r="X267" i="2"/>
  <c r="S267" i="2"/>
  <c r="R267" i="2"/>
  <c r="Z267" i="2" s="1"/>
  <c r="P267" i="2"/>
  <c r="Y267" i="2" s="1"/>
  <c r="O267" i="2"/>
  <c r="U267" i="2" s="1"/>
  <c r="L267" i="2"/>
  <c r="AA266" i="2"/>
  <c r="AB266" i="2" s="1"/>
  <c r="X266" i="2"/>
  <c r="R266" i="2"/>
  <c r="Q266" i="2" s="1"/>
  <c r="P266" i="2"/>
  <c r="Y266" i="2" s="1"/>
  <c r="O266" i="2"/>
  <c r="L266" i="2"/>
  <c r="AA265" i="2"/>
  <c r="AB265" i="2" s="1"/>
  <c r="X265" i="2"/>
  <c r="U265" i="2"/>
  <c r="S265" i="2"/>
  <c r="R265" i="2"/>
  <c r="Z265" i="2" s="1"/>
  <c r="Q265" i="2"/>
  <c r="P265" i="2"/>
  <c r="Y265" i="2" s="1"/>
  <c r="O265" i="2"/>
  <c r="L265" i="2"/>
  <c r="AA264" i="2"/>
  <c r="AB264" i="2" s="1"/>
  <c r="X264" i="2"/>
  <c r="R264" i="2"/>
  <c r="Z264" i="2" s="1"/>
  <c r="P264" i="2"/>
  <c r="Y264" i="2" s="1"/>
  <c r="O264" i="2"/>
  <c r="L264" i="2"/>
  <c r="AA263" i="2"/>
  <c r="AB263" i="2" s="1"/>
  <c r="Y263" i="2"/>
  <c r="X263" i="2"/>
  <c r="R263" i="2"/>
  <c r="Z263" i="2" s="1"/>
  <c r="Q263" i="2"/>
  <c r="P263" i="2"/>
  <c r="O263" i="2"/>
  <c r="L263" i="2"/>
  <c r="AB262" i="2"/>
  <c r="AA262" i="2"/>
  <c r="X262" i="2"/>
  <c r="R262" i="2"/>
  <c r="Q262" i="2" s="1"/>
  <c r="P262" i="2"/>
  <c r="Y262" i="2" s="1"/>
  <c r="O262" i="2"/>
  <c r="L262" i="2"/>
  <c r="AA261" i="2"/>
  <c r="AB261" i="2" s="1"/>
  <c r="Y261" i="2"/>
  <c r="X261" i="2"/>
  <c r="R261" i="2"/>
  <c r="P261" i="2"/>
  <c r="O261" i="2"/>
  <c r="L261" i="2"/>
  <c r="AB260" i="2"/>
  <c r="AA260" i="2"/>
  <c r="X260" i="2"/>
  <c r="R260" i="2"/>
  <c r="Q260" i="2" s="1"/>
  <c r="P260" i="2"/>
  <c r="Y260" i="2" s="1"/>
  <c r="O260" i="2"/>
  <c r="L260" i="2"/>
  <c r="V260" i="2" s="1"/>
  <c r="AA259" i="2"/>
  <c r="AB259" i="2" s="1"/>
  <c r="X259" i="2"/>
  <c r="S259" i="2"/>
  <c r="R259" i="2"/>
  <c r="Z259" i="2" s="1"/>
  <c r="P259" i="2"/>
  <c r="Y259" i="2" s="1"/>
  <c r="O259" i="2"/>
  <c r="U259" i="2" s="1"/>
  <c r="L259" i="2"/>
  <c r="AA258" i="2"/>
  <c r="AB258" i="2" s="1"/>
  <c r="X258" i="2"/>
  <c r="R258" i="2"/>
  <c r="Q258" i="2" s="1"/>
  <c r="P258" i="2"/>
  <c r="Y258" i="2" s="1"/>
  <c r="O258" i="2"/>
  <c r="L258" i="2"/>
  <c r="AA257" i="2"/>
  <c r="AB257" i="2" s="1"/>
  <c r="X257" i="2"/>
  <c r="S257" i="2"/>
  <c r="R257" i="2"/>
  <c r="Z257" i="2" s="1"/>
  <c r="P257" i="2"/>
  <c r="Y257" i="2" s="1"/>
  <c r="O257" i="2"/>
  <c r="U257" i="2" s="1"/>
  <c r="L257" i="2"/>
  <c r="AA256" i="2"/>
  <c r="AB256" i="2" s="1"/>
  <c r="X256" i="2"/>
  <c r="R256" i="2"/>
  <c r="Q256" i="2" s="1"/>
  <c r="P256" i="2"/>
  <c r="Y256" i="2" s="1"/>
  <c r="O256" i="2"/>
  <c r="L256" i="2"/>
  <c r="AA255" i="2"/>
  <c r="AB255" i="2" s="1"/>
  <c r="X255" i="2"/>
  <c r="U255" i="2"/>
  <c r="S255" i="2"/>
  <c r="R255" i="2"/>
  <c r="Z255" i="2" s="1"/>
  <c r="Q255" i="2"/>
  <c r="P255" i="2"/>
  <c r="Y255" i="2" s="1"/>
  <c r="O255" i="2"/>
  <c r="L255" i="2"/>
  <c r="AB254" i="2"/>
  <c r="AA254" i="2"/>
  <c r="X254" i="2"/>
  <c r="R254" i="2"/>
  <c r="Q254" i="2" s="1"/>
  <c r="P254" i="2"/>
  <c r="Y254" i="2" s="1"/>
  <c r="O254" i="2"/>
  <c r="L254" i="2"/>
  <c r="AA253" i="2"/>
  <c r="AB253" i="2" s="1"/>
  <c r="Y253" i="2"/>
  <c r="X253" i="2"/>
  <c r="R253" i="2"/>
  <c r="P253" i="2"/>
  <c r="O253" i="2"/>
  <c r="L253" i="2"/>
  <c r="AB252" i="2"/>
  <c r="AA252" i="2"/>
  <c r="X252" i="2"/>
  <c r="R252" i="2"/>
  <c r="Q252" i="2" s="1"/>
  <c r="P252" i="2"/>
  <c r="Y252" i="2" s="1"/>
  <c r="O252" i="2"/>
  <c r="L252" i="2"/>
  <c r="V252" i="2" s="1"/>
  <c r="AA251" i="2"/>
  <c r="AB251" i="2" s="1"/>
  <c r="X251" i="2"/>
  <c r="R251" i="2"/>
  <c r="Z251" i="2" s="1"/>
  <c r="Q251" i="2"/>
  <c r="P251" i="2"/>
  <c r="Y251" i="2" s="1"/>
  <c r="O251" i="2"/>
  <c r="L251" i="2"/>
  <c r="S251" i="2" s="1"/>
  <c r="AA250" i="2"/>
  <c r="AB250" i="2" s="1"/>
  <c r="X250" i="2"/>
  <c r="R250" i="2"/>
  <c r="Q250" i="2" s="1"/>
  <c r="P250" i="2"/>
  <c r="Y250" i="2" s="1"/>
  <c r="O250" i="2"/>
  <c r="L250" i="2"/>
  <c r="AA249" i="2"/>
  <c r="AB249" i="2" s="1"/>
  <c r="X249" i="2"/>
  <c r="R249" i="2"/>
  <c r="Z249" i="2" s="1"/>
  <c r="Q249" i="2"/>
  <c r="P249" i="2"/>
  <c r="Y249" i="2" s="1"/>
  <c r="O249" i="2"/>
  <c r="U249" i="2" s="1"/>
  <c r="L249" i="2"/>
  <c r="AB248" i="2"/>
  <c r="AA248" i="2"/>
  <c r="X248" i="2"/>
  <c r="R248" i="2"/>
  <c r="P248" i="2"/>
  <c r="Y248" i="2" s="1"/>
  <c r="O248" i="2"/>
  <c r="L248" i="2"/>
  <c r="AA247" i="2"/>
  <c r="AB247" i="2" s="1"/>
  <c r="X247" i="2"/>
  <c r="R247" i="2"/>
  <c r="P247" i="2"/>
  <c r="Y247" i="2" s="1"/>
  <c r="O247" i="2"/>
  <c r="L247" i="2"/>
  <c r="V247" i="2" s="1"/>
  <c r="AA246" i="2"/>
  <c r="AB246" i="2" s="1"/>
  <c r="X246" i="2"/>
  <c r="R246" i="2"/>
  <c r="Q246" i="2" s="1"/>
  <c r="P246" i="2"/>
  <c r="Y246" i="2" s="1"/>
  <c r="O246" i="2"/>
  <c r="L246" i="2"/>
  <c r="AA245" i="2"/>
  <c r="AB245" i="2" s="1"/>
  <c r="Y245" i="2"/>
  <c r="X245" i="2"/>
  <c r="R245" i="2"/>
  <c r="P245" i="2"/>
  <c r="O245" i="2"/>
  <c r="L245" i="2"/>
  <c r="AB244" i="2"/>
  <c r="AA244" i="2"/>
  <c r="X244" i="2"/>
  <c r="U244" i="2"/>
  <c r="R244" i="2"/>
  <c r="Z244" i="2" s="1"/>
  <c r="P244" i="2"/>
  <c r="Y244" i="2" s="1"/>
  <c r="O244" i="2"/>
  <c r="T244" i="2" s="1"/>
  <c r="L244" i="2"/>
  <c r="AA243" i="2"/>
  <c r="AB243" i="2" s="1"/>
  <c r="X243" i="2"/>
  <c r="S243" i="2"/>
  <c r="R243" i="2"/>
  <c r="Z243" i="2" s="1"/>
  <c r="P243" i="2"/>
  <c r="Y243" i="2" s="1"/>
  <c r="O243" i="2"/>
  <c r="T243" i="2" s="1"/>
  <c r="W243" i="2" s="1"/>
  <c r="L243" i="2"/>
  <c r="AA242" i="2"/>
  <c r="AB242" i="2" s="1"/>
  <c r="X242" i="2"/>
  <c r="R242" i="2"/>
  <c r="Q242" i="2" s="1"/>
  <c r="P242" i="2"/>
  <c r="Y242" i="2" s="1"/>
  <c r="O242" i="2"/>
  <c r="L242" i="2"/>
  <c r="U242" i="2" s="1"/>
  <c r="AA241" i="2"/>
  <c r="AB241" i="2" s="1"/>
  <c r="Y241" i="2"/>
  <c r="X241" i="2"/>
  <c r="R241" i="2"/>
  <c r="P241" i="2"/>
  <c r="O241" i="2"/>
  <c r="L241" i="2"/>
  <c r="T241" i="2" s="1"/>
  <c r="AB240" i="2"/>
  <c r="AA240" i="2"/>
  <c r="X240" i="2"/>
  <c r="U240" i="2"/>
  <c r="R240" i="2"/>
  <c r="Z240" i="2" s="1"/>
  <c r="Q240" i="2"/>
  <c r="P240" i="2"/>
  <c r="Y240" i="2" s="1"/>
  <c r="O240" i="2"/>
  <c r="T240" i="2" s="1"/>
  <c r="L240" i="2"/>
  <c r="AA239" i="2"/>
  <c r="AB239" i="2" s="1"/>
  <c r="X239" i="2"/>
  <c r="S239" i="2"/>
  <c r="R239" i="2"/>
  <c r="Z239" i="2" s="1"/>
  <c r="Q239" i="2"/>
  <c r="P239" i="2"/>
  <c r="Y239" i="2" s="1"/>
  <c r="O239" i="2"/>
  <c r="U239" i="2" s="1"/>
  <c r="L239" i="2"/>
  <c r="AA238" i="2"/>
  <c r="AB238" i="2" s="1"/>
  <c r="X238" i="2"/>
  <c r="R238" i="2"/>
  <c r="Q238" i="2" s="1"/>
  <c r="P238" i="2"/>
  <c r="Y238" i="2" s="1"/>
  <c r="O238" i="2"/>
  <c r="L238" i="2"/>
  <c r="AA237" i="2"/>
  <c r="AB237" i="2" s="1"/>
  <c r="X237" i="2"/>
  <c r="U237" i="2"/>
  <c r="R237" i="2"/>
  <c r="Z237" i="2" s="1"/>
  <c r="P237" i="2"/>
  <c r="Y237" i="2" s="1"/>
  <c r="O237" i="2"/>
  <c r="L237" i="2"/>
  <c r="AA236" i="2"/>
  <c r="AB236" i="2" s="1"/>
  <c r="X236" i="2"/>
  <c r="R236" i="2"/>
  <c r="Z236" i="2" s="1"/>
  <c r="Q236" i="2"/>
  <c r="P236" i="2"/>
  <c r="Y236" i="2" s="1"/>
  <c r="O236" i="2"/>
  <c r="L236" i="2"/>
  <c r="AA235" i="2"/>
  <c r="AB235" i="2" s="1"/>
  <c r="X235" i="2"/>
  <c r="S235" i="2"/>
  <c r="R235" i="2"/>
  <c r="Z235" i="2" s="1"/>
  <c r="Q235" i="2"/>
  <c r="P235" i="2"/>
  <c r="Y235" i="2" s="1"/>
  <c r="O235" i="2"/>
  <c r="U235" i="2" s="1"/>
  <c r="L235" i="2"/>
  <c r="AA234" i="2"/>
  <c r="AB234" i="2" s="1"/>
  <c r="X234" i="2"/>
  <c r="R234" i="2"/>
  <c r="Q234" i="2" s="1"/>
  <c r="P234" i="2"/>
  <c r="Y234" i="2" s="1"/>
  <c r="O234" i="2"/>
  <c r="L234" i="2"/>
  <c r="U234" i="2" s="1"/>
  <c r="AA233" i="2"/>
  <c r="AB233" i="2" s="1"/>
  <c r="Y233" i="2"/>
  <c r="X233" i="2"/>
  <c r="R233" i="2"/>
  <c r="Q233" i="2" s="1"/>
  <c r="P233" i="2"/>
  <c r="O233" i="2"/>
  <c r="L233" i="2"/>
  <c r="AB232" i="2"/>
  <c r="AA232" i="2"/>
  <c r="X232" i="2"/>
  <c r="R232" i="2"/>
  <c r="P232" i="2"/>
  <c r="Y232" i="2" s="1"/>
  <c r="O232" i="2"/>
  <c r="L232" i="2"/>
  <c r="AA231" i="2"/>
  <c r="AB231" i="2" s="1"/>
  <c r="X231" i="2"/>
  <c r="R231" i="2"/>
  <c r="P231" i="2"/>
  <c r="Y231" i="2" s="1"/>
  <c r="O231" i="2"/>
  <c r="L231" i="2"/>
  <c r="S231" i="2" s="1"/>
  <c r="AA230" i="2"/>
  <c r="AB230" i="2" s="1"/>
  <c r="X230" i="2"/>
  <c r="R230" i="2"/>
  <c r="Q230" i="2" s="1"/>
  <c r="P230" i="2"/>
  <c r="Y230" i="2" s="1"/>
  <c r="O230" i="2"/>
  <c r="V230" i="2" s="1"/>
  <c r="L230" i="2"/>
  <c r="AA229" i="2"/>
  <c r="AB229" i="2" s="1"/>
  <c r="Y229" i="2"/>
  <c r="X229" i="2"/>
  <c r="R229" i="2"/>
  <c r="Q229" i="2" s="1"/>
  <c r="P229" i="2"/>
  <c r="O229" i="2"/>
  <c r="L229" i="2"/>
  <c r="AB228" i="2"/>
  <c r="AA228" i="2"/>
  <c r="X228" i="2"/>
  <c r="R228" i="2"/>
  <c r="P228" i="2"/>
  <c r="Y228" i="2" s="1"/>
  <c r="O228" i="2"/>
  <c r="L228" i="2"/>
  <c r="AB227" i="2"/>
  <c r="AA227" i="2"/>
  <c r="X227" i="2"/>
  <c r="T227" i="2"/>
  <c r="W227" i="2" s="1"/>
  <c r="S227" i="2"/>
  <c r="R227" i="2"/>
  <c r="Z227" i="2" s="1"/>
  <c r="Q227" i="2"/>
  <c r="P227" i="2"/>
  <c r="Y227" i="2" s="1"/>
  <c r="O227" i="2"/>
  <c r="U227" i="2" s="1"/>
  <c r="L227" i="2"/>
  <c r="AA226" i="2"/>
  <c r="AB226" i="2" s="1"/>
  <c r="Z226" i="2"/>
  <c r="X226" i="2"/>
  <c r="R226" i="2"/>
  <c r="Q226" i="2" s="1"/>
  <c r="P226" i="2"/>
  <c r="Y226" i="2" s="1"/>
  <c r="O226" i="2"/>
  <c r="L226" i="2"/>
  <c r="AA225" i="2"/>
  <c r="AB225" i="2" s="1"/>
  <c r="Y225" i="2"/>
  <c r="X225" i="2"/>
  <c r="R225" i="2"/>
  <c r="Z225" i="2" s="1"/>
  <c r="Q225" i="2"/>
  <c r="P225" i="2"/>
  <c r="O225" i="2"/>
  <c r="U225" i="2" s="1"/>
  <c r="L225" i="2"/>
  <c r="AB224" i="2"/>
  <c r="AA224" i="2"/>
  <c r="Y224" i="2"/>
  <c r="X224" i="2"/>
  <c r="U224" i="2"/>
  <c r="R224" i="2"/>
  <c r="Z224" i="2" s="1"/>
  <c r="Q224" i="2"/>
  <c r="P224" i="2"/>
  <c r="O224" i="2"/>
  <c r="L224" i="2"/>
  <c r="AA223" i="2"/>
  <c r="AB223" i="2" s="1"/>
  <c r="X223" i="2"/>
  <c r="R223" i="2"/>
  <c r="P223" i="2"/>
  <c r="Y223" i="2" s="1"/>
  <c r="O223" i="2"/>
  <c r="L223" i="2"/>
  <c r="S223" i="2" s="1"/>
  <c r="AA222" i="2"/>
  <c r="AB222" i="2" s="1"/>
  <c r="X222" i="2"/>
  <c r="R222" i="2"/>
  <c r="Q222" i="2" s="1"/>
  <c r="P222" i="2"/>
  <c r="Y222" i="2" s="1"/>
  <c r="O222" i="2"/>
  <c r="L222" i="2"/>
  <c r="AA221" i="2"/>
  <c r="AB221" i="2" s="1"/>
  <c r="Y221" i="2"/>
  <c r="X221" i="2"/>
  <c r="R221" i="2"/>
  <c r="Z221" i="2" s="1"/>
  <c r="P221" i="2"/>
  <c r="O221" i="2"/>
  <c r="L221" i="2"/>
  <c r="AB220" i="2"/>
  <c r="AA220" i="2"/>
  <c r="Y220" i="2"/>
  <c r="X220" i="2"/>
  <c r="R220" i="2"/>
  <c r="Z220" i="2" s="1"/>
  <c r="Q220" i="2"/>
  <c r="P220" i="2"/>
  <c r="O220" i="2"/>
  <c r="T220" i="2" s="1"/>
  <c r="L220" i="2"/>
  <c r="AB219" i="2"/>
  <c r="AA219" i="2"/>
  <c r="X219" i="2"/>
  <c r="R219" i="2"/>
  <c r="P219" i="2"/>
  <c r="Y219" i="2" s="1"/>
  <c r="O219" i="2"/>
  <c r="L219" i="2"/>
  <c r="AA218" i="2"/>
  <c r="AB218" i="2" s="1"/>
  <c r="Z218" i="2"/>
  <c r="X218" i="2"/>
  <c r="S218" i="2"/>
  <c r="R218" i="2"/>
  <c r="Q218" i="2"/>
  <c r="P218" i="2"/>
  <c r="Y218" i="2" s="1"/>
  <c r="O218" i="2"/>
  <c r="T218" i="2" s="1"/>
  <c r="L218" i="2"/>
  <c r="AB217" i="2"/>
  <c r="AA217" i="2"/>
  <c r="X217" i="2"/>
  <c r="R217" i="2"/>
  <c r="Z217" i="2" s="1"/>
  <c r="P217" i="2"/>
  <c r="Y217" i="2" s="1"/>
  <c r="O217" i="2"/>
  <c r="L217" i="2"/>
  <c r="AA216" i="2"/>
  <c r="AB216" i="2" s="1"/>
  <c r="Y216" i="2"/>
  <c r="X216" i="2"/>
  <c r="U216" i="2"/>
  <c r="R216" i="2"/>
  <c r="Z216" i="2" s="1"/>
  <c r="Q216" i="2"/>
  <c r="P216" i="2"/>
  <c r="O216" i="2"/>
  <c r="L216" i="2"/>
  <c r="AB215" i="2"/>
  <c r="AA215" i="2"/>
  <c r="X215" i="2"/>
  <c r="R215" i="2"/>
  <c r="Q215" i="2" s="1"/>
  <c r="P215" i="2"/>
  <c r="Y215" i="2" s="1"/>
  <c r="O215" i="2"/>
  <c r="L215" i="2"/>
  <c r="U215" i="2" s="1"/>
  <c r="AA214" i="2"/>
  <c r="AB214" i="2" s="1"/>
  <c r="Y214" i="2"/>
  <c r="X214" i="2"/>
  <c r="R214" i="2"/>
  <c r="P214" i="2"/>
  <c r="O214" i="2"/>
  <c r="L214" i="2"/>
  <c r="AB213" i="2"/>
  <c r="AA213" i="2"/>
  <c r="X213" i="2"/>
  <c r="R213" i="2"/>
  <c r="Z213" i="2" s="1"/>
  <c r="P213" i="2"/>
  <c r="Y213" i="2" s="1"/>
  <c r="O213" i="2"/>
  <c r="L213" i="2"/>
  <c r="AA212" i="2"/>
  <c r="AB212" i="2" s="1"/>
  <c r="X212" i="2"/>
  <c r="R212" i="2"/>
  <c r="P212" i="2"/>
  <c r="Y212" i="2" s="1"/>
  <c r="O212" i="2"/>
  <c r="L212" i="2"/>
  <c r="AA211" i="2"/>
  <c r="AB211" i="2" s="1"/>
  <c r="X211" i="2"/>
  <c r="R211" i="2"/>
  <c r="Q211" i="2" s="1"/>
  <c r="P211" i="2"/>
  <c r="Y211" i="2" s="1"/>
  <c r="O211" i="2"/>
  <c r="L211" i="2"/>
  <c r="AA210" i="2"/>
  <c r="AB210" i="2" s="1"/>
  <c r="X210" i="2"/>
  <c r="S210" i="2"/>
  <c r="R210" i="2"/>
  <c r="Z210" i="2" s="1"/>
  <c r="Q210" i="2"/>
  <c r="P210" i="2"/>
  <c r="Y210" i="2" s="1"/>
  <c r="O210" i="2"/>
  <c r="T210" i="2" s="1"/>
  <c r="W210" i="2" s="1"/>
  <c r="L210" i="2"/>
  <c r="AA209" i="2"/>
  <c r="AB209" i="2" s="1"/>
  <c r="X209" i="2"/>
  <c r="R209" i="2"/>
  <c r="Z209" i="2" s="1"/>
  <c r="P209" i="2"/>
  <c r="Y209" i="2" s="1"/>
  <c r="O209" i="2"/>
  <c r="L209" i="2"/>
  <c r="AA208" i="2"/>
  <c r="AB208" i="2" s="1"/>
  <c r="X208" i="2"/>
  <c r="R208" i="2"/>
  <c r="P208" i="2"/>
  <c r="Y208" i="2" s="1"/>
  <c r="O208" i="2"/>
  <c r="L208" i="2"/>
  <c r="AA207" i="2"/>
  <c r="AB207" i="2" s="1"/>
  <c r="X207" i="2"/>
  <c r="R207" i="2"/>
  <c r="Q207" i="2" s="1"/>
  <c r="P207" i="2"/>
  <c r="Y207" i="2" s="1"/>
  <c r="O207" i="2"/>
  <c r="L207" i="2"/>
  <c r="U207" i="2" s="1"/>
  <c r="AA206" i="2"/>
  <c r="AB206" i="2" s="1"/>
  <c r="Y206" i="2"/>
  <c r="X206" i="2"/>
  <c r="S206" i="2"/>
  <c r="R206" i="2"/>
  <c r="Z206" i="2" s="1"/>
  <c r="Q206" i="2"/>
  <c r="P206" i="2"/>
  <c r="O206" i="2"/>
  <c r="T206" i="2" s="1"/>
  <c r="W206" i="2" s="1"/>
  <c r="L206" i="2"/>
  <c r="AB205" i="2"/>
  <c r="AA205" i="2"/>
  <c r="X205" i="2"/>
  <c r="R205" i="2"/>
  <c r="Z205" i="2" s="1"/>
  <c r="P205" i="2"/>
  <c r="Y205" i="2" s="1"/>
  <c r="O205" i="2"/>
  <c r="L205" i="2"/>
  <c r="AA204" i="2"/>
  <c r="AB204" i="2" s="1"/>
  <c r="Y204" i="2"/>
  <c r="X204" i="2"/>
  <c r="U204" i="2"/>
  <c r="R204" i="2"/>
  <c r="P204" i="2"/>
  <c r="O204" i="2"/>
  <c r="L204" i="2"/>
  <c r="AA203" i="2"/>
  <c r="AB203" i="2" s="1"/>
  <c r="X203" i="2"/>
  <c r="R203" i="2"/>
  <c r="Q203" i="2" s="1"/>
  <c r="P203" i="2"/>
  <c r="Y203" i="2" s="1"/>
  <c r="O203" i="2"/>
  <c r="L203" i="2"/>
  <c r="U203" i="2" s="1"/>
  <c r="AA202" i="2"/>
  <c r="AB202" i="2" s="1"/>
  <c r="Y202" i="2"/>
  <c r="X202" i="2"/>
  <c r="S202" i="2"/>
  <c r="R202" i="2"/>
  <c r="Z202" i="2" s="1"/>
  <c r="Q202" i="2"/>
  <c r="P202" i="2"/>
  <c r="O202" i="2"/>
  <c r="T202" i="2" s="1"/>
  <c r="W202" i="2" s="1"/>
  <c r="L202" i="2"/>
  <c r="AB201" i="2"/>
  <c r="AA201" i="2"/>
  <c r="X201" i="2"/>
  <c r="R201" i="2"/>
  <c r="Z201" i="2" s="1"/>
  <c r="P201" i="2"/>
  <c r="Y201" i="2" s="1"/>
  <c r="O201" i="2"/>
  <c r="L201" i="2"/>
  <c r="AA200" i="2"/>
  <c r="AB200" i="2" s="1"/>
  <c r="Y200" i="2"/>
  <c r="X200" i="2"/>
  <c r="U200" i="2"/>
  <c r="R200" i="2"/>
  <c r="Z200" i="2" s="1"/>
  <c r="Q200" i="2"/>
  <c r="P200" i="2"/>
  <c r="O200" i="2"/>
  <c r="L200" i="2"/>
  <c r="AB199" i="2"/>
  <c r="AA199" i="2"/>
  <c r="X199" i="2"/>
  <c r="R199" i="2"/>
  <c r="Q199" i="2" s="1"/>
  <c r="P199" i="2"/>
  <c r="Y199" i="2" s="1"/>
  <c r="O199" i="2"/>
  <c r="L199" i="2"/>
  <c r="U199" i="2" s="1"/>
  <c r="AA198" i="2"/>
  <c r="AB198" i="2" s="1"/>
  <c r="Y198" i="2"/>
  <c r="X198" i="2"/>
  <c r="R198" i="2"/>
  <c r="P198" i="2"/>
  <c r="O198" i="2"/>
  <c r="L198" i="2"/>
  <c r="AB197" i="2"/>
  <c r="AA197" i="2"/>
  <c r="X197" i="2"/>
  <c r="R197" i="2"/>
  <c r="Z197" i="2" s="1"/>
  <c r="P197" i="2"/>
  <c r="Y197" i="2" s="1"/>
  <c r="O197" i="2"/>
  <c r="L197" i="2"/>
  <c r="AA196" i="2"/>
  <c r="AB196" i="2" s="1"/>
  <c r="X196" i="2"/>
  <c r="R196" i="2"/>
  <c r="P196" i="2"/>
  <c r="Y196" i="2" s="1"/>
  <c r="O196" i="2"/>
  <c r="L196" i="2"/>
  <c r="AA195" i="2"/>
  <c r="AB195" i="2" s="1"/>
  <c r="X195" i="2"/>
  <c r="R195" i="2"/>
  <c r="Q195" i="2" s="1"/>
  <c r="P195" i="2"/>
  <c r="Y195" i="2" s="1"/>
  <c r="O195" i="2"/>
  <c r="L195" i="2"/>
  <c r="AA194" i="2"/>
  <c r="AB194" i="2" s="1"/>
  <c r="X194" i="2"/>
  <c r="S194" i="2"/>
  <c r="R194" i="2"/>
  <c r="Z194" i="2" s="1"/>
  <c r="Q194" i="2"/>
  <c r="P194" i="2"/>
  <c r="Y194" i="2" s="1"/>
  <c r="O194" i="2"/>
  <c r="T194" i="2" s="1"/>
  <c r="W194" i="2" s="1"/>
  <c r="L194" i="2"/>
  <c r="AA193" i="2"/>
  <c r="AB193" i="2" s="1"/>
  <c r="X193" i="2"/>
  <c r="R193" i="2"/>
  <c r="Z193" i="2" s="1"/>
  <c r="P193" i="2"/>
  <c r="Y193" i="2" s="1"/>
  <c r="O193" i="2"/>
  <c r="L193" i="2"/>
  <c r="AA192" i="2"/>
  <c r="AB192" i="2" s="1"/>
  <c r="X192" i="2"/>
  <c r="R192" i="2"/>
  <c r="P192" i="2"/>
  <c r="Y192" i="2" s="1"/>
  <c r="O192" i="2"/>
  <c r="L192" i="2"/>
  <c r="AA191" i="2"/>
  <c r="AB191" i="2" s="1"/>
  <c r="X191" i="2"/>
  <c r="R191" i="2"/>
  <c r="Q191" i="2" s="1"/>
  <c r="P191" i="2"/>
  <c r="Y191" i="2" s="1"/>
  <c r="O191" i="2"/>
  <c r="L191" i="2"/>
  <c r="U191" i="2" s="1"/>
  <c r="AA190" i="2"/>
  <c r="AB190" i="2" s="1"/>
  <c r="Y190" i="2"/>
  <c r="X190" i="2"/>
  <c r="S190" i="2"/>
  <c r="R190" i="2"/>
  <c r="Z190" i="2" s="1"/>
  <c r="Q190" i="2"/>
  <c r="P190" i="2"/>
  <c r="O190" i="2"/>
  <c r="T190" i="2" s="1"/>
  <c r="W190" i="2" s="1"/>
  <c r="L190" i="2"/>
  <c r="AB189" i="2"/>
  <c r="AA189" i="2"/>
  <c r="X189" i="2"/>
  <c r="R189" i="2"/>
  <c r="Z189" i="2" s="1"/>
  <c r="P189" i="2"/>
  <c r="Y189" i="2" s="1"/>
  <c r="O189" i="2"/>
  <c r="L189" i="2"/>
  <c r="AA188" i="2"/>
  <c r="AB188" i="2" s="1"/>
  <c r="Y188" i="2"/>
  <c r="X188" i="2"/>
  <c r="U188" i="2"/>
  <c r="R188" i="2"/>
  <c r="P188" i="2"/>
  <c r="O188" i="2"/>
  <c r="L188" i="2"/>
  <c r="AA187" i="2"/>
  <c r="AB187" i="2" s="1"/>
  <c r="X187" i="2"/>
  <c r="R187" i="2"/>
  <c r="Q187" i="2" s="1"/>
  <c r="P187" i="2"/>
  <c r="Y187" i="2" s="1"/>
  <c r="O187" i="2"/>
  <c r="L187" i="2"/>
  <c r="U187" i="2" s="1"/>
  <c r="AA186" i="2"/>
  <c r="AB186" i="2" s="1"/>
  <c r="Y186" i="2"/>
  <c r="X186" i="2"/>
  <c r="S186" i="2"/>
  <c r="R186" i="2"/>
  <c r="Z186" i="2" s="1"/>
  <c r="Q186" i="2"/>
  <c r="P186" i="2"/>
  <c r="O186" i="2"/>
  <c r="U186" i="2" s="1"/>
  <c r="L186" i="2"/>
  <c r="AB185" i="2"/>
  <c r="AA185" i="2"/>
  <c r="X185" i="2"/>
  <c r="R185" i="2"/>
  <c r="Z185" i="2" s="1"/>
  <c r="P185" i="2"/>
  <c r="Y185" i="2" s="1"/>
  <c r="O185" i="2"/>
  <c r="L185" i="2"/>
  <c r="AA184" i="2"/>
  <c r="AB184" i="2" s="1"/>
  <c r="Y184" i="2"/>
  <c r="X184" i="2"/>
  <c r="U184" i="2"/>
  <c r="R184" i="2"/>
  <c r="Z184" i="2" s="1"/>
  <c r="Q184" i="2"/>
  <c r="P184" i="2"/>
  <c r="O184" i="2"/>
  <c r="L184" i="2"/>
  <c r="AB183" i="2"/>
  <c r="AA183" i="2"/>
  <c r="X183" i="2"/>
  <c r="R183" i="2"/>
  <c r="Q183" i="2" s="1"/>
  <c r="P183" i="2"/>
  <c r="Y183" i="2" s="1"/>
  <c r="O183" i="2"/>
  <c r="L183" i="2"/>
  <c r="U183" i="2" s="1"/>
  <c r="AA182" i="2"/>
  <c r="AB182" i="2" s="1"/>
  <c r="X182" i="2"/>
  <c r="R182" i="2"/>
  <c r="P182" i="2"/>
  <c r="Y182" i="2" s="1"/>
  <c r="O182" i="2"/>
  <c r="L182" i="2"/>
  <c r="AA181" i="2"/>
  <c r="AB181" i="2" s="1"/>
  <c r="X181" i="2"/>
  <c r="R181" i="2"/>
  <c r="Q181" i="2" s="1"/>
  <c r="P181" i="2"/>
  <c r="Y181" i="2" s="1"/>
  <c r="O181" i="2"/>
  <c r="L181" i="2"/>
  <c r="AA180" i="2"/>
  <c r="AB180" i="2" s="1"/>
  <c r="X180" i="2"/>
  <c r="S180" i="2"/>
  <c r="R180" i="2"/>
  <c r="Z180" i="2" s="1"/>
  <c r="Q180" i="2"/>
  <c r="P180" i="2"/>
  <c r="Y180" i="2" s="1"/>
  <c r="O180" i="2"/>
  <c r="U180" i="2" s="1"/>
  <c r="L180" i="2"/>
  <c r="AB179" i="2"/>
  <c r="AA179" i="2"/>
  <c r="X179" i="2"/>
  <c r="R179" i="2"/>
  <c r="Q179" i="2" s="1"/>
  <c r="P179" i="2"/>
  <c r="Y179" i="2" s="1"/>
  <c r="O179" i="2"/>
  <c r="L179" i="2"/>
  <c r="AA178" i="2"/>
  <c r="AB178" i="2" s="1"/>
  <c r="Y178" i="2"/>
  <c r="X178" i="2"/>
  <c r="R178" i="2"/>
  <c r="P178" i="2"/>
  <c r="O178" i="2"/>
  <c r="L178" i="2"/>
  <c r="S178" i="2" s="1"/>
  <c r="AA177" i="2"/>
  <c r="AB177" i="2" s="1"/>
  <c r="X177" i="2"/>
  <c r="R177" i="2"/>
  <c r="Q177" i="2" s="1"/>
  <c r="P177" i="2"/>
  <c r="Y177" i="2" s="1"/>
  <c r="O177" i="2"/>
  <c r="L177" i="2"/>
  <c r="AA176" i="2"/>
  <c r="AB176" i="2" s="1"/>
  <c r="X176" i="2"/>
  <c r="R176" i="2"/>
  <c r="P176" i="2"/>
  <c r="Y176" i="2" s="1"/>
  <c r="O176" i="2"/>
  <c r="L176" i="2"/>
  <c r="AA175" i="2"/>
  <c r="AB175" i="2" s="1"/>
  <c r="X175" i="2"/>
  <c r="R175" i="2"/>
  <c r="Q175" i="2" s="1"/>
  <c r="P175" i="2"/>
  <c r="Y175" i="2" s="1"/>
  <c r="O175" i="2"/>
  <c r="L175" i="2"/>
  <c r="U175" i="2" s="1"/>
  <c r="AA174" i="2"/>
  <c r="AB174" i="2" s="1"/>
  <c r="Y174" i="2"/>
  <c r="X174" i="2"/>
  <c r="S174" i="2"/>
  <c r="R174" i="2"/>
  <c r="Z174" i="2" s="1"/>
  <c r="Q174" i="2"/>
  <c r="P174" i="2"/>
  <c r="O174" i="2"/>
  <c r="U174" i="2" s="1"/>
  <c r="L174" i="2"/>
  <c r="AB173" i="2"/>
  <c r="AA173" i="2"/>
  <c r="X173" i="2"/>
  <c r="R173" i="2"/>
  <c r="Q173" i="2" s="1"/>
  <c r="P173" i="2"/>
  <c r="Y173" i="2" s="1"/>
  <c r="O173" i="2"/>
  <c r="L173" i="2"/>
  <c r="V173" i="2" s="1"/>
  <c r="AA172" i="2"/>
  <c r="AB172" i="2" s="1"/>
  <c r="Y172" i="2"/>
  <c r="X172" i="2"/>
  <c r="S172" i="2"/>
  <c r="R172" i="2"/>
  <c r="Z172" i="2" s="1"/>
  <c r="Q172" i="2"/>
  <c r="P172" i="2"/>
  <c r="O172" i="2"/>
  <c r="L172" i="2"/>
  <c r="AB171" i="2"/>
  <c r="AA171" i="2"/>
  <c r="X171" i="2"/>
  <c r="R171" i="2"/>
  <c r="Q171" i="2" s="1"/>
  <c r="P171" i="2"/>
  <c r="Y171" i="2" s="1"/>
  <c r="O171" i="2"/>
  <c r="L171" i="2"/>
  <c r="AA170" i="2"/>
  <c r="AB170" i="2" s="1"/>
  <c r="Y170" i="2"/>
  <c r="X170" i="2"/>
  <c r="S170" i="2"/>
  <c r="R170" i="2"/>
  <c r="Z170" i="2" s="1"/>
  <c r="Q170" i="2"/>
  <c r="P170" i="2"/>
  <c r="O170" i="2"/>
  <c r="U170" i="2" s="1"/>
  <c r="L170" i="2"/>
  <c r="AB169" i="2"/>
  <c r="AA169" i="2"/>
  <c r="X169" i="2"/>
  <c r="R169" i="2"/>
  <c r="Q169" i="2" s="1"/>
  <c r="P169" i="2"/>
  <c r="Y169" i="2" s="1"/>
  <c r="O169" i="2"/>
  <c r="L169" i="2"/>
  <c r="V169" i="2" s="1"/>
  <c r="AA168" i="2"/>
  <c r="AB168" i="2" s="1"/>
  <c r="X168" i="2"/>
  <c r="S168" i="2"/>
  <c r="R168" i="2"/>
  <c r="Z168" i="2" s="1"/>
  <c r="Q168" i="2"/>
  <c r="P168" i="2"/>
  <c r="Y168" i="2" s="1"/>
  <c r="O168" i="2"/>
  <c r="U168" i="2" s="1"/>
  <c r="L168" i="2"/>
  <c r="AB167" i="2"/>
  <c r="AA167" i="2"/>
  <c r="X167" i="2"/>
  <c r="R167" i="2"/>
  <c r="Q167" i="2" s="1"/>
  <c r="P167" i="2"/>
  <c r="Y167" i="2" s="1"/>
  <c r="O167" i="2"/>
  <c r="L167" i="2"/>
  <c r="V167" i="2" s="1"/>
  <c r="AA166" i="2"/>
  <c r="AB166" i="2" s="1"/>
  <c r="Y166" i="2"/>
  <c r="X166" i="2"/>
  <c r="S166" i="2"/>
  <c r="R166" i="2"/>
  <c r="Z166" i="2" s="1"/>
  <c r="Q166" i="2"/>
  <c r="P166" i="2"/>
  <c r="O166" i="2"/>
  <c r="U166" i="2" s="1"/>
  <c r="L166" i="2"/>
  <c r="AB165" i="2"/>
  <c r="AA165" i="2"/>
  <c r="X165" i="2"/>
  <c r="R165" i="2"/>
  <c r="Q165" i="2" s="1"/>
  <c r="P165" i="2"/>
  <c r="Y165" i="2" s="1"/>
  <c r="O165" i="2"/>
  <c r="L165" i="2"/>
  <c r="V165" i="2" s="1"/>
  <c r="AA164" i="2"/>
  <c r="AB164" i="2" s="1"/>
  <c r="Y164" i="2"/>
  <c r="X164" i="2"/>
  <c r="S164" i="2"/>
  <c r="R164" i="2"/>
  <c r="Z164" i="2" s="1"/>
  <c r="Q164" i="2"/>
  <c r="P164" i="2"/>
  <c r="O164" i="2"/>
  <c r="L164" i="2"/>
  <c r="AB163" i="2"/>
  <c r="AA163" i="2"/>
  <c r="X163" i="2"/>
  <c r="R163" i="2"/>
  <c r="Q163" i="2" s="1"/>
  <c r="P163" i="2"/>
  <c r="Y163" i="2" s="1"/>
  <c r="O163" i="2"/>
  <c r="L163" i="2"/>
  <c r="AA162" i="2"/>
  <c r="AB162" i="2" s="1"/>
  <c r="Y162" i="2"/>
  <c r="X162" i="2"/>
  <c r="S162" i="2"/>
  <c r="R162" i="2"/>
  <c r="Z162" i="2" s="1"/>
  <c r="Q162" i="2"/>
  <c r="P162" i="2"/>
  <c r="O162" i="2"/>
  <c r="U162" i="2" s="1"/>
  <c r="L162" i="2"/>
  <c r="AB161" i="2"/>
  <c r="AA161" i="2"/>
  <c r="X161" i="2"/>
  <c r="R161" i="2"/>
  <c r="Q161" i="2" s="1"/>
  <c r="P161" i="2"/>
  <c r="Y161" i="2" s="1"/>
  <c r="O161" i="2"/>
  <c r="L161" i="2"/>
  <c r="V161" i="2" s="1"/>
  <c r="AA160" i="2"/>
  <c r="AB160" i="2" s="1"/>
  <c r="X160" i="2"/>
  <c r="S160" i="2"/>
  <c r="R160" i="2"/>
  <c r="Z160" i="2" s="1"/>
  <c r="Q160" i="2"/>
  <c r="P160" i="2"/>
  <c r="Y160" i="2" s="1"/>
  <c r="O160" i="2"/>
  <c r="U160" i="2" s="1"/>
  <c r="L160" i="2"/>
  <c r="AB159" i="2"/>
  <c r="AA159" i="2"/>
  <c r="X159" i="2"/>
  <c r="R159" i="2"/>
  <c r="Q159" i="2" s="1"/>
  <c r="P159" i="2"/>
  <c r="Y159" i="2" s="1"/>
  <c r="O159" i="2"/>
  <c r="L159" i="2"/>
  <c r="V159" i="2" s="1"/>
  <c r="AA158" i="2"/>
  <c r="AB158" i="2" s="1"/>
  <c r="Y158" i="2"/>
  <c r="X158" i="2"/>
  <c r="S158" i="2"/>
  <c r="R158" i="2"/>
  <c r="Z158" i="2" s="1"/>
  <c r="Q158" i="2"/>
  <c r="P158" i="2"/>
  <c r="O158" i="2"/>
  <c r="U158" i="2" s="1"/>
  <c r="L158" i="2"/>
  <c r="AB157" i="2"/>
  <c r="AA157" i="2"/>
  <c r="X157" i="2"/>
  <c r="R157" i="2"/>
  <c r="Q157" i="2" s="1"/>
  <c r="P157" i="2"/>
  <c r="Y157" i="2" s="1"/>
  <c r="O157" i="2"/>
  <c r="L157" i="2"/>
  <c r="V157" i="2" s="1"/>
  <c r="AA156" i="2"/>
  <c r="AB156" i="2" s="1"/>
  <c r="Y156" i="2"/>
  <c r="X156" i="2"/>
  <c r="S156" i="2"/>
  <c r="R156" i="2"/>
  <c r="Z156" i="2" s="1"/>
  <c r="Q156" i="2"/>
  <c r="P156" i="2"/>
  <c r="O156" i="2"/>
  <c r="L156" i="2"/>
  <c r="AB155" i="2"/>
  <c r="AA155" i="2"/>
  <c r="X155" i="2"/>
  <c r="R155" i="2"/>
  <c r="Q155" i="2" s="1"/>
  <c r="P155" i="2"/>
  <c r="Y155" i="2" s="1"/>
  <c r="O155" i="2"/>
  <c r="L155" i="2"/>
  <c r="AA154" i="2"/>
  <c r="AB154" i="2" s="1"/>
  <c r="Y154" i="2"/>
  <c r="X154" i="2"/>
  <c r="S154" i="2"/>
  <c r="R154" i="2"/>
  <c r="Z154" i="2" s="1"/>
  <c r="Q154" i="2"/>
  <c r="P154" i="2"/>
  <c r="O154" i="2"/>
  <c r="U154" i="2" s="1"/>
  <c r="L154" i="2"/>
  <c r="AB153" i="2"/>
  <c r="AA153" i="2"/>
  <c r="X153" i="2"/>
  <c r="R153" i="2"/>
  <c r="Q153" i="2" s="1"/>
  <c r="P153" i="2"/>
  <c r="Y153" i="2" s="1"/>
  <c r="O153" i="2"/>
  <c r="L153" i="2"/>
  <c r="V153" i="2" s="1"/>
  <c r="AA152" i="2"/>
  <c r="AB152" i="2" s="1"/>
  <c r="X152" i="2"/>
  <c r="S152" i="2"/>
  <c r="R152" i="2"/>
  <c r="Z152" i="2" s="1"/>
  <c r="Q152" i="2"/>
  <c r="P152" i="2"/>
  <c r="Y152" i="2" s="1"/>
  <c r="O152" i="2"/>
  <c r="U152" i="2" s="1"/>
  <c r="L152" i="2"/>
  <c r="AB151" i="2"/>
  <c r="AA151" i="2"/>
  <c r="X151" i="2"/>
  <c r="R151" i="2"/>
  <c r="Q151" i="2" s="1"/>
  <c r="P151" i="2"/>
  <c r="Y151" i="2" s="1"/>
  <c r="O151" i="2"/>
  <c r="L151" i="2"/>
  <c r="V151" i="2" s="1"/>
  <c r="AA150" i="2"/>
  <c r="AB150" i="2" s="1"/>
  <c r="X150" i="2"/>
  <c r="R150" i="2"/>
  <c r="Z150" i="2" s="1"/>
  <c r="P150" i="2"/>
  <c r="Y150" i="2" s="1"/>
  <c r="O150" i="2"/>
  <c r="L150" i="2"/>
  <c r="T150" i="2" s="1"/>
  <c r="AA149" i="2"/>
  <c r="AB149" i="2" s="1"/>
  <c r="Y149" i="2"/>
  <c r="X149" i="2"/>
  <c r="S149" i="2"/>
  <c r="R149" i="2"/>
  <c r="Z149" i="2" s="1"/>
  <c r="Q149" i="2"/>
  <c r="P149" i="2"/>
  <c r="O149" i="2"/>
  <c r="U149" i="2" s="1"/>
  <c r="L149" i="2"/>
  <c r="AB148" i="2"/>
  <c r="AA148" i="2"/>
  <c r="X148" i="2"/>
  <c r="R148" i="2"/>
  <c r="Z148" i="2" s="1"/>
  <c r="P148" i="2"/>
  <c r="Y148" i="2" s="1"/>
  <c r="O148" i="2"/>
  <c r="L148" i="2"/>
  <c r="AA147" i="2"/>
  <c r="AB147" i="2" s="1"/>
  <c r="X147" i="2"/>
  <c r="R147" i="2"/>
  <c r="P147" i="2"/>
  <c r="Y147" i="2" s="1"/>
  <c r="O147" i="2"/>
  <c r="L147" i="2"/>
  <c r="AA146" i="2"/>
  <c r="AB146" i="2" s="1"/>
  <c r="X146" i="2"/>
  <c r="R146" i="2"/>
  <c r="Z146" i="2" s="1"/>
  <c r="P146" i="2"/>
  <c r="Y146" i="2" s="1"/>
  <c r="O146" i="2"/>
  <c r="L146" i="2"/>
  <c r="AA145" i="2"/>
  <c r="AB145" i="2" s="1"/>
  <c r="X145" i="2"/>
  <c r="S145" i="2"/>
  <c r="R145" i="2"/>
  <c r="Z145" i="2" s="1"/>
  <c r="Q145" i="2"/>
  <c r="P145" i="2"/>
  <c r="Y145" i="2" s="1"/>
  <c r="O145" i="2"/>
  <c r="L145" i="2"/>
  <c r="AB144" i="2"/>
  <c r="AA144" i="2"/>
  <c r="X144" i="2"/>
  <c r="R144" i="2"/>
  <c r="Z144" i="2" s="1"/>
  <c r="P144" i="2"/>
  <c r="Y144" i="2" s="1"/>
  <c r="O144" i="2"/>
  <c r="L144" i="2"/>
  <c r="AA143" i="2"/>
  <c r="AB143" i="2" s="1"/>
  <c r="X143" i="2"/>
  <c r="R143" i="2"/>
  <c r="P143" i="2"/>
  <c r="Y143" i="2" s="1"/>
  <c r="O143" i="2"/>
  <c r="L143" i="2"/>
  <c r="AA142" i="2"/>
  <c r="AB142" i="2" s="1"/>
  <c r="X142" i="2"/>
  <c r="R142" i="2"/>
  <c r="Z142" i="2" s="1"/>
  <c r="P142" i="2"/>
  <c r="Y142" i="2" s="1"/>
  <c r="O142" i="2"/>
  <c r="L142" i="2"/>
  <c r="AA141" i="2"/>
  <c r="AB141" i="2" s="1"/>
  <c r="Y141" i="2"/>
  <c r="X141" i="2"/>
  <c r="S141" i="2"/>
  <c r="R141" i="2"/>
  <c r="Z141" i="2" s="1"/>
  <c r="Q141" i="2"/>
  <c r="P141" i="2"/>
  <c r="O141" i="2"/>
  <c r="T141" i="2" s="1"/>
  <c r="W141" i="2" s="1"/>
  <c r="L141" i="2"/>
  <c r="AB140" i="2"/>
  <c r="AA140" i="2"/>
  <c r="X140" i="2"/>
  <c r="R140" i="2"/>
  <c r="Z140" i="2" s="1"/>
  <c r="P140" i="2"/>
  <c r="Y140" i="2" s="1"/>
  <c r="O140" i="2"/>
  <c r="L140" i="2"/>
  <c r="AA139" i="2"/>
  <c r="AB139" i="2" s="1"/>
  <c r="X139" i="2"/>
  <c r="R139" i="2"/>
  <c r="P139" i="2"/>
  <c r="Y139" i="2" s="1"/>
  <c r="O139" i="2"/>
  <c r="L139" i="2"/>
  <c r="AA138" i="2"/>
  <c r="AB138" i="2" s="1"/>
  <c r="Z138" i="2"/>
  <c r="X138" i="2"/>
  <c r="R138" i="2"/>
  <c r="Q138" i="2" s="1"/>
  <c r="P138" i="2"/>
  <c r="Y138" i="2" s="1"/>
  <c r="O138" i="2"/>
  <c r="L138" i="2"/>
  <c r="AA137" i="2"/>
  <c r="AB137" i="2" s="1"/>
  <c r="Y137" i="2"/>
  <c r="X137" i="2"/>
  <c r="S137" i="2"/>
  <c r="R137" i="2"/>
  <c r="Z137" i="2" s="1"/>
  <c r="Q137" i="2"/>
  <c r="P137" i="2"/>
  <c r="O137" i="2"/>
  <c r="T137" i="2" s="1"/>
  <c r="W137" i="2" s="1"/>
  <c r="L137" i="2"/>
  <c r="AB136" i="2"/>
  <c r="AA136" i="2"/>
  <c r="X136" i="2"/>
  <c r="R136" i="2"/>
  <c r="Q136" i="2" s="1"/>
  <c r="P136" i="2"/>
  <c r="Y136" i="2" s="1"/>
  <c r="O136" i="2"/>
  <c r="L136" i="2"/>
  <c r="V136" i="2" s="1"/>
  <c r="AA135" i="2"/>
  <c r="AB135" i="2" s="1"/>
  <c r="X135" i="2"/>
  <c r="R135" i="2"/>
  <c r="P135" i="2"/>
  <c r="Y135" i="2" s="1"/>
  <c r="O135" i="2"/>
  <c r="L135" i="2"/>
  <c r="S135" i="2" s="1"/>
  <c r="AA134" i="2"/>
  <c r="AB134" i="2" s="1"/>
  <c r="X134" i="2"/>
  <c r="R134" i="2"/>
  <c r="Q134" i="2" s="1"/>
  <c r="P134" i="2"/>
  <c r="Y134" i="2" s="1"/>
  <c r="O134" i="2"/>
  <c r="L134" i="2"/>
  <c r="AA133" i="2"/>
  <c r="AB133" i="2" s="1"/>
  <c r="Y133" i="2"/>
  <c r="X133" i="2"/>
  <c r="S133" i="2"/>
  <c r="R133" i="2"/>
  <c r="Z133" i="2" s="1"/>
  <c r="Q133" i="2"/>
  <c r="P133" i="2"/>
  <c r="O133" i="2"/>
  <c r="T133" i="2" s="1"/>
  <c r="W133" i="2" s="1"/>
  <c r="L133" i="2"/>
  <c r="U133" i="2" s="1"/>
  <c r="AB132" i="2"/>
  <c r="AA132" i="2"/>
  <c r="X132" i="2"/>
  <c r="R132" i="2"/>
  <c r="Q132" i="2" s="1"/>
  <c r="P132" i="2"/>
  <c r="Y132" i="2" s="1"/>
  <c r="O132" i="2"/>
  <c r="L132" i="2"/>
  <c r="AA131" i="2"/>
  <c r="AB131" i="2" s="1"/>
  <c r="Y131" i="2"/>
  <c r="X131" i="2"/>
  <c r="S131" i="2"/>
  <c r="R131" i="2"/>
  <c r="Z131" i="2" s="1"/>
  <c r="Q131" i="2"/>
  <c r="P131" i="2"/>
  <c r="O131" i="2"/>
  <c r="U131" i="2" s="1"/>
  <c r="L131" i="2"/>
  <c r="AB130" i="2"/>
  <c r="AA130" i="2"/>
  <c r="X130" i="2"/>
  <c r="R130" i="2"/>
  <c r="Q130" i="2" s="1"/>
  <c r="P130" i="2"/>
  <c r="Y130" i="2" s="1"/>
  <c r="O130" i="2"/>
  <c r="L130" i="2"/>
  <c r="AA129" i="2"/>
  <c r="AB129" i="2" s="1"/>
  <c r="Y129" i="2"/>
  <c r="X129" i="2"/>
  <c r="S129" i="2"/>
  <c r="R129" i="2"/>
  <c r="Z129" i="2" s="1"/>
  <c r="Q129" i="2"/>
  <c r="P129" i="2"/>
  <c r="O129" i="2"/>
  <c r="T129" i="2" s="1"/>
  <c r="W129" i="2" s="1"/>
  <c r="L129" i="2"/>
  <c r="AB128" i="2"/>
  <c r="AA128" i="2"/>
  <c r="X128" i="2"/>
  <c r="R128" i="2"/>
  <c r="Q128" i="2" s="1"/>
  <c r="P128" i="2"/>
  <c r="Y128" i="2" s="1"/>
  <c r="O128" i="2"/>
  <c r="L128" i="2"/>
  <c r="V128" i="2" s="1"/>
  <c r="AA127" i="2"/>
  <c r="AB127" i="2" s="1"/>
  <c r="X127" i="2"/>
  <c r="R127" i="2"/>
  <c r="P127" i="2"/>
  <c r="Y127" i="2" s="1"/>
  <c r="O127" i="2"/>
  <c r="L127" i="2"/>
  <c r="S127" i="2" s="1"/>
  <c r="AA126" i="2"/>
  <c r="AB126" i="2" s="1"/>
  <c r="X126" i="2"/>
  <c r="R126" i="2"/>
  <c r="Q126" i="2" s="1"/>
  <c r="P126" i="2"/>
  <c r="Y126" i="2" s="1"/>
  <c r="O126" i="2"/>
  <c r="L126" i="2"/>
  <c r="AA125" i="2"/>
  <c r="AB125" i="2" s="1"/>
  <c r="Y125" i="2"/>
  <c r="X125" i="2"/>
  <c r="S125" i="2"/>
  <c r="R125" i="2"/>
  <c r="Z125" i="2" s="1"/>
  <c r="Q125" i="2"/>
  <c r="P125" i="2"/>
  <c r="O125" i="2"/>
  <c r="L125" i="2"/>
  <c r="AB124" i="2"/>
  <c r="AA124" i="2"/>
  <c r="X124" i="2"/>
  <c r="R124" i="2"/>
  <c r="Q124" i="2" s="1"/>
  <c r="P124" i="2"/>
  <c r="Y124" i="2" s="1"/>
  <c r="O124" i="2"/>
  <c r="L124" i="2"/>
  <c r="AA123" i="2"/>
  <c r="AB123" i="2" s="1"/>
  <c r="X123" i="2"/>
  <c r="R123" i="2"/>
  <c r="Z123" i="2" s="1"/>
  <c r="P123" i="2"/>
  <c r="Y123" i="2" s="1"/>
  <c r="O123" i="2"/>
  <c r="L123" i="2"/>
  <c r="T123" i="2" s="1"/>
  <c r="AA122" i="2"/>
  <c r="AB122" i="2" s="1"/>
  <c r="Y122" i="2"/>
  <c r="X122" i="2"/>
  <c r="R122" i="2"/>
  <c r="Z122" i="2" s="1"/>
  <c r="Q122" i="2"/>
  <c r="P122" i="2"/>
  <c r="O122" i="2"/>
  <c r="T122" i="2" s="1"/>
  <c r="L122" i="2"/>
  <c r="AB121" i="2"/>
  <c r="AA121" i="2"/>
  <c r="X121" i="2"/>
  <c r="S121" i="2"/>
  <c r="R121" i="2"/>
  <c r="Z121" i="2" s="1"/>
  <c r="Q121" i="2"/>
  <c r="P121" i="2"/>
  <c r="Y121" i="2" s="1"/>
  <c r="O121" i="2"/>
  <c r="L121" i="2"/>
  <c r="AA120" i="2"/>
  <c r="AB120" i="2" s="1"/>
  <c r="X120" i="2"/>
  <c r="R120" i="2"/>
  <c r="Q120" i="2" s="1"/>
  <c r="P120" i="2"/>
  <c r="Y120" i="2" s="1"/>
  <c r="O120" i="2"/>
  <c r="L120" i="2"/>
  <c r="U120" i="2" s="1"/>
  <c r="AA119" i="2"/>
  <c r="AB119" i="2" s="1"/>
  <c r="Y119" i="2"/>
  <c r="X119" i="2"/>
  <c r="R119" i="2"/>
  <c r="Z119" i="2" s="1"/>
  <c r="P119" i="2"/>
  <c r="O119" i="2"/>
  <c r="L119" i="2"/>
  <c r="AB118" i="2"/>
  <c r="AA118" i="2"/>
  <c r="X118" i="2"/>
  <c r="R118" i="2"/>
  <c r="P118" i="2"/>
  <c r="Y118" i="2" s="1"/>
  <c r="O118" i="2"/>
  <c r="L118" i="2"/>
  <c r="AA117" i="2"/>
  <c r="AB117" i="2" s="1"/>
  <c r="X117" i="2"/>
  <c r="R117" i="2"/>
  <c r="P117" i="2"/>
  <c r="Y117" i="2" s="1"/>
  <c r="O117" i="2"/>
  <c r="L117" i="2"/>
  <c r="AA116" i="2"/>
  <c r="AB116" i="2" s="1"/>
  <c r="X116" i="2"/>
  <c r="R116" i="2"/>
  <c r="Q116" i="2" s="1"/>
  <c r="P116" i="2"/>
  <c r="Y116" i="2" s="1"/>
  <c r="O116" i="2"/>
  <c r="L116" i="2"/>
  <c r="AA115" i="2"/>
  <c r="AB115" i="2" s="1"/>
  <c r="X115" i="2"/>
  <c r="R115" i="2"/>
  <c r="Z115" i="2" s="1"/>
  <c r="P115" i="2"/>
  <c r="Y115" i="2" s="1"/>
  <c r="O115" i="2"/>
  <c r="L115" i="2"/>
  <c r="T115" i="2" s="1"/>
  <c r="AA114" i="2"/>
  <c r="AB114" i="2" s="1"/>
  <c r="X114" i="2"/>
  <c r="R114" i="2"/>
  <c r="Z114" i="2" s="1"/>
  <c r="Q114" i="2"/>
  <c r="P114" i="2"/>
  <c r="Y114" i="2" s="1"/>
  <c r="O114" i="2"/>
  <c r="U114" i="2" s="1"/>
  <c r="L114" i="2"/>
  <c r="AB113" i="2"/>
  <c r="AA113" i="2"/>
  <c r="X113" i="2"/>
  <c r="S113" i="2"/>
  <c r="R113" i="2"/>
  <c r="Z113" i="2" s="1"/>
  <c r="Q113" i="2"/>
  <c r="P113" i="2"/>
  <c r="Y113" i="2" s="1"/>
  <c r="O113" i="2"/>
  <c r="U113" i="2" s="1"/>
  <c r="L113" i="2"/>
  <c r="AA112" i="2"/>
  <c r="AB112" i="2" s="1"/>
  <c r="X112" i="2"/>
  <c r="R112" i="2"/>
  <c r="Q112" i="2" s="1"/>
  <c r="P112" i="2"/>
  <c r="Y112" i="2" s="1"/>
  <c r="O112" i="2"/>
  <c r="L112" i="2"/>
  <c r="U112" i="2" s="1"/>
  <c r="AA111" i="2"/>
  <c r="AB111" i="2" s="1"/>
  <c r="Y111" i="2"/>
  <c r="X111" i="2"/>
  <c r="R111" i="2"/>
  <c r="Z111" i="2" s="1"/>
  <c r="P111" i="2"/>
  <c r="O111" i="2"/>
  <c r="L111" i="2"/>
  <c r="AB110" i="2"/>
  <c r="AA110" i="2"/>
  <c r="X110" i="2"/>
  <c r="R110" i="2"/>
  <c r="P110" i="2"/>
  <c r="Y110" i="2" s="1"/>
  <c r="O110" i="2"/>
  <c r="L110" i="2"/>
  <c r="AA109" i="2"/>
  <c r="AB109" i="2" s="1"/>
  <c r="X109" i="2"/>
  <c r="R109" i="2"/>
  <c r="P109" i="2"/>
  <c r="Y109" i="2" s="1"/>
  <c r="O109" i="2"/>
  <c r="L109" i="2"/>
  <c r="AA108" i="2"/>
  <c r="AB108" i="2" s="1"/>
  <c r="X108" i="2"/>
  <c r="R108" i="2"/>
  <c r="Q108" i="2" s="1"/>
  <c r="P108" i="2"/>
  <c r="Y108" i="2" s="1"/>
  <c r="O108" i="2"/>
  <c r="L108" i="2"/>
  <c r="AA107" i="2"/>
  <c r="AB107" i="2" s="1"/>
  <c r="X107" i="2"/>
  <c r="R107" i="2"/>
  <c r="Z107" i="2" s="1"/>
  <c r="P107" i="2"/>
  <c r="Y107" i="2" s="1"/>
  <c r="O107" i="2"/>
  <c r="L107" i="2"/>
  <c r="T107" i="2" s="1"/>
  <c r="AA106" i="2"/>
  <c r="AB106" i="2" s="1"/>
  <c r="Y106" i="2"/>
  <c r="X106" i="2"/>
  <c r="R106" i="2"/>
  <c r="Z106" i="2" s="1"/>
  <c r="Q106" i="2"/>
  <c r="P106" i="2"/>
  <c r="O106" i="2"/>
  <c r="L106" i="2"/>
  <c r="AB105" i="2"/>
  <c r="AA105" i="2"/>
  <c r="X105" i="2"/>
  <c r="S105" i="2"/>
  <c r="R105" i="2"/>
  <c r="Z105" i="2" s="1"/>
  <c r="Q105" i="2"/>
  <c r="P105" i="2"/>
  <c r="Y105" i="2" s="1"/>
  <c r="O105" i="2"/>
  <c r="U105" i="2" s="1"/>
  <c r="L105" i="2"/>
  <c r="AA104" i="2"/>
  <c r="AB104" i="2" s="1"/>
  <c r="X104" i="2"/>
  <c r="R104" i="2"/>
  <c r="Q104" i="2" s="1"/>
  <c r="P104" i="2"/>
  <c r="Y104" i="2" s="1"/>
  <c r="O104" i="2"/>
  <c r="L104" i="2"/>
  <c r="U104" i="2" s="1"/>
  <c r="AA103" i="2"/>
  <c r="AB103" i="2" s="1"/>
  <c r="Y103" i="2"/>
  <c r="X103" i="2"/>
  <c r="R103" i="2"/>
  <c r="Z103" i="2" s="1"/>
  <c r="P103" i="2"/>
  <c r="O103" i="2"/>
  <c r="L103" i="2"/>
  <c r="T103" i="2" s="1"/>
  <c r="AB102" i="2"/>
  <c r="AA102" i="2"/>
  <c r="X102" i="2"/>
  <c r="R102" i="2"/>
  <c r="Z102" i="2" s="1"/>
  <c r="P102" i="2"/>
  <c r="Y102" i="2" s="1"/>
  <c r="O102" i="2"/>
  <c r="L102" i="2"/>
  <c r="AA101" i="2"/>
  <c r="AB101" i="2" s="1"/>
  <c r="X101" i="2"/>
  <c r="R101" i="2"/>
  <c r="P101" i="2"/>
  <c r="Y101" i="2" s="1"/>
  <c r="O101" i="2"/>
  <c r="U101" i="2" s="1"/>
  <c r="L101" i="2"/>
  <c r="AA100" i="2"/>
  <c r="AB100" i="2" s="1"/>
  <c r="X100" i="2"/>
  <c r="R100" i="2"/>
  <c r="Q100" i="2" s="1"/>
  <c r="P100" i="2"/>
  <c r="Y100" i="2" s="1"/>
  <c r="O100" i="2"/>
  <c r="L100" i="2"/>
  <c r="U100" i="2" s="1"/>
  <c r="AA99" i="2"/>
  <c r="AB99" i="2" s="1"/>
  <c r="X99" i="2"/>
  <c r="R99" i="2"/>
  <c r="Z99" i="2" s="1"/>
  <c r="P99" i="2"/>
  <c r="Y99" i="2" s="1"/>
  <c r="O99" i="2"/>
  <c r="L99" i="2"/>
  <c r="T99" i="2" s="1"/>
  <c r="AA98" i="2"/>
  <c r="AB98" i="2" s="1"/>
  <c r="X98" i="2"/>
  <c r="R98" i="2"/>
  <c r="Z98" i="2" s="1"/>
  <c r="Q98" i="2"/>
  <c r="P98" i="2"/>
  <c r="Y98" i="2" s="1"/>
  <c r="O98" i="2"/>
  <c r="T98" i="2" s="1"/>
  <c r="L98" i="2"/>
  <c r="AA97" i="2"/>
  <c r="AB97" i="2" s="1"/>
  <c r="X97" i="2"/>
  <c r="S97" i="2"/>
  <c r="R97" i="2"/>
  <c r="Z97" i="2" s="1"/>
  <c r="Q97" i="2"/>
  <c r="P97" i="2"/>
  <c r="Y97" i="2" s="1"/>
  <c r="O97" i="2"/>
  <c r="U97" i="2" s="1"/>
  <c r="L97" i="2"/>
  <c r="AA96" i="2"/>
  <c r="AB96" i="2" s="1"/>
  <c r="X96" i="2"/>
  <c r="R96" i="2"/>
  <c r="Q96" i="2" s="1"/>
  <c r="P96" i="2"/>
  <c r="Y96" i="2" s="1"/>
  <c r="O96" i="2"/>
  <c r="L96" i="2"/>
  <c r="U96" i="2" s="1"/>
  <c r="AA95" i="2"/>
  <c r="AB95" i="2" s="1"/>
  <c r="Y95" i="2"/>
  <c r="X95" i="2"/>
  <c r="R95" i="2"/>
  <c r="Z95" i="2" s="1"/>
  <c r="P95" i="2"/>
  <c r="O95" i="2"/>
  <c r="L95" i="2"/>
  <c r="AB94" i="2"/>
  <c r="AA94" i="2"/>
  <c r="X94" i="2"/>
  <c r="R94" i="2"/>
  <c r="P94" i="2"/>
  <c r="Y94" i="2" s="1"/>
  <c r="O94" i="2"/>
  <c r="U94" i="2" s="1"/>
  <c r="L94" i="2"/>
  <c r="AA93" i="2"/>
  <c r="AB93" i="2" s="1"/>
  <c r="X93" i="2"/>
  <c r="T93" i="2"/>
  <c r="W93" i="2" s="1"/>
  <c r="R93" i="2"/>
  <c r="Z93" i="2" s="1"/>
  <c r="Q93" i="2"/>
  <c r="P93" i="2"/>
  <c r="Y93" i="2" s="1"/>
  <c r="O93" i="2"/>
  <c r="L93" i="2"/>
  <c r="AA92" i="2"/>
  <c r="AB92" i="2" s="1"/>
  <c r="X92" i="2"/>
  <c r="R92" i="2"/>
  <c r="Q92" i="2" s="1"/>
  <c r="P92" i="2"/>
  <c r="Y92" i="2" s="1"/>
  <c r="O92" i="2"/>
  <c r="L92" i="2"/>
  <c r="AA91" i="2"/>
  <c r="AB91" i="2" s="1"/>
  <c r="X91" i="2"/>
  <c r="R91" i="2"/>
  <c r="Z91" i="2" s="1"/>
  <c r="P91" i="2"/>
  <c r="Y91" i="2" s="1"/>
  <c r="O91" i="2"/>
  <c r="L91" i="2"/>
  <c r="T91" i="2" s="1"/>
  <c r="AA90" i="2"/>
  <c r="AB90" i="2" s="1"/>
  <c r="Y90" i="2"/>
  <c r="X90" i="2"/>
  <c r="R90" i="2"/>
  <c r="Z90" i="2" s="1"/>
  <c r="Q90" i="2"/>
  <c r="P90" i="2"/>
  <c r="O90" i="2"/>
  <c r="L90" i="2"/>
  <c r="T90" i="2" s="1"/>
  <c r="AB89" i="2"/>
  <c r="AA89" i="2"/>
  <c r="X89" i="2"/>
  <c r="S89" i="2"/>
  <c r="R89" i="2"/>
  <c r="Z89" i="2" s="1"/>
  <c r="Q89" i="2"/>
  <c r="P89" i="2"/>
  <c r="Y89" i="2" s="1"/>
  <c r="O89" i="2"/>
  <c r="U89" i="2" s="1"/>
  <c r="L89" i="2"/>
  <c r="AA88" i="2"/>
  <c r="AB88" i="2" s="1"/>
  <c r="X88" i="2"/>
  <c r="R88" i="2"/>
  <c r="Q88" i="2" s="1"/>
  <c r="P88" i="2"/>
  <c r="Y88" i="2" s="1"/>
  <c r="O88" i="2"/>
  <c r="L88" i="2"/>
  <c r="U88" i="2" s="1"/>
  <c r="AA87" i="2"/>
  <c r="AB87" i="2" s="1"/>
  <c r="Y87" i="2"/>
  <c r="X87" i="2"/>
  <c r="R87" i="2"/>
  <c r="Z87" i="2" s="1"/>
  <c r="P87" i="2"/>
  <c r="O87" i="2"/>
  <c r="L87" i="2"/>
  <c r="AB86" i="2"/>
  <c r="AA86" i="2"/>
  <c r="X86" i="2"/>
  <c r="U86" i="2"/>
  <c r="R86" i="2"/>
  <c r="Z86" i="2" s="1"/>
  <c r="Q86" i="2"/>
  <c r="P86" i="2"/>
  <c r="Y86" i="2" s="1"/>
  <c r="O86" i="2"/>
  <c r="L86" i="2"/>
  <c r="AA85" i="2"/>
  <c r="AB85" i="2" s="1"/>
  <c r="X85" i="2"/>
  <c r="R85" i="2"/>
  <c r="P85" i="2"/>
  <c r="Y85" i="2" s="1"/>
  <c r="O85" i="2"/>
  <c r="L85" i="2"/>
  <c r="V85" i="2" s="1"/>
  <c r="AA84" i="2"/>
  <c r="AB84" i="2" s="1"/>
  <c r="X84" i="2"/>
  <c r="R84" i="2"/>
  <c r="Q84" i="2" s="1"/>
  <c r="P84" i="2"/>
  <c r="Y84" i="2" s="1"/>
  <c r="O84" i="2"/>
  <c r="L84" i="2"/>
  <c r="S84" i="2" s="1"/>
  <c r="AA83" i="2"/>
  <c r="AB83" i="2" s="1"/>
  <c r="X83" i="2"/>
  <c r="R83" i="2"/>
  <c r="Q83" i="2" s="1"/>
  <c r="P83" i="2"/>
  <c r="Y83" i="2" s="1"/>
  <c r="O83" i="2"/>
  <c r="L83" i="2"/>
  <c r="AB82" i="2"/>
  <c r="AA82" i="2"/>
  <c r="X82" i="2"/>
  <c r="R82" i="2"/>
  <c r="Z82" i="2" s="1"/>
  <c r="Q82" i="2"/>
  <c r="P82" i="2"/>
  <c r="Y82" i="2" s="1"/>
  <c r="O82" i="2"/>
  <c r="T82" i="2" s="1"/>
  <c r="L82" i="2"/>
  <c r="AA81" i="2"/>
  <c r="AB81" i="2" s="1"/>
  <c r="X81" i="2"/>
  <c r="R81" i="2"/>
  <c r="Z81" i="2" s="1"/>
  <c r="Q81" i="2"/>
  <c r="P81" i="2"/>
  <c r="Y81" i="2" s="1"/>
  <c r="O81" i="2"/>
  <c r="L81" i="2"/>
  <c r="AA80" i="2"/>
  <c r="AB80" i="2" s="1"/>
  <c r="X80" i="2"/>
  <c r="R80" i="2"/>
  <c r="Q80" i="2" s="1"/>
  <c r="P80" i="2"/>
  <c r="Y80" i="2" s="1"/>
  <c r="O80" i="2"/>
  <c r="L80" i="2"/>
  <c r="U80" i="2" s="1"/>
  <c r="AA79" i="2"/>
  <c r="AB79" i="2" s="1"/>
  <c r="Y79" i="2"/>
  <c r="X79" i="2"/>
  <c r="R79" i="2"/>
  <c r="Q79" i="2" s="1"/>
  <c r="P79" i="2"/>
  <c r="O79" i="2"/>
  <c r="L79" i="2"/>
  <c r="AA78" i="2"/>
  <c r="AB78" i="2" s="1"/>
  <c r="X78" i="2"/>
  <c r="R78" i="2"/>
  <c r="P78" i="2"/>
  <c r="Y78" i="2" s="1"/>
  <c r="O78" i="2"/>
  <c r="L78" i="2"/>
  <c r="AA77" i="2"/>
  <c r="AB77" i="2" s="1"/>
  <c r="X77" i="2"/>
  <c r="R77" i="2"/>
  <c r="P77" i="2"/>
  <c r="Y77" i="2" s="1"/>
  <c r="O77" i="2"/>
  <c r="U77" i="2" s="1"/>
  <c r="L77" i="2"/>
  <c r="S77" i="2" s="1"/>
  <c r="AA76" i="2"/>
  <c r="AB76" i="2" s="1"/>
  <c r="X76" i="2"/>
  <c r="R76" i="2"/>
  <c r="Q76" i="2" s="1"/>
  <c r="P76" i="2"/>
  <c r="Y76" i="2" s="1"/>
  <c r="O76" i="2"/>
  <c r="L76" i="2"/>
  <c r="AA75" i="2"/>
  <c r="AB75" i="2" s="1"/>
  <c r="X75" i="2"/>
  <c r="R75" i="2"/>
  <c r="Z75" i="2" s="1"/>
  <c r="P75" i="2"/>
  <c r="Y75" i="2" s="1"/>
  <c r="O75" i="2"/>
  <c r="L75" i="2"/>
  <c r="AA74" i="2"/>
  <c r="AB74" i="2" s="1"/>
  <c r="X74" i="2"/>
  <c r="R74" i="2"/>
  <c r="Z74" i="2" s="1"/>
  <c r="Q74" i="2"/>
  <c r="P74" i="2"/>
  <c r="Y74" i="2" s="1"/>
  <c r="O74" i="2"/>
  <c r="L74" i="2"/>
  <c r="U74" i="2" s="1"/>
  <c r="AB73" i="2"/>
  <c r="AA73" i="2"/>
  <c r="X73" i="2"/>
  <c r="S73" i="2"/>
  <c r="R73" i="2"/>
  <c r="Z73" i="2" s="1"/>
  <c r="Q73" i="2"/>
  <c r="P73" i="2"/>
  <c r="Y73" i="2" s="1"/>
  <c r="O73" i="2"/>
  <c r="U73" i="2" s="1"/>
  <c r="L73" i="2"/>
  <c r="AA72" i="2"/>
  <c r="AB72" i="2" s="1"/>
  <c r="Z72" i="2"/>
  <c r="X72" i="2"/>
  <c r="R72" i="2"/>
  <c r="Q72" i="2" s="1"/>
  <c r="P72" i="2"/>
  <c r="Y72" i="2" s="1"/>
  <c r="O72" i="2"/>
  <c r="L72" i="2"/>
  <c r="AA71" i="2"/>
  <c r="AB71" i="2" s="1"/>
  <c r="Z71" i="2"/>
  <c r="X71" i="2"/>
  <c r="R71" i="2"/>
  <c r="Q71" i="2"/>
  <c r="P71" i="2"/>
  <c r="Y71" i="2" s="1"/>
  <c r="O71" i="2"/>
  <c r="L71" i="2"/>
  <c r="AA70" i="2"/>
  <c r="AB70" i="2" s="1"/>
  <c r="X70" i="2"/>
  <c r="R70" i="2"/>
  <c r="P70" i="2"/>
  <c r="Y70" i="2" s="1"/>
  <c r="O70" i="2"/>
  <c r="L70" i="2"/>
  <c r="AA69" i="2"/>
  <c r="AB69" i="2" s="1"/>
  <c r="X69" i="2"/>
  <c r="R69" i="2"/>
  <c r="P69" i="2"/>
  <c r="Y69" i="2" s="1"/>
  <c r="O69" i="2"/>
  <c r="U69" i="2" s="1"/>
  <c r="L69" i="2"/>
  <c r="S69" i="2" s="1"/>
  <c r="AA68" i="2"/>
  <c r="AB68" i="2" s="1"/>
  <c r="X68" i="2"/>
  <c r="R68" i="2"/>
  <c r="Q68" i="2" s="1"/>
  <c r="P68" i="2"/>
  <c r="Y68" i="2" s="1"/>
  <c r="O68" i="2"/>
  <c r="L68" i="2"/>
  <c r="AA67" i="2"/>
  <c r="AB67" i="2" s="1"/>
  <c r="X67" i="2"/>
  <c r="R67" i="2"/>
  <c r="Z67" i="2" s="1"/>
  <c r="P67" i="2"/>
  <c r="Y67" i="2" s="1"/>
  <c r="O67" i="2"/>
  <c r="L67" i="2"/>
  <c r="AA66" i="2"/>
  <c r="AB66" i="2" s="1"/>
  <c r="Y66" i="2"/>
  <c r="X66" i="2"/>
  <c r="R66" i="2"/>
  <c r="Z66" i="2" s="1"/>
  <c r="P66" i="2"/>
  <c r="O66" i="2"/>
  <c r="L66" i="2"/>
  <c r="V66" i="2" s="1"/>
  <c r="AB65" i="2"/>
  <c r="AA65" i="2"/>
  <c r="X65" i="2"/>
  <c r="T65" i="2"/>
  <c r="W65" i="2" s="1"/>
  <c r="S65" i="2"/>
  <c r="R65" i="2"/>
  <c r="Z65" i="2" s="1"/>
  <c r="Q65" i="2"/>
  <c r="P65" i="2"/>
  <c r="Y65" i="2" s="1"/>
  <c r="O65" i="2"/>
  <c r="U65" i="2" s="1"/>
  <c r="L65" i="2"/>
  <c r="AA64" i="2"/>
  <c r="AB64" i="2" s="1"/>
  <c r="Z64" i="2"/>
  <c r="X64" i="2"/>
  <c r="R64" i="2"/>
  <c r="Q64" i="2" s="1"/>
  <c r="P64" i="2"/>
  <c r="Y64" i="2" s="1"/>
  <c r="O64" i="2"/>
  <c r="L64" i="2"/>
  <c r="AA63" i="2"/>
  <c r="AB63" i="2" s="1"/>
  <c r="Y63" i="2"/>
  <c r="X63" i="2"/>
  <c r="R63" i="2"/>
  <c r="Q63" i="2" s="1"/>
  <c r="P63" i="2"/>
  <c r="O63" i="2"/>
  <c r="L63" i="2"/>
  <c r="S63" i="2" s="1"/>
  <c r="AA62" i="2"/>
  <c r="AB62" i="2" s="1"/>
  <c r="X62" i="2"/>
  <c r="R62" i="2"/>
  <c r="Q62" i="2" s="1"/>
  <c r="P62" i="2"/>
  <c r="Y62" i="2" s="1"/>
  <c r="O62" i="2"/>
  <c r="L62" i="2"/>
  <c r="AA61" i="2"/>
  <c r="AB61" i="2" s="1"/>
  <c r="X61" i="2"/>
  <c r="S61" i="2"/>
  <c r="R61" i="2"/>
  <c r="Z61" i="2" s="1"/>
  <c r="Q61" i="2"/>
  <c r="P61" i="2"/>
  <c r="Y61" i="2" s="1"/>
  <c r="O61" i="2"/>
  <c r="T61" i="2" s="1"/>
  <c r="W61" i="2" s="1"/>
  <c r="L61" i="2"/>
  <c r="AB60" i="2"/>
  <c r="AA60" i="2"/>
  <c r="Z60" i="2"/>
  <c r="X60" i="2"/>
  <c r="R60" i="2"/>
  <c r="Q60" i="2" s="1"/>
  <c r="P60" i="2"/>
  <c r="Y60" i="2" s="1"/>
  <c r="O60" i="2"/>
  <c r="T60" i="2" s="1"/>
  <c r="W60" i="2" s="1"/>
  <c r="L60" i="2"/>
  <c r="AA59" i="2"/>
  <c r="AB59" i="2" s="1"/>
  <c r="X59" i="2"/>
  <c r="R59" i="2"/>
  <c r="Z59" i="2" s="1"/>
  <c r="P59" i="2"/>
  <c r="Y59" i="2" s="1"/>
  <c r="O59" i="2"/>
  <c r="L59" i="2"/>
  <c r="T59" i="2" s="1"/>
  <c r="AB58" i="2"/>
  <c r="AA58" i="2"/>
  <c r="X58" i="2"/>
  <c r="R58" i="2"/>
  <c r="Z58" i="2" s="1"/>
  <c r="Q58" i="2"/>
  <c r="P58" i="2"/>
  <c r="Y58" i="2" s="1"/>
  <c r="O58" i="2"/>
  <c r="L58" i="2"/>
  <c r="AA57" i="2"/>
  <c r="AB57" i="2" s="1"/>
  <c r="X57" i="2"/>
  <c r="S57" i="2"/>
  <c r="R57" i="2"/>
  <c r="Z57" i="2" s="1"/>
  <c r="Q57" i="2"/>
  <c r="P57" i="2"/>
  <c r="Y57" i="2" s="1"/>
  <c r="O57" i="2"/>
  <c r="U57" i="2" s="1"/>
  <c r="L57" i="2"/>
  <c r="AA56" i="2"/>
  <c r="AB56" i="2" s="1"/>
  <c r="Z56" i="2"/>
  <c r="X56" i="2"/>
  <c r="R56" i="2"/>
  <c r="Q56" i="2" s="1"/>
  <c r="P56" i="2"/>
  <c r="Y56" i="2" s="1"/>
  <c r="O56" i="2"/>
  <c r="L56" i="2"/>
  <c r="U56" i="2" s="1"/>
  <c r="AA55" i="2"/>
  <c r="AB55" i="2" s="1"/>
  <c r="Z55" i="2"/>
  <c r="X55" i="2"/>
  <c r="R55" i="2"/>
  <c r="Q55" i="2"/>
  <c r="P55" i="2"/>
  <c r="Y55" i="2" s="1"/>
  <c r="O55" i="2"/>
  <c r="L55" i="2"/>
  <c r="S55" i="2" s="1"/>
  <c r="AA54" i="2"/>
  <c r="AB54" i="2" s="1"/>
  <c r="X54" i="2"/>
  <c r="R54" i="2"/>
  <c r="P54" i="2"/>
  <c r="Y54" i="2" s="1"/>
  <c r="O54" i="2"/>
  <c r="L54" i="2"/>
  <c r="U54" i="2" s="1"/>
  <c r="AA53" i="2"/>
  <c r="AB53" i="2" s="1"/>
  <c r="X53" i="2"/>
  <c r="R53" i="2"/>
  <c r="P53" i="2"/>
  <c r="Y53" i="2" s="1"/>
  <c r="O53" i="2"/>
  <c r="L53" i="2"/>
  <c r="T53" i="2" s="1"/>
  <c r="W53" i="2" s="1"/>
  <c r="AA52" i="2"/>
  <c r="AB52" i="2" s="1"/>
  <c r="X52" i="2"/>
  <c r="R52" i="2"/>
  <c r="Z52" i="2" s="1"/>
  <c r="P52" i="2"/>
  <c r="Y52" i="2" s="1"/>
  <c r="O52" i="2"/>
  <c r="L52" i="2"/>
  <c r="AA51" i="2"/>
  <c r="AB51" i="2" s="1"/>
  <c r="X51" i="2"/>
  <c r="S51" i="2"/>
  <c r="R51" i="2"/>
  <c r="Z51" i="2" s="1"/>
  <c r="Q51" i="2"/>
  <c r="P51" i="2"/>
  <c r="Y51" i="2" s="1"/>
  <c r="O51" i="2"/>
  <c r="T51" i="2" s="1"/>
  <c r="W51" i="2" s="1"/>
  <c r="L51" i="2"/>
  <c r="AB50" i="2"/>
  <c r="AA50" i="2"/>
  <c r="X50" i="2"/>
  <c r="R50" i="2"/>
  <c r="Q50" i="2" s="1"/>
  <c r="P50" i="2"/>
  <c r="Y50" i="2" s="1"/>
  <c r="O50" i="2"/>
  <c r="L50" i="2"/>
  <c r="AA49" i="2"/>
  <c r="AB49" i="2" s="1"/>
  <c r="X49" i="2"/>
  <c r="R49" i="2"/>
  <c r="Z49" i="2" s="1"/>
  <c r="Q49" i="2"/>
  <c r="P49" i="2"/>
  <c r="Y49" i="2" s="1"/>
  <c r="O49" i="2"/>
  <c r="L49" i="2"/>
  <c r="AA48" i="2"/>
  <c r="AB48" i="2" s="1"/>
  <c r="X48" i="2"/>
  <c r="R48" i="2"/>
  <c r="Z48" i="2" s="1"/>
  <c r="P48" i="2"/>
  <c r="Y48" i="2" s="1"/>
  <c r="O48" i="2"/>
  <c r="L48" i="2"/>
  <c r="AA47" i="2"/>
  <c r="AB47" i="2" s="1"/>
  <c r="Y47" i="2"/>
  <c r="X47" i="2"/>
  <c r="R47" i="2"/>
  <c r="Z47" i="2" s="1"/>
  <c r="Q47" i="2"/>
  <c r="P47" i="2"/>
  <c r="O47" i="2"/>
  <c r="L47" i="2"/>
  <c r="AB46" i="2"/>
  <c r="AA46" i="2"/>
  <c r="X46" i="2"/>
  <c r="R46" i="2"/>
  <c r="Q46" i="2" s="1"/>
  <c r="P46" i="2"/>
  <c r="Y46" i="2" s="1"/>
  <c r="O46" i="2"/>
  <c r="L46" i="2"/>
  <c r="U46" i="2" s="1"/>
  <c r="AA45" i="2"/>
  <c r="AB45" i="2" s="1"/>
  <c r="X45" i="2"/>
  <c r="R45" i="2"/>
  <c r="P45" i="2"/>
  <c r="Y45" i="2" s="1"/>
  <c r="O45" i="2"/>
  <c r="U45" i="2" s="1"/>
  <c r="L45" i="2"/>
  <c r="AA44" i="2"/>
  <c r="AB44" i="2" s="1"/>
  <c r="X44" i="2"/>
  <c r="R44" i="2"/>
  <c r="Z44" i="2" s="1"/>
  <c r="P44" i="2"/>
  <c r="Y44" i="2" s="1"/>
  <c r="O44" i="2"/>
  <c r="L44" i="2"/>
  <c r="AA43" i="2"/>
  <c r="AB43" i="2" s="1"/>
  <c r="X43" i="2"/>
  <c r="S43" i="2"/>
  <c r="R43" i="2"/>
  <c r="Z43" i="2" s="1"/>
  <c r="Q43" i="2"/>
  <c r="P43" i="2"/>
  <c r="Y43" i="2" s="1"/>
  <c r="O43" i="2"/>
  <c r="U43" i="2" s="1"/>
  <c r="L43" i="2"/>
  <c r="AA42" i="2"/>
  <c r="AB42" i="2" s="1"/>
  <c r="X42" i="2"/>
  <c r="R42" i="2"/>
  <c r="Q42" i="2" s="1"/>
  <c r="P42" i="2"/>
  <c r="Y42" i="2" s="1"/>
  <c r="O42" i="2"/>
  <c r="L42" i="2"/>
  <c r="AA41" i="2"/>
  <c r="AB41" i="2" s="1"/>
  <c r="X41" i="2"/>
  <c r="R41" i="2"/>
  <c r="Z41" i="2" s="1"/>
  <c r="Q41" i="2"/>
  <c r="P41" i="2"/>
  <c r="Y41" i="2" s="1"/>
  <c r="O41" i="2"/>
  <c r="L41" i="2"/>
  <c r="AB40" i="2"/>
  <c r="AA40" i="2"/>
  <c r="X40" i="2"/>
  <c r="R40" i="2"/>
  <c r="Z40" i="2" s="1"/>
  <c r="P40" i="2"/>
  <c r="Y40" i="2" s="1"/>
  <c r="O40" i="2"/>
  <c r="L40" i="2"/>
  <c r="AA39" i="2"/>
  <c r="AB39" i="2" s="1"/>
  <c r="Y39" i="2"/>
  <c r="X39" i="2"/>
  <c r="R39" i="2"/>
  <c r="Z39" i="2" s="1"/>
  <c r="Q39" i="2"/>
  <c r="P39" i="2"/>
  <c r="O39" i="2"/>
  <c r="L39" i="2"/>
  <c r="S39" i="2" s="1"/>
  <c r="AB38" i="2"/>
  <c r="AA38" i="2"/>
  <c r="X38" i="2"/>
  <c r="R38" i="2"/>
  <c r="Q38" i="2" s="1"/>
  <c r="P38" i="2"/>
  <c r="Y38" i="2" s="1"/>
  <c r="O38" i="2"/>
  <c r="L38" i="2"/>
  <c r="U38" i="2" s="1"/>
  <c r="AA37" i="2"/>
  <c r="AB37" i="2" s="1"/>
  <c r="X37" i="2"/>
  <c r="R37" i="2"/>
  <c r="P37" i="2"/>
  <c r="Y37" i="2" s="1"/>
  <c r="O37" i="2"/>
  <c r="L37" i="2"/>
  <c r="T37" i="2" s="1"/>
  <c r="W37" i="2" s="1"/>
  <c r="AA36" i="2"/>
  <c r="AB36" i="2" s="1"/>
  <c r="X36" i="2"/>
  <c r="R36" i="2"/>
  <c r="Z36" i="2" s="1"/>
  <c r="P36" i="2"/>
  <c r="Y36" i="2" s="1"/>
  <c r="O36" i="2"/>
  <c r="L36" i="2"/>
  <c r="AA35" i="2"/>
  <c r="AB35" i="2" s="1"/>
  <c r="X35" i="2"/>
  <c r="S35" i="2"/>
  <c r="R35" i="2"/>
  <c r="Z35" i="2" s="1"/>
  <c r="Q35" i="2"/>
  <c r="P35" i="2"/>
  <c r="Y35" i="2" s="1"/>
  <c r="O35" i="2"/>
  <c r="U35" i="2" s="1"/>
  <c r="L35" i="2"/>
  <c r="AA34" i="2"/>
  <c r="AB34" i="2" s="1"/>
  <c r="X34" i="2"/>
  <c r="R34" i="2"/>
  <c r="Q34" i="2" s="1"/>
  <c r="P34" i="2"/>
  <c r="Y34" i="2" s="1"/>
  <c r="O34" i="2"/>
  <c r="L34" i="2"/>
  <c r="AA33" i="2"/>
  <c r="AB33" i="2" s="1"/>
  <c r="X33" i="2"/>
  <c r="R33" i="2"/>
  <c r="Z33" i="2" s="1"/>
  <c r="P33" i="2"/>
  <c r="Y33" i="2" s="1"/>
  <c r="O33" i="2"/>
  <c r="L33" i="2"/>
  <c r="AA32" i="2"/>
  <c r="AB32" i="2" s="1"/>
  <c r="X32" i="2"/>
  <c r="R32" i="2"/>
  <c r="Z32" i="2" s="1"/>
  <c r="P32" i="2"/>
  <c r="Y32" i="2" s="1"/>
  <c r="O32" i="2"/>
  <c r="L32" i="2"/>
  <c r="AA31" i="2"/>
  <c r="AB31" i="2" s="1"/>
  <c r="X31" i="2"/>
  <c r="S31" i="2"/>
  <c r="R31" i="2"/>
  <c r="Z31" i="2" s="1"/>
  <c r="Q31" i="2"/>
  <c r="P31" i="2"/>
  <c r="Y31" i="2" s="1"/>
  <c r="O31" i="2"/>
  <c r="U31" i="2" s="1"/>
  <c r="L31" i="2"/>
  <c r="AA30" i="2"/>
  <c r="AB30" i="2" s="1"/>
  <c r="X30" i="2"/>
  <c r="R30" i="2"/>
  <c r="Q30" i="2" s="1"/>
  <c r="P30" i="2"/>
  <c r="Y30" i="2" s="1"/>
  <c r="O30" i="2"/>
  <c r="L30" i="2"/>
  <c r="AA29" i="2"/>
  <c r="AB29" i="2" s="1"/>
  <c r="X29" i="2"/>
  <c r="R29" i="2"/>
  <c r="Z29" i="2" s="1"/>
  <c r="Q29" i="2"/>
  <c r="P29" i="2"/>
  <c r="Y29" i="2" s="1"/>
  <c r="O29" i="2"/>
  <c r="L29" i="2"/>
  <c r="T29" i="2" s="1"/>
  <c r="W29" i="2" s="1"/>
  <c r="AA28" i="2"/>
  <c r="AB28" i="2" s="1"/>
  <c r="X28" i="2"/>
  <c r="R28" i="2"/>
  <c r="Z28" i="2" s="1"/>
  <c r="P28" i="2"/>
  <c r="Y28" i="2" s="1"/>
  <c r="O28" i="2"/>
  <c r="L28" i="2"/>
  <c r="AA27" i="2"/>
  <c r="AB27" i="2" s="1"/>
  <c r="X27" i="2"/>
  <c r="R27" i="2"/>
  <c r="Z27" i="2" s="1"/>
  <c r="Q27" i="2"/>
  <c r="P27" i="2"/>
  <c r="Y27" i="2" s="1"/>
  <c r="O27" i="2"/>
  <c r="L27" i="2"/>
  <c r="V27" i="2" s="1"/>
  <c r="AB26" i="2"/>
  <c r="AA26" i="2"/>
  <c r="X26" i="2"/>
  <c r="R26" i="2"/>
  <c r="Q26" i="2" s="1"/>
  <c r="P26" i="2"/>
  <c r="Y26" i="2" s="1"/>
  <c r="O26" i="2"/>
  <c r="L26" i="2"/>
  <c r="U26" i="2" s="1"/>
  <c r="AA25" i="2"/>
  <c r="AB25" i="2" s="1"/>
  <c r="X25" i="2"/>
  <c r="R25" i="2"/>
  <c r="Z25" i="2" s="1"/>
  <c r="P25" i="2"/>
  <c r="Y25" i="2" s="1"/>
  <c r="O25" i="2"/>
  <c r="L25" i="2"/>
  <c r="T25" i="2" s="1"/>
  <c r="W25" i="2" s="1"/>
  <c r="AA24" i="2"/>
  <c r="X24" i="2"/>
  <c r="R24" i="2"/>
  <c r="Z24" i="2" s="1"/>
  <c r="P24" i="2"/>
  <c r="Y24" i="2" s="1"/>
  <c r="O24" i="2"/>
  <c r="L24" i="2"/>
  <c r="R21" i="2"/>
  <c r="AA21" i="2" s="1"/>
  <c r="P21" i="2"/>
  <c r="Y21" i="2" s="1"/>
  <c r="O21" i="2"/>
  <c r="L21" i="2"/>
  <c r="Y20" i="2"/>
  <c r="R20" i="2"/>
  <c r="Z20" i="2" s="1"/>
  <c r="Q20" i="2"/>
  <c r="P20" i="2"/>
  <c r="O20" i="2"/>
  <c r="L20" i="2"/>
  <c r="V20" i="2" s="1"/>
  <c r="R19" i="2"/>
  <c r="Q19" i="2" s="1"/>
  <c r="P19" i="2"/>
  <c r="Y19" i="2" s="1"/>
  <c r="O19" i="2"/>
  <c r="L19" i="2"/>
  <c r="U19" i="2" s="1"/>
  <c r="R18" i="2"/>
  <c r="Z18" i="2" s="1"/>
  <c r="P18" i="2"/>
  <c r="Y18" i="2" s="1"/>
  <c r="O18" i="2"/>
  <c r="L18" i="2"/>
  <c r="V18" i="2" s="1"/>
  <c r="R17" i="2"/>
  <c r="AA17" i="2" s="1"/>
  <c r="P17" i="2"/>
  <c r="Y17" i="2" s="1"/>
  <c r="O17" i="2"/>
  <c r="L17" i="2"/>
  <c r="S16" i="2"/>
  <c r="R16" i="2"/>
  <c r="Z16" i="2" s="1"/>
  <c r="Q16" i="2"/>
  <c r="P16" i="2"/>
  <c r="Y16" i="2" s="1"/>
  <c r="O16" i="2"/>
  <c r="U16" i="2" s="1"/>
  <c r="L16" i="2"/>
  <c r="T15" i="2"/>
  <c r="R15" i="2"/>
  <c r="Q15" i="2" s="1"/>
  <c r="P15" i="2"/>
  <c r="Y15" i="2" s="1"/>
  <c r="O15" i="2"/>
  <c r="L15" i="2"/>
  <c r="U15" i="2" s="1"/>
  <c r="AA14" i="2"/>
  <c r="R14" i="2"/>
  <c r="Z14" i="2" s="1"/>
  <c r="Q14" i="2"/>
  <c r="P14" i="2"/>
  <c r="Y14" i="2" s="1"/>
  <c r="O14" i="2"/>
  <c r="L14" i="2"/>
  <c r="T14" i="2" s="1"/>
  <c r="W14" i="2" s="1"/>
  <c r="X14" i="2" s="1"/>
  <c r="R13" i="2"/>
  <c r="AA13" i="2" s="1"/>
  <c r="P13" i="2"/>
  <c r="Y13" i="2" s="1"/>
  <c r="O13" i="2"/>
  <c r="L13" i="2"/>
  <c r="Y12" i="2"/>
  <c r="R12" i="2"/>
  <c r="Z12" i="2" s="1"/>
  <c r="Q12" i="2"/>
  <c r="P12" i="2"/>
  <c r="O12" i="2"/>
  <c r="L12" i="2"/>
  <c r="V12" i="2" s="1"/>
  <c r="R11" i="2"/>
  <c r="Q11" i="2" s="1"/>
  <c r="P11" i="2"/>
  <c r="Y11" i="2" s="1"/>
  <c r="O11" i="2"/>
  <c r="L11" i="2"/>
  <c r="U11" i="2" s="1"/>
  <c r="R10" i="2"/>
  <c r="Z10" i="2" s="1"/>
  <c r="P10" i="2"/>
  <c r="Y10" i="2" s="1"/>
  <c r="O10" i="2"/>
  <c r="L10" i="2"/>
  <c r="T10" i="2" s="1"/>
  <c r="W10" i="2" s="1"/>
  <c r="X10" i="2" s="1"/>
  <c r="F5" i="2"/>
  <c r="A5" i="2"/>
  <c r="F4" i="2"/>
  <c r="A4" i="2"/>
  <c r="Z245" i="2" l="1"/>
  <c r="Q245" i="2"/>
  <c r="Z248" i="2"/>
  <c r="Q248" i="2"/>
  <c r="T253" i="2"/>
  <c r="W253" i="2" s="1"/>
  <c r="S253" i="2"/>
  <c r="T268" i="2"/>
  <c r="W268" i="2" s="1"/>
  <c r="T269" i="2"/>
  <c r="W269" i="2" s="1"/>
  <c r="U269" i="2"/>
  <c r="S269" i="2"/>
  <c r="T19" i="2"/>
  <c r="W19" i="2" s="1"/>
  <c r="X19" i="2" s="1"/>
  <c r="S53" i="2"/>
  <c r="S96" i="2"/>
  <c r="S100" i="2"/>
  <c r="T101" i="2"/>
  <c r="W101" i="2" s="1"/>
  <c r="W102" i="2"/>
  <c r="T102" i="2"/>
  <c r="Z118" i="2"/>
  <c r="Q118" i="2"/>
  <c r="AB21" i="2"/>
  <c r="U25" i="2"/>
  <c r="S25" i="2"/>
  <c r="T26" i="2"/>
  <c r="Z37" i="2"/>
  <c r="Q37" i="2"/>
  <c r="T57" i="2"/>
  <c r="W57" i="2" s="1"/>
  <c r="T66" i="2"/>
  <c r="T73" i="2"/>
  <c r="W73" i="2" s="1"/>
  <c r="Z78" i="2"/>
  <c r="Q78" i="2"/>
  <c r="U82" i="2"/>
  <c r="U102" i="2"/>
  <c r="Z110" i="2"/>
  <c r="Q110" i="2"/>
  <c r="Z117" i="2"/>
  <c r="Q117" i="2"/>
  <c r="T118" i="2"/>
  <c r="W118" i="2" s="1"/>
  <c r="U118" i="2"/>
  <c r="S120" i="2"/>
  <c r="U121" i="2"/>
  <c r="T121" i="2"/>
  <c r="W121" i="2" s="1"/>
  <c r="S20" i="2"/>
  <c r="S27" i="2"/>
  <c r="S37" i="2"/>
  <c r="Z45" i="2"/>
  <c r="Q45" i="2"/>
  <c r="T46" i="2"/>
  <c r="V47" i="2"/>
  <c r="U47" i="2"/>
  <c r="T49" i="2"/>
  <c r="W49" i="2" s="1"/>
  <c r="S49" i="2"/>
  <c r="Q54" i="2"/>
  <c r="Z54" i="2"/>
  <c r="U58" i="2"/>
  <c r="T58" i="2"/>
  <c r="U63" i="2"/>
  <c r="V63" i="2"/>
  <c r="Z69" i="2"/>
  <c r="Q69" i="2"/>
  <c r="T70" i="2"/>
  <c r="W70" i="2" s="1"/>
  <c r="T74" i="2"/>
  <c r="W74" i="2" s="1"/>
  <c r="Z77" i="2"/>
  <c r="Q77" i="2"/>
  <c r="T78" i="2"/>
  <c r="W78" i="2" s="1"/>
  <c r="V81" i="2"/>
  <c r="T81" i="2"/>
  <c r="W81" i="2" s="1"/>
  <c r="S85" i="2"/>
  <c r="Z94" i="2"/>
  <c r="Q94" i="2"/>
  <c r="U98" i="2"/>
  <c r="Z101" i="2"/>
  <c r="Q101" i="2"/>
  <c r="T105" i="2"/>
  <c r="W105" i="2" s="1"/>
  <c r="U106" i="2"/>
  <c r="Z109" i="2"/>
  <c r="Q109" i="2"/>
  <c r="T110" i="2"/>
  <c r="W110" i="2" s="1"/>
  <c r="U110" i="2"/>
  <c r="S112" i="2"/>
  <c r="V117" i="2"/>
  <c r="S117" i="2"/>
  <c r="T117" i="2"/>
  <c r="W117" i="2" s="1"/>
  <c r="Z135" i="2"/>
  <c r="Q135" i="2"/>
  <c r="T145" i="2"/>
  <c r="W145" i="2" s="1"/>
  <c r="U145" i="2"/>
  <c r="Z147" i="2"/>
  <c r="Q147" i="2"/>
  <c r="Z176" i="2"/>
  <c r="Q176" i="2"/>
  <c r="Z178" i="2"/>
  <c r="Q178" i="2"/>
  <c r="T187" i="2"/>
  <c r="V196" i="2"/>
  <c r="U196" i="2"/>
  <c r="S196" i="2"/>
  <c r="T207" i="2"/>
  <c r="W207" i="2" s="1"/>
  <c r="Z223" i="2"/>
  <c r="Q223" i="2"/>
  <c r="Z232" i="2"/>
  <c r="Q232" i="2"/>
  <c r="T245" i="2"/>
  <c r="W245" i="2" s="1"/>
  <c r="U245" i="2"/>
  <c r="T261" i="2"/>
  <c r="W261" i="2" s="1"/>
  <c r="U261" i="2"/>
  <c r="S261" i="2"/>
  <c r="T280" i="2"/>
  <c r="W280" i="2" s="1"/>
  <c r="T11" i="2"/>
  <c r="W11" i="2" s="1"/>
  <c r="X11" i="2" s="1"/>
  <c r="T33" i="2"/>
  <c r="W33" i="2" s="1"/>
  <c r="S33" i="2"/>
  <c r="U59" i="2"/>
  <c r="S88" i="2"/>
  <c r="T139" i="2"/>
  <c r="W139" i="2" s="1"/>
  <c r="S139" i="2"/>
  <c r="T143" i="2"/>
  <c r="W143" i="2" s="1"/>
  <c r="S143" i="2"/>
  <c r="T175" i="2"/>
  <c r="W175" i="2" s="1"/>
  <c r="Z188" i="2"/>
  <c r="Q188" i="2"/>
  <c r="V192" i="2"/>
  <c r="S192" i="2"/>
  <c r="U192" i="2"/>
  <c r="V198" i="2"/>
  <c r="S198" i="2"/>
  <c r="Z208" i="2"/>
  <c r="Q208" i="2"/>
  <c r="Z214" i="2"/>
  <c r="Q214" i="2"/>
  <c r="V219" i="2"/>
  <c r="T219" i="2"/>
  <c r="W219" i="2" s="1"/>
  <c r="S219" i="2"/>
  <c r="Z228" i="2"/>
  <c r="Q228" i="2"/>
  <c r="Z231" i="2"/>
  <c r="Q231" i="2"/>
  <c r="Z253" i="2"/>
  <c r="Q253" i="2"/>
  <c r="T276" i="2"/>
  <c r="W276" i="2" s="1"/>
  <c r="T277" i="2"/>
  <c r="W277" i="2" s="1"/>
  <c r="U277" i="2"/>
  <c r="S277" i="2"/>
  <c r="U10" i="2"/>
  <c r="S10" i="2"/>
  <c r="AA12" i="2"/>
  <c r="AB12" i="2" s="1"/>
  <c r="AB13" i="2"/>
  <c r="AB14" i="2"/>
  <c r="T18" i="2"/>
  <c r="W18" i="2" s="1"/>
  <c r="X18" i="2" s="1"/>
  <c r="S18" i="2"/>
  <c r="AA20" i="2"/>
  <c r="AB20" i="2" s="1"/>
  <c r="U33" i="2"/>
  <c r="T38" i="2"/>
  <c r="W38" i="2" s="1"/>
  <c r="V39" i="2"/>
  <c r="U39" i="2"/>
  <c r="T41" i="2"/>
  <c r="W41" i="2" s="1"/>
  <c r="S41" i="2"/>
  <c r="U53" i="2"/>
  <c r="Z63" i="2"/>
  <c r="Z70" i="2"/>
  <c r="Q70" i="2"/>
  <c r="Z85" i="2"/>
  <c r="Q85" i="2"/>
  <c r="T89" i="2"/>
  <c r="W89" i="2" s="1"/>
  <c r="W90" i="2"/>
  <c r="U90" i="2"/>
  <c r="S104" i="2"/>
  <c r="Z127" i="2"/>
  <c r="Q127" i="2"/>
  <c r="T191" i="2"/>
  <c r="Z204" i="2"/>
  <c r="Q204" i="2"/>
  <c r="V208" i="2"/>
  <c r="S208" i="2"/>
  <c r="U208" i="2"/>
  <c r="V214" i="2"/>
  <c r="S214" i="2"/>
  <c r="U228" i="2"/>
  <c r="T228" i="2"/>
  <c r="S234" i="2"/>
  <c r="U241" i="2"/>
  <c r="S12" i="2"/>
  <c r="Q10" i="2"/>
  <c r="AA10" i="2"/>
  <c r="U12" i="2"/>
  <c r="U14" i="2"/>
  <c r="S14" i="2"/>
  <c r="V16" i="2"/>
  <c r="AA16" i="2"/>
  <c r="AB16" i="2" s="1"/>
  <c r="AB17" i="2"/>
  <c r="Q18" i="2"/>
  <c r="AA18" i="2"/>
  <c r="AB18" i="2" s="1"/>
  <c r="U20" i="2"/>
  <c r="Q25" i="2"/>
  <c r="U27" i="2"/>
  <c r="U29" i="2"/>
  <c r="S29" i="2"/>
  <c r="U30" i="2"/>
  <c r="T30" i="2"/>
  <c r="V31" i="2"/>
  <c r="Q33" i="2"/>
  <c r="U37" i="2"/>
  <c r="T45" i="2"/>
  <c r="W45" i="2" s="1"/>
  <c r="S45" i="2"/>
  <c r="T47" i="2"/>
  <c r="W47" i="2" s="1"/>
  <c r="S47" i="2"/>
  <c r="U51" i="2"/>
  <c r="Z53" i="2"/>
  <c r="Q53" i="2"/>
  <c r="V58" i="2"/>
  <c r="V62" i="2"/>
  <c r="Q66" i="2"/>
  <c r="U70" i="2"/>
  <c r="V71" i="2"/>
  <c r="U71" i="2"/>
  <c r="U78" i="2"/>
  <c r="S80" i="2"/>
  <c r="U81" i="2"/>
  <c r="S81" i="2"/>
  <c r="U85" i="2"/>
  <c r="T85" i="2"/>
  <c r="W85" i="2" s="1"/>
  <c r="T86" i="2"/>
  <c r="W86" i="2" s="1"/>
  <c r="V93" i="2"/>
  <c r="S93" i="2"/>
  <c r="T94" i="2"/>
  <c r="W94" i="2" s="1"/>
  <c r="V97" i="2"/>
  <c r="T97" i="2"/>
  <c r="W97" i="2" s="1"/>
  <c r="V101" i="2"/>
  <c r="S101" i="2"/>
  <c r="Q102" i="2"/>
  <c r="T106" i="2"/>
  <c r="W106" i="2" s="1"/>
  <c r="V109" i="2"/>
  <c r="S109" i="2"/>
  <c r="T109" i="2"/>
  <c r="W109" i="2" s="1"/>
  <c r="T114" i="2"/>
  <c r="W114" i="2" s="1"/>
  <c r="U125" i="2"/>
  <c r="Z139" i="2"/>
  <c r="Q139" i="2"/>
  <c r="Z143" i="2"/>
  <c r="Q143" i="2"/>
  <c r="T147" i="2"/>
  <c r="W147" i="2" s="1"/>
  <c r="S147" i="2"/>
  <c r="V176" i="2"/>
  <c r="U176" i="2"/>
  <c r="S176" i="2"/>
  <c r="T182" i="2"/>
  <c r="W182" i="2"/>
  <c r="S182" i="2"/>
  <c r="Z192" i="2"/>
  <c r="Q192" i="2"/>
  <c r="Z198" i="2"/>
  <c r="Q198" i="2"/>
  <c r="T203" i="2"/>
  <c r="V212" i="2"/>
  <c r="U212" i="2"/>
  <c r="S212" i="2"/>
  <c r="U232" i="2"/>
  <c r="T232" i="2"/>
  <c r="W232" i="2" s="1"/>
  <c r="S247" i="2"/>
  <c r="V113" i="2"/>
  <c r="U116" i="2"/>
  <c r="S116" i="2"/>
  <c r="U117" i="2"/>
  <c r="T119" i="2"/>
  <c r="W122" i="2"/>
  <c r="U139" i="2"/>
  <c r="V140" i="2"/>
  <c r="T140" i="2"/>
  <c r="V141" i="2"/>
  <c r="T146" i="2"/>
  <c r="W146" i="2" s="1"/>
  <c r="U147" i="2"/>
  <c r="V148" i="2"/>
  <c r="T148" i="2"/>
  <c r="V149" i="2"/>
  <c r="V156" i="2"/>
  <c r="V164" i="2"/>
  <c r="V172" i="2"/>
  <c r="Z182" i="2"/>
  <c r="Q182" i="2"/>
  <c r="U195" i="2"/>
  <c r="T195" i="2"/>
  <c r="W195" i="2" s="1"/>
  <c r="T198" i="2"/>
  <c r="W198" i="2" s="1"/>
  <c r="T199" i="2"/>
  <c r="V200" i="2"/>
  <c r="S200" i="2"/>
  <c r="V204" i="2"/>
  <c r="S204" i="2"/>
  <c r="V206" i="2"/>
  <c r="Z212" i="2"/>
  <c r="Q212" i="2"/>
  <c r="U219" i="2"/>
  <c r="V225" i="2"/>
  <c r="V229" i="2"/>
  <c r="V235" i="2"/>
  <c r="T235" i="2"/>
  <c r="W235" i="2" s="1"/>
  <c r="U236" i="2"/>
  <c r="T236" i="2"/>
  <c r="W236" i="2" s="1"/>
  <c r="Z241" i="2"/>
  <c r="Q241" i="2"/>
  <c r="Z247" i="2"/>
  <c r="Q247" i="2"/>
  <c r="U248" i="2"/>
  <c r="T248" i="2"/>
  <c r="W248" i="2" s="1"/>
  <c r="U34" i="2"/>
  <c r="T34" i="2"/>
  <c r="V35" i="2"/>
  <c r="U41" i="2"/>
  <c r="U42" i="2"/>
  <c r="T42" i="2"/>
  <c r="V43" i="2"/>
  <c r="U49" i="2"/>
  <c r="U50" i="2"/>
  <c r="T50" i="2"/>
  <c r="V51" i="2"/>
  <c r="V55" i="2"/>
  <c r="V57" i="2"/>
  <c r="U64" i="2"/>
  <c r="V64" i="2"/>
  <c r="V65" i="2"/>
  <c r="T67" i="2"/>
  <c r="W67" i="2" s="1"/>
  <c r="V68" i="2"/>
  <c r="V73" i="2"/>
  <c r="V75" i="2"/>
  <c r="V76" i="2"/>
  <c r="W82" i="2"/>
  <c r="V89" i="2"/>
  <c r="U92" i="2"/>
  <c r="S92" i="2"/>
  <c r="U93" i="2"/>
  <c r="T95" i="2"/>
  <c r="W98" i="2"/>
  <c r="V105" i="2"/>
  <c r="U108" i="2"/>
  <c r="S108" i="2"/>
  <c r="U109" i="2"/>
  <c r="T111" i="2"/>
  <c r="W111" i="2" s="1"/>
  <c r="T113" i="2"/>
  <c r="W113" i="2" s="1"/>
  <c r="V121" i="2"/>
  <c r="U122" i="2"/>
  <c r="U127" i="2"/>
  <c r="V129" i="2"/>
  <c r="T131" i="2"/>
  <c r="W131" i="2" s="1"/>
  <c r="U135" i="2"/>
  <c r="V137" i="2"/>
  <c r="U141" i="2"/>
  <c r="T142" i="2"/>
  <c r="W142" i="2" s="1"/>
  <c r="U143" i="2"/>
  <c r="V144" i="2"/>
  <c r="T144" i="2"/>
  <c r="V145" i="2"/>
  <c r="V152" i="2"/>
  <c r="U156" i="2"/>
  <c r="V160" i="2"/>
  <c r="U164" i="2"/>
  <c r="V168" i="2"/>
  <c r="U172" i="2"/>
  <c r="U182" i="2"/>
  <c r="T183" i="2"/>
  <c r="W183" i="2" s="1"/>
  <c r="V184" i="2"/>
  <c r="S184" i="2"/>
  <c r="V188" i="2"/>
  <c r="S188" i="2"/>
  <c r="V190" i="2"/>
  <c r="Z196" i="2"/>
  <c r="Q196" i="2"/>
  <c r="U211" i="2"/>
  <c r="T211" i="2"/>
  <c r="W211" i="2" s="1"/>
  <c r="T214" i="2"/>
  <c r="W214" i="2" s="1"/>
  <c r="T215" i="2"/>
  <c r="V216" i="2"/>
  <c r="S216" i="2"/>
  <c r="Z219" i="2"/>
  <c r="Q219" i="2"/>
  <c r="V221" i="2"/>
  <c r="V222" i="2"/>
  <c r="T224" i="2"/>
  <c r="W224" i="2" s="1"/>
  <c r="U231" i="2"/>
  <c r="U238" i="2"/>
  <c r="U247" i="2"/>
  <c r="Z261" i="2"/>
  <c r="Q261" i="2"/>
  <c r="V263" i="2"/>
  <c r="S263" i="2"/>
  <c r="U266" i="2"/>
  <c r="Z269" i="2"/>
  <c r="Q269" i="2"/>
  <c r="V271" i="2"/>
  <c r="S271" i="2"/>
  <c r="U274" i="2"/>
  <c r="Z277" i="2"/>
  <c r="Q277" i="2"/>
  <c r="V279" i="2"/>
  <c r="S279" i="2"/>
  <c r="U178" i="2"/>
  <c r="U179" i="2"/>
  <c r="T179" i="2"/>
  <c r="V180" i="2"/>
  <c r="T186" i="2"/>
  <c r="W186" i="2" s="1"/>
  <c r="V194" i="2"/>
  <c r="V202" i="2"/>
  <c r="V210" i="2"/>
  <c r="U220" i="2"/>
  <c r="U223" i="2"/>
  <c r="V227" i="2"/>
  <c r="Q237" i="2"/>
  <c r="V239" i="2"/>
  <c r="W240" i="2"/>
  <c r="Q243" i="2"/>
  <c r="Q244" i="2"/>
  <c r="U246" i="2"/>
  <c r="T249" i="2"/>
  <c r="U251" i="2"/>
  <c r="U253" i="2"/>
  <c r="Q257" i="2"/>
  <c r="Q259" i="2"/>
  <c r="T264" i="2"/>
  <c r="W264" i="2" s="1"/>
  <c r="T265" i="2"/>
  <c r="W265" i="2" s="1"/>
  <c r="Q267" i="2"/>
  <c r="U270" i="2"/>
  <c r="U271" i="2"/>
  <c r="W272" i="2"/>
  <c r="T272" i="2"/>
  <c r="T273" i="2"/>
  <c r="W273" i="2" s="1"/>
  <c r="Q275" i="2"/>
  <c r="U278" i="2"/>
  <c r="U279" i="2"/>
  <c r="T237" i="2"/>
  <c r="V243" i="2"/>
  <c r="W244" i="2"/>
  <c r="U250" i="2"/>
  <c r="V259" i="2"/>
  <c r="V267" i="2"/>
  <c r="V275" i="2"/>
  <c r="Z13" i="2"/>
  <c r="V17" i="2"/>
  <c r="E41" i="3"/>
  <c r="G41" i="3" s="1"/>
  <c r="E38" i="3"/>
  <c r="G38" i="3" s="1"/>
  <c r="E39" i="3"/>
  <c r="G39" i="3" s="1"/>
  <c r="E42" i="3"/>
  <c r="G42" i="3" s="1"/>
  <c r="E40" i="3"/>
  <c r="G40" i="3" s="1"/>
  <c r="E37" i="3"/>
  <c r="G37" i="3" s="1"/>
  <c r="V11" i="2"/>
  <c r="Z11" i="2"/>
  <c r="T13" i="2"/>
  <c r="W13" i="2" s="1"/>
  <c r="X13" i="2" s="1"/>
  <c r="Z15" i="2"/>
  <c r="T17" i="2"/>
  <c r="W17" i="2" s="1"/>
  <c r="X17" i="2" s="1"/>
  <c r="U18" i="2"/>
  <c r="V19" i="2"/>
  <c r="T21" i="2"/>
  <c r="W21" i="2" s="1"/>
  <c r="X21" i="2" s="1"/>
  <c r="T24" i="2"/>
  <c r="W24" i="2" s="1"/>
  <c r="AB24" i="2"/>
  <c r="V26" i="2"/>
  <c r="Z26" i="2"/>
  <c r="T28" i="2"/>
  <c r="W28" i="2" s="1"/>
  <c r="V30" i="2"/>
  <c r="Z30" i="2"/>
  <c r="T32" i="2"/>
  <c r="W32" i="2" s="1"/>
  <c r="V34" i="2"/>
  <c r="Z34" i="2"/>
  <c r="T36" i="2"/>
  <c r="W36" i="2" s="1"/>
  <c r="V38" i="2"/>
  <c r="Z38" i="2"/>
  <c r="T40" i="2"/>
  <c r="W40" i="2" s="1"/>
  <c r="V42" i="2"/>
  <c r="Z42" i="2"/>
  <c r="T44" i="2"/>
  <c r="W44" i="2" s="1"/>
  <c r="V46" i="2"/>
  <c r="Z46" i="2"/>
  <c r="T48" i="2"/>
  <c r="W48" i="2" s="1"/>
  <c r="V50" i="2"/>
  <c r="Z50" i="2"/>
  <c r="T52" i="2"/>
  <c r="W52" i="2" s="1"/>
  <c r="S54" i="2"/>
  <c r="V56" i="2"/>
  <c r="W59" i="2"/>
  <c r="U61" i="2"/>
  <c r="U62" i="2"/>
  <c r="Z62" i="2"/>
  <c r="S64" i="2"/>
  <c r="U67" i="2"/>
  <c r="Z79" i="2"/>
  <c r="U84" i="2"/>
  <c r="V15" i="2"/>
  <c r="Z19" i="2"/>
  <c r="V10" i="2"/>
  <c r="S11" i="2"/>
  <c r="AA11" i="2"/>
  <c r="AB11" i="2" s="1"/>
  <c r="T12" i="2"/>
  <c r="W12" i="2" s="1"/>
  <c r="X12" i="2" s="1"/>
  <c r="Q13" i="2"/>
  <c r="U13" i="2"/>
  <c r="V14" i="2"/>
  <c r="S15" i="2"/>
  <c r="W15" i="2"/>
  <c r="X15" i="2" s="1"/>
  <c r="AA15" i="2"/>
  <c r="AB15" i="2" s="1"/>
  <c r="T16" i="2"/>
  <c r="W16" i="2" s="1"/>
  <c r="X16" i="2" s="1"/>
  <c r="Q17" i="2"/>
  <c r="U17" i="2"/>
  <c r="S19" i="2"/>
  <c r="AA19" i="2"/>
  <c r="AB19" i="2" s="1"/>
  <c r="T20" i="2"/>
  <c r="W20" i="2" s="1"/>
  <c r="X20" i="2" s="1"/>
  <c r="Q21" i="2"/>
  <c r="U21" i="2"/>
  <c r="Q24" i="2"/>
  <c r="U24" i="2"/>
  <c r="V25" i="2"/>
  <c r="S26" i="2"/>
  <c r="W26" i="2"/>
  <c r="T27" i="2"/>
  <c r="W27" i="2" s="1"/>
  <c r="Q28" i="2"/>
  <c r="U28" i="2"/>
  <c r="V29" i="2"/>
  <c r="S30" i="2"/>
  <c r="W30" i="2"/>
  <c r="T31" i="2"/>
  <c r="W31" i="2" s="1"/>
  <c r="Q32" i="2"/>
  <c r="U32" i="2"/>
  <c r="V33" i="2"/>
  <c r="S34" i="2"/>
  <c r="W34" i="2"/>
  <c r="T35" i="2"/>
  <c r="W35" i="2" s="1"/>
  <c r="Q36" i="2"/>
  <c r="U36" i="2"/>
  <c r="V37" i="2"/>
  <c r="S38" i="2"/>
  <c r="T39" i="2"/>
  <c r="W39" i="2" s="1"/>
  <c r="Q40" i="2"/>
  <c r="U40" i="2"/>
  <c r="V41" i="2"/>
  <c r="S42" i="2"/>
  <c r="W42" i="2"/>
  <c r="T43" i="2"/>
  <c r="W43" i="2" s="1"/>
  <c r="Q44" i="2"/>
  <c r="U44" i="2"/>
  <c r="V45" i="2"/>
  <c r="S46" i="2"/>
  <c r="W46" i="2"/>
  <c r="Q48" i="2"/>
  <c r="U48" i="2"/>
  <c r="V49" i="2"/>
  <c r="S50" i="2"/>
  <c r="W50" i="2"/>
  <c r="Q52" i="2"/>
  <c r="U52" i="2"/>
  <c r="V53" i="2"/>
  <c r="T54" i="2"/>
  <c r="W54" i="2" s="1"/>
  <c r="T55" i="2"/>
  <c r="W55" i="2" s="1"/>
  <c r="W56" i="2"/>
  <c r="S59" i="2"/>
  <c r="U60" i="2"/>
  <c r="S60" i="2"/>
  <c r="V61" i="2"/>
  <c r="T64" i="2"/>
  <c r="W64" i="2" s="1"/>
  <c r="W66" i="2"/>
  <c r="S66" i="2"/>
  <c r="Q67" i="2"/>
  <c r="V67" i="2"/>
  <c r="V69" i="2"/>
  <c r="Q75" i="2"/>
  <c r="U76" i="2"/>
  <c r="T76" i="2"/>
  <c r="S76" i="2"/>
  <c r="Z76" i="2"/>
  <c r="T77" i="2"/>
  <c r="W77" i="2" s="1"/>
  <c r="T79" i="2"/>
  <c r="W79" i="2" s="1"/>
  <c r="S79" i="2"/>
  <c r="U79" i="2"/>
  <c r="V79" i="2"/>
  <c r="T87" i="2"/>
  <c r="W87" i="2"/>
  <c r="S87" i="2"/>
  <c r="V87" i="2"/>
  <c r="U87" i="2"/>
  <c r="V13" i="2"/>
  <c r="Z17" i="2"/>
  <c r="V24" i="2"/>
  <c r="V32" i="2"/>
  <c r="V36" i="2"/>
  <c r="V40" i="2"/>
  <c r="V44" i="2"/>
  <c r="V48" i="2"/>
  <c r="V52" i="2"/>
  <c r="S56" i="2"/>
  <c r="S62" i="2"/>
  <c r="U72" i="2"/>
  <c r="T72" i="2"/>
  <c r="W72" i="2" s="1"/>
  <c r="S72" i="2"/>
  <c r="T75" i="2"/>
  <c r="W75" i="2"/>
  <c r="S75" i="2"/>
  <c r="Z83" i="2"/>
  <c r="V21" i="2"/>
  <c r="Z21" i="2"/>
  <c r="V28" i="2"/>
  <c r="AB10" i="2"/>
  <c r="S13" i="2"/>
  <c r="S17" i="2"/>
  <c r="S21" i="2"/>
  <c r="S24" i="2"/>
  <c r="S28" i="2"/>
  <c r="S32" i="2"/>
  <c r="S36" i="2"/>
  <c r="S40" i="2"/>
  <c r="S44" i="2"/>
  <c r="S48" i="2"/>
  <c r="S52" i="2"/>
  <c r="V54" i="2"/>
  <c r="U55" i="2"/>
  <c r="T56" i="2"/>
  <c r="W58" i="2"/>
  <c r="S58" i="2"/>
  <c r="Q59" i="2"/>
  <c r="V59" i="2"/>
  <c r="V60" i="2"/>
  <c r="T62" i="2"/>
  <c r="W62" i="2" s="1"/>
  <c r="T63" i="2"/>
  <c r="W63" i="2" s="1"/>
  <c r="U66" i="2"/>
  <c r="S67" i="2"/>
  <c r="U68" i="2"/>
  <c r="T68" i="2"/>
  <c r="W68" i="2" s="1"/>
  <c r="S68" i="2"/>
  <c r="Z68" i="2"/>
  <c r="T69" i="2"/>
  <c r="W69" i="2" s="1"/>
  <c r="T71" i="2"/>
  <c r="W71" i="2"/>
  <c r="S71" i="2"/>
  <c r="V72" i="2"/>
  <c r="U75" i="2"/>
  <c r="W76" i="2"/>
  <c r="V77" i="2"/>
  <c r="T83" i="2"/>
  <c r="W83" i="2"/>
  <c r="S83" i="2"/>
  <c r="U83" i="2"/>
  <c r="V83" i="2"/>
  <c r="V80" i="2"/>
  <c r="Z80" i="2"/>
  <c r="V84" i="2"/>
  <c r="Z84" i="2"/>
  <c r="Q87" i="2"/>
  <c r="V88" i="2"/>
  <c r="Z88" i="2"/>
  <c r="Q91" i="2"/>
  <c r="U91" i="2"/>
  <c r="V92" i="2"/>
  <c r="Z92" i="2"/>
  <c r="Q95" i="2"/>
  <c r="U95" i="2"/>
  <c r="V96" i="2"/>
  <c r="Z96" i="2"/>
  <c r="Q99" i="2"/>
  <c r="U99" i="2"/>
  <c r="V100" i="2"/>
  <c r="Z100" i="2"/>
  <c r="Q103" i="2"/>
  <c r="U103" i="2"/>
  <c r="V104" i="2"/>
  <c r="Z104" i="2"/>
  <c r="Q107" i="2"/>
  <c r="U107" i="2"/>
  <c r="V108" i="2"/>
  <c r="Z108" i="2"/>
  <c r="Q111" i="2"/>
  <c r="U111" i="2"/>
  <c r="V112" i="2"/>
  <c r="Z112" i="2"/>
  <c r="Q115" i="2"/>
  <c r="U115" i="2"/>
  <c r="V116" i="2"/>
  <c r="Z116" i="2"/>
  <c r="Q119" i="2"/>
  <c r="U119" i="2"/>
  <c r="V120" i="2"/>
  <c r="Z120" i="2"/>
  <c r="Q123" i="2"/>
  <c r="V123" i="2"/>
  <c r="Z124" i="2"/>
  <c r="T127" i="2"/>
  <c r="W127" i="2" s="1"/>
  <c r="S130" i="2"/>
  <c r="U130" i="2"/>
  <c r="T130" i="2"/>
  <c r="W130" i="2" s="1"/>
  <c r="Z132" i="2"/>
  <c r="T135" i="2"/>
  <c r="W135" i="2" s="1"/>
  <c r="V91" i="2"/>
  <c r="V95" i="2"/>
  <c r="V99" i="2"/>
  <c r="V103" i="2"/>
  <c r="V107" i="2"/>
  <c r="V111" i="2"/>
  <c r="V115" i="2"/>
  <c r="V119" i="2"/>
  <c r="W123" i="2"/>
  <c r="U124" i="2"/>
  <c r="S124" i="2"/>
  <c r="T124" i="2"/>
  <c r="W124" i="2" s="1"/>
  <c r="Z126" i="2"/>
  <c r="V130" i="2"/>
  <c r="U132" i="2"/>
  <c r="S132" i="2"/>
  <c r="T132" i="2"/>
  <c r="W132" i="2" s="1"/>
  <c r="Z134" i="2"/>
  <c r="V70" i="2"/>
  <c r="V74" i="2"/>
  <c r="V78" i="2"/>
  <c r="T80" i="2"/>
  <c r="W80" i="2" s="1"/>
  <c r="V82" i="2"/>
  <c r="T84" i="2"/>
  <c r="W84" i="2" s="1"/>
  <c r="V86" i="2"/>
  <c r="T88" i="2"/>
  <c r="W88" i="2" s="1"/>
  <c r="V90" i="2"/>
  <c r="S91" i="2"/>
  <c r="W91" i="2"/>
  <c r="T92" i="2"/>
  <c r="W92" i="2" s="1"/>
  <c r="V94" i="2"/>
  <c r="S95" i="2"/>
  <c r="W95" i="2"/>
  <c r="T96" i="2"/>
  <c r="W96" i="2" s="1"/>
  <c r="V98" i="2"/>
  <c r="S99" i="2"/>
  <c r="W99" i="2"/>
  <c r="T100" i="2"/>
  <c r="W100" i="2" s="1"/>
  <c r="V102" i="2"/>
  <c r="S103" i="2"/>
  <c r="W103" i="2"/>
  <c r="T104" i="2"/>
  <c r="W104" i="2" s="1"/>
  <c r="V106" i="2"/>
  <c r="S107" i="2"/>
  <c r="W107" i="2"/>
  <c r="T108" i="2"/>
  <c r="W108" i="2" s="1"/>
  <c r="V110" i="2"/>
  <c r="S111" i="2"/>
  <c r="T112" i="2"/>
  <c r="W112" i="2" s="1"/>
  <c r="V114" i="2"/>
  <c r="S115" i="2"/>
  <c r="W115" i="2"/>
  <c r="T116" i="2"/>
  <c r="W116" i="2" s="1"/>
  <c r="V118" i="2"/>
  <c r="S119" i="2"/>
  <c r="W119" i="2"/>
  <c r="T120" i="2"/>
  <c r="W120" i="2" s="1"/>
  <c r="V122" i="2"/>
  <c r="S123" i="2"/>
  <c r="V124" i="2"/>
  <c r="W126" i="2"/>
  <c r="S126" i="2"/>
  <c r="U126" i="2"/>
  <c r="T126" i="2"/>
  <c r="Z128" i="2"/>
  <c r="V132" i="2"/>
  <c r="S134" i="2"/>
  <c r="U134" i="2"/>
  <c r="T134" i="2"/>
  <c r="W134" i="2" s="1"/>
  <c r="Z13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U123" i="2"/>
  <c r="V125" i="2"/>
  <c r="V126" i="2"/>
  <c r="U128" i="2"/>
  <c r="W128" i="2"/>
  <c r="S128" i="2"/>
  <c r="T128" i="2"/>
  <c r="U129" i="2"/>
  <c r="Z130" i="2"/>
  <c r="V133" i="2"/>
  <c r="V134" i="2"/>
  <c r="U136" i="2"/>
  <c r="W136" i="2"/>
  <c r="S136" i="2"/>
  <c r="T136" i="2"/>
  <c r="U137" i="2"/>
  <c r="T138" i="2"/>
  <c r="W138" i="2" s="1"/>
  <c r="S138" i="2"/>
  <c r="U138" i="2"/>
  <c r="V138" i="2"/>
  <c r="T125" i="2"/>
  <c r="W125" i="2" s="1"/>
  <c r="V127" i="2"/>
  <c r="V131" i="2"/>
  <c r="V135" i="2"/>
  <c r="V139" i="2"/>
  <c r="S140" i="2"/>
  <c r="W140" i="2"/>
  <c r="Q142" i="2"/>
  <c r="U142" i="2"/>
  <c r="V143" i="2"/>
  <c r="S144" i="2"/>
  <c r="W144" i="2"/>
  <c r="Q146" i="2"/>
  <c r="U146" i="2"/>
  <c r="V147" i="2"/>
  <c r="S148" i="2"/>
  <c r="W148" i="2"/>
  <c r="T149" i="2"/>
  <c r="W149" i="2" s="1"/>
  <c r="Q150" i="2"/>
  <c r="U150" i="2"/>
  <c r="S153" i="2"/>
  <c r="U153" i="2"/>
  <c r="T153" i="2"/>
  <c r="W153" i="2" s="1"/>
  <c r="Z155" i="2"/>
  <c r="T158" i="2"/>
  <c r="W158" i="2" s="1"/>
  <c r="S161" i="2"/>
  <c r="U161" i="2"/>
  <c r="T161" i="2"/>
  <c r="W161" i="2" s="1"/>
  <c r="Z163" i="2"/>
  <c r="T166" i="2"/>
  <c r="W166" i="2" s="1"/>
  <c r="S169" i="2"/>
  <c r="U169" i="2"/>
  <c r="T169" i="2"/>
  <c r="W169" i="2" s="1"/>
  <c r="Z171" i="2"/>
  <c r="T174" i="2"/>
  <c r="W174" i="2" s="1"/>
  <c r="Z181" i="2"/>
  <c r="V142" i="2"/>
  <c r="V146" i="2"/>
  <c r="V150" i="2"/>
  <c r="U155" i="2"/>
  <c r="S155" i="2"/>
  <c r="T155" i="2"/>
  <c r="W155" i="2" s="1"/>
  <c r="Z157" i="2"/>
  <c r="U163" i="2"/>
  <c r="S163" i="2"/>
  <c r="T163" i="2"/>
  <c r="W163" i="2" s="1"/>
  <c r="Z165" i="2"/>
  <c r="U171" i="2"/>
  <c r="S171" i="2"/>
  <c r="T171" i="2"/>
  <c r="W171" i="2" s="1"/>
  <c r="Z173" i="2"/>
  <c r="S177" i="2"/>
  <c r="U177" i="2"/>
  <c r="T177" i="2"/>
  <c r="W177" i="2" s="1"/>
  <c r="V177" i="2"/>
  <c r="W197" i="2"/>
  <c r="Q140" i="2"/>
  <c r="U140" i="2"/>
  <c r="S142" i="2"/>
  <c r="Q144" i="2"/>
  <c r="U144" i="2"/>
  <c r="S146" i="2"/>
  <c r="Q148" i="2"/>
  <c r="U148" i="2"/>
  <c r="S150" i="2"/>
  <c r="W150" i="2"/>
  <c r="Z151" i="2"/>
  <c r="T154" i="2"/>
  <c r="W154" i="2" s="1"/>
  <c r="V155" i="2"/>
  <c r="S157" i="2"/>
  <c r="U157" i="2"/>
  <c r="T157" i="2"/>
  <c r="W157" i="2" s="1"/>
  <c r="Z159" i="2"/>
  <c r="T162" i="2"/>
  <c r="W162" i="2" s="1"/>
  <c r="V163" i="2"/>
  <c r="S165" i="2"/>
  <c r="U165" i="2"/>
  <c r="T165" i="2"/>
  <c r="W165" i="2" s="1"/>
  <c r="Z167" i="2"/>
  <c r="T170" i="2"/>
  <c r="W170" i="2" s="1"/>
  <c r="V171" i="2"/>
  <c r="W173" i="2"/>
  <c r="S173" i="2"/>
  <c r="U173" i="2"/>
  <c r="T173" i="2"/>
  <c r="T178" i="2"/>
  <c r="W178" i="2" s="1"/>
  <c r="S181" i="2"/>
  <c r="U181" i="2"/>
  <c r="T181" i="2"/>
  <c r="W181" i="2" s="1"/>
  <c r="V181" i="2"/>
  <c r="U151" i="2"/>
  <c r="W151" i="2"/>
  <c r="S151" i="2"/>
  <c r="T151" i="2"/>
  <c r="Z153" i="2"/>
  <c r="U159" i="2"/>
  <c r="S159" i="2"/>
  <c r="T159" i="2"/>
  <c r="W159" i="2" s="1"/>
  <c r="Z161" i="2"/>
  <c r="U167" i="2"/>
  <c r="S167" i="2"/>
  <c r="T167" i="2"/>
  <c r="W167" i="2" s="1"/>
  <c r="Z169" i="2"/>
  <c r="Z177" i="2"/>
  <c r="W193" i="2"/>
  <c r="W217" i="2"/>
  <c r="V175" i="2"/>
  <c r="Z175" i="2"/>
  <c r="V179" i="2"/>
  <c r="Z179" i="2"/>
  <c r="V183" i="2"/>
  <c r="Z183" i="2"/>
  <c r="T185" i="2"/>
  <c r="W185" i="2" s="1"/>
  <c r="V187" i="2"/>
  <c r="Z187" i="2"/>
  <c r="T189" i="2"/>
  <c r="W189" i="2" s="1"/>
  <c r="U190" i="2"/>
  <c r="V191" i="2"/>
  <c r="Z191" i="2"/>
  <c r="T193" i="2"/>
  <c r="U194" i="2"/>
  <c r="V195" i="2"/>
  <c r="Z195" i="2"/>
  <c r="T197" i="2"/>
  <c r="U198" i="2"/>
  <c r="V199" i="2"/>
  <c r="Z199" i="2"/>
  <c r="T201" i="2"/>
  <c r="W201" i="2" s="1"/>
  <c r="U202" i="2"/>
  <c r="V203" i="2"/>
  <c r="Z203" i="2"/>
  <c r="T205" i="2"/>
  <c r="W205" i="2" s="1"/>
  <c r="U206" i="2"/>
  <c r="V207" i="2"/>
  <c r="Z207" i="2"/>
  <c r="T209" i="2"/>
  <c r="W209" i="2" s="1"/>
  <c r="U210" i="2"/>
  <c r="V211" i="2"/>
  <c r="Z211" i="2"/>
  <c r="T213" i="2"/>
  <c r="W213" i="2" s="1"/>
  <c r="U214" i="2"/>
  <c r="V215" i="2"/>
  <c r="Z215" i="2"/>
  <c r="T217" i="2"/>
  <c r="V218" i="2"/>
  <c r="U226" i="2"/>
  <c r="T226" i="2"/>
  <c r="W226" i="2" s="1"/>
  <c r="S226" i="2"/>
  <c r="T229" i="2"/>
  <c r="W229" i="2"/>
  <c r="S229" i="2"/>
  <c r="T152" i="2"/>
  <c r="W152" i="2" s="1"/>
  <c r="V154" i="2"/>
  <c r="T156" i="2"/>
  <c r="W156" i="2" s="1"/>
  <c r="V158" i="2"/>
  <c r="T160" i="2"/>
  <c r="W160" i="2" s="1"/>
  <c r="V162" i="2"/>
  <c r="T164" i="2"/>
  <c r="W164" i="2" s="1"/>
  <c r="V166" i="2"/>
  <c r="T168" i="2"/>
  <c r="W168" i="2" s="1"/>
  <c r="V170" i="2"/>
  <c r="T172" i="2"/>
  <c r="W172" i="2" s="1"/>
  <c r="V174" i="2"/>
  <c r="S175" i="2"/>
  <c r="T176" i="2"/>
  <c r="W176" i="2" s="1"/>
  <c r="V178" i="2"/>
  <c r="S179" i="2"/>
  <c r="W179" i="2"/>
  <c r="T180" i="2"/>
  <c r="W180" i="2" s="1"/>
  <c r="V182" i="2"/>
  <c r="S183" i="2"/>
  <c r="T184" i="2"/>
  <c r="W184" i="2" s="1"/>
  <c r="Q185" i="2"/>
  <c r="U185" i="2"/>
  <c r="V186" i="2"/>
  <c r="S187" i="2"/>
  <c r="W187" i="2"/>
  <c r="T188" i="2"/>
  <c r="W188" i="2" s="1"/>
  <c r="Q189" i="2"/>
  <c r="U189" i="2"/>
  <c r="S191" i="2"/>
  <c r="W191" i="2"/>
  <c r="T192" i="2"/>
  <c r="W192" i="2" s="1"/>
  <c r="Q193" i="2"/>
  <c r="U193" i="2"/>
  <c r="S195" i="2"/>
  <c r="T196" i="2"/>
  <c r="W196" i="2" s="1"/>
  <c r="Q197" i="2"/>
  <c r="U197" i="2"/>
  <c r="S199" i="2"/>
  <c r="W199" i="2"/>
  <c r="T200" i="2"/>
  <c r="W200" i="2" s="1"/>
  <c r="Q201" i="2"/>
  <c r="U201" i="2"/>
  <c r="S203" i="2"/>
  <c r="W203" i="2"/>
  <c r="T204" i="2"/>
  <c r="W204" i="2" s="1"/>
  <c r="Q205" i="2"/>
  <c r="U205" i="2"/>
  <c r="S207" i="2"/>
  <c r="T208" i="2"/>
  <c r="W208" i="2" s="1"/>
  <c r="Q209" i="2"/>
  <c r="U209" i="2"/>
  <c r="S211" i="2"/>
  <c r="T212" i="2"/>
  <c r="W212" i="2" s="1"/>
  <c r="Q213" i="2"/>
  <c r="U213" i="2"/>
  <c r="S215" i="2"/>
  <c r="W215" i="2"/>
  <c r="T216" i="2"/>
  <c r="W216" i="2" s="1"/>
  <c r="Q217" i="2"/>
  <c r="U217" i="2"/>
  <c r="U218" i="2"/>
  <c r="W218" i="2"/>
  <c r="Q221" i="2"/>
  <c r="U222" i="2"/>
  <c r="T222" i="2"/>
  <c r="W222" i="2" s="1"/>
  <c r="S222" i="2"/>
  <c r="Z222" i="2"/>
  <c r="T223" i="2"/>
  <c r="W223" i="2" s="1"/>
  <c r="T225" i="2"/>
  <c r="W225" i="2"/>
  <c r="S225" i="2"/>
  <c r="V226" i="2"/>
  <c r="W228" i="2"/>
  <c r="U229" i="2"/>
  <c r="Z229" i="2"/>
  <c r="V231" i="2"/>
  <c r="V185" i="2"/>
  <c r="V189" i="2"/>
  <c r="V193" i="2"/>
  <c r="V197" i="2"/>
  <c r="V201" i="2"/>
  <c r="V205" i="2"/>
  <c r="V209" i="2"/>
  <c r="V213" i="2"/>
  <c r="V217" i="2"/>
  <c r="T221" i="2"/>
  <c r="W221" i="2" s="1"/>
  <c r="S221" i="2"/>
  <c r="Z233" i="2"/>
  <c r="S185" i="2"/>
  <c r="S189" i="2"/>
  <c r="S193" i="2"/>
  <c r="S197" i="2"/>
  <c r="S201" i="2"/>
  <c r="S205" i="2"/>
  <c r="S209" i="2"/>
  <c r="S213" i="2"/>
  <c r="S217" i="2"/>
  <c r="W220" i="2"/>
  <c r="S220" i="2"/>
  <c r="V220" i="2"/>
  <c r="U221" i="2"/>
  <c r="V223" i="2"/>
  <c r="U230" i="2"/>
  <c r="T230" i="2"/>
  <c r="W230" i="2" s="1"/>
  <c r="S230" i="2"/>
  <c r="Z230" i="2"/>
  <c r="T231" i="2"/>
  <c r="W231" i="2" s="1"/>
  <c r="T233" i="2"/>
  <c r="W233" i="2"/>
  <c r="S233" i="2"/>
  <c r="U233" i="2"/>
  <c r="V233" i="2"/>
  <c r="V234" i="2"/>
  <c r="Z234" i="2"/>
  <c r="V238" i="2"/>
  <c r="Z238" i="2"/>
  <c r="V242" i="2"/>
  <c r="Z242" i="2"/>
  <c r="V246" i="2"/>
  <c r="Z246" i="2"/>
  <c r="V250" i="2"/>
  <c r="Z250" i="2"/>
  <c r="U254" i="2"/>
  <c r="S254" i="2"/>
  <c r="T254" i="2"/>
  <c r="W254" i="2" s="1"/>
  <c r="Z256" i="2"/>
  <c r="V237" i="2"/>
  <c r="S238" i="2"/>
  <c r="T239" i="2"/>
  <c r="W239" i="2" s="1"/>
  <c r="V241" i="2"/>
  <c r="S242" i="2"/>
  <c r="V245" i="2"/>
  <c r="S246" i="2"/>
  <c r="T247" i="2"/>
  <c r="W247" i="2" s="1"/>
  <c r="V249" i="2"/>
  <c r="S250" i="2"/>
  <c r="T251" i="2"/>
  <c r="W251" i="2" s="1"/>
  <c r="V254" i="2"/>
  <c r="W256" i="2"/>
  <c r="S256" i="2"/>
  <c r="U256" i="2"/>
  <c r="T256" i="2"/>
  <c r="Z258" i="2"/>
  <c r="Z262" i="2"/>
  <c r="U263" i="2"/>
  <c r="T263" i="2"/>
  <c r="W263" i="2" s="1"/>
  <c r="V224" i="2"/>
  <c r="V228" i="2"/>
  <c r="V232" i="2"/>
  <c r="T234" i="2"/>
  <c r="W234" i="2" s="1"/>
  <c r="V236" i="2"/>
  <c r="S237" i="2"/>
  <c r="W237" i="2"/>
  <c r="T238" i="2"/>
  <c r="W238" i="2" s="1"/>
  <c r="V240" i="2"/>
  <c r="S241" i="2"/>
  <c r="W241" i="2"/>
  <c r="T242" i="2"/>
  <c r="W242" i="2" s="1"/>
  <c r="U243" i="2"/>
  <c r="V244" i="2"/>
  <c r="S245" i="2"/>
  <c r="T246" i="2"/>
  <c r="W246" i="2" s="1"/>
  <c r="V248" i="2"/>
  <c r="S249" i="2"/>
  <c r="W249" i="2"/>
  <c r="T250" i="2"/>
  <c r="W250" i="2" s="1"/>
  <c r="Z252" i="2"/>
  <c r="V255" i="2"/>
  <c r="V256" i="2"/>
  <c r="U258" i="2"/>
  <c r="S258" i="2"/>
  <c r="T258" i="2"/>
  <c r="W258" i="2" s="1"/>
  <c r="Z260" i="2"/>
  <c r="S224" i="2"/>
  <c r="S228" i="2"/>
  <c r="S232" i="2"/>
  <c r="S236" i="2"/>
  <c r="S240" i="2"/>
  <c r="S244" i="2"/>
  <c r="S248" i="2"/>
  <c r="V251" i="2"/>
  <c r="S252" i="2"/>
  <c r="U252" i="2"/>
  <c r="T252" i="2"/>
  <c r="W252" i="2" s="1"/>
  <c r="Z254" i="2"/>
  <c r="T257" i="2"/>
  <c r="W257" i="2" s="1"/>
  <c r="V258" i="2"/>
  <c r="W260" i="2"/>
  <c r="S260" i="2"/>
  <c r="U260" i="2"/>
  <c r="T260" i="2"/>
  <c r="U262" i="2"/>
  <c r="T262" i="2"/>
  <c r="W262" i="2"/>
  <c r="S262" i="2"/>
  <c r="V262" i="2"/>
  <c r="V266" i="2"/>
  <c r="Z266" i="2"/>
  <c r="V270" i="2"/>
  <c r="Z270" i="2"/>
  <c r="V274" i="2"/>
  <c r="Z274" i="2"/>
  <c r="V278" i="2"/>
  <c r="Z278" i="2"/>
  <c r="V253" i="2"/>
  <c r="T255" i="2"/>
  <c r="W255" i="2" s="1"/>
  <c r="V257" i="2"/>
  <c r="T259" i="2"/>
  <c r="W259" i="2" s="1"/>
  <c r="V261" i="2"/>
  <c r="Q264" i="2"/>
  <c r="U264" i="2"/>
  <c r="V265" i="2"/>
  <c r="S266" i="2"/>
  <c r="T267" i="2"/>
  <c r="W267" i="2" s="1"/>
  <c r="Q268" i="2"/>
  <c r="U268" i="2"/>
  <c r="V269" i="2"/>
  <c r="S270" i="2"/>
  <c r="W270" i="2"/>
  <c r="T271" i="2"/>
  <c r="W271" i="2" s="1"/>
  <c r="Q272" i="2"/>
  <c r="U272" i="2"/>
  <c r="V273" i="2"/>
  <c r="S274" i="2"/>
  <c r="T275" i="2"/>
  <c r="W275" i="2" s="1"/>
  <c r="Q276" i="2"/>
  <c r="U276" i="2"/>
  <c r="V277" i="2"/>
  <c r="S278" i="2"/>
  <c r="W278" i="2"/>
  <c r="T279" i="2"/>
  <c r="W279" i="2" s="1"/>
  <c r="Q280" i="2"/>
  <c r="U280" i="2"/>
  <c r="V264" i="2"/>
  <c r="T266" i="2"/>
  <c r="W266" i="2" s="1"/>
  <c r="V268" i="2"/>
  <c r="T270" i="2"/>
  <c r="V272" i="2"/>
  <c r="T274" i="2"/>
  <c r="W274" i="2" s="1"/>
  <c r="V276" i="2"/>
  <c r="T278" i="2"/>
  <c r="V280" i="2"/>
  <c r="S264" i="2"/>
  <c r="S268" i="2"/>
  <c r="S272" i="2"/>
  <c r="S276" i="2"/>
  <c r="S280" i="2"/>
  <c r="N4" i="2" l="1"/>
  <c r="I47" i="3" s="1"/>
  <c r="C45" i="3" s="1"/>
  <c r="E36" i="3"/>
  <c r="G36" i="3" s="1"/>
  <c r="G44" i="3" s="1"/>
  <c r="D17" i="3"/>
  <c r="H17" i="3" s="1"/>
  <c r="D20" i="3"/>
  <c r="D21" i="3"/>
  <c r="H21" i="3" s="1"/>
  <c r="D32" i="3"/>
  <c r="H32" i="3" s="1"/>
  <c r="D25" i="3"/>
  <c r="D26" i="3"/>
  <c r="H26" i="3" s="1"/>
  <c r="D27" i="3"/>
  <c r="H27" i="3" s="1"/>
  <c r="D10" i="3"/>
  <c r="D31" i="3"/>
  <c r="H31" i="3" s="1"/>
  <c r="D30" i="3"/>
  <c r="D15" i="3"/>
  <c r="D16" i="3"/>
  <c r="H16" i="3" s="1"/>
  <c r="D11" i="3"/>
  <c r="H11" i="3" s="1"/>
  <c r="D12" i="3"/>
  <c r="H12" i="3" s="1"/>
  <c r="D22" i="3"/>
  <c r="H22" i="3" s="1"/>
  <c r="N5" i="2"/>
  <c r="L38" i="3" l="1"/>
  <c r="L25" i="3"/>
  <c r="H25" i="3"/>
  <c r="L26" i="3" s="1"/>
  <c r="L37" i="3"/>
  <c r="L10" i="3"/>
  <c r="H10" i="3"/>
  <c r="L11" i="3" s="1"/>
  <c r="H15" i="3"/>
  <c r="L16" i="3" s="1"/>
  <c r="L15" i="3"/>
  <c r="L30" i="3"/>
  <c r="H30" i="3"/>
  <c r="L31" i="3" s="1"/>
  <c r="L20" i="3"/>
  <c r="H20" i="3"/>
  <c r="L21" i="3" s="1"/>
  <c r="L36" i="3" l="1"/>
  <c r="L27" i="3" l="1"/>
  <c r="L12" i="3"/>
  <c r="L17" i="3"/>
  <c r="I39" i="3"/>
  <c r="L32" i="3"/>
  <c r="L22" i="3"/>
</calcChain>
</file>

<file path=xl/comments1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Informar o nome do processo elementar ou grupo de dados. 
Obs: A função Ctrl + r preenche automáticamente os nomes das funçoes.
Verificação:
a) O processo é a menor unidade de atividade significativa para o usuário?
b) É auto-contido e deixa o negócio da aplicação em um estado consistente?</t>
        </r>
      </text>
    </comment>
    <comment ref="AC7" authorId="0" shapeId="0">
      <text>
        <r>
          <rPr>
            <sz val="10"/>
            <color rgb="FF000000"/>
            <rFont val="Arial"/>
          </rPr>
          <t xml:space="preserve">Informar a Data Final e o Responsável da Garantia, estabelecido na Orden de Inicio de Servico do Contrato, que corresponda ao Processo Elementar ou 
Grupo de Dados
</t>
        </r>
      </text>
    </comment>
    <comment ref="C8" authorId="0" shapeId="0">
      <text>
        <r>
          <rPr>
            <sz val="10"/>
            <color rgb="FF000000"/>
            <rFont val="Arial"/>
          </rPr>
          <t>Informar o identifador do pacote de casos de usos.</t>
        </r>
      </text>
    </comment>
    <comment ref="D8" authorId="0" shapeId="0">
      <text>
        <r>
          <rPr>
            <sz val="10"/>
            <color rgb="FF000000"/>
            <rFont val="Arial"/>
          </rPr>
          <t>Informar o identificador do requisito funcional ou o identificador do caso de uso associado ao pacote.</t>
        </r>
      </text>
    </comment>
    <comment ref="E8" authorId="0" shapeId="0">
      <text>
        <r>
          <rPr>
            <sz val="10"/>
            <color rgb="FF000000"/>
            <rFont val="Arial"/>
          </rPr>
          <t xml:space="preserve">Informar o nome da tela associada ao caso de uso. Caso contrario, informar que não se aplica.
</t>
        </r>
      </text>
    </comment>
    <comment ref="F8" authorId="0" shapeId="0">
      <text>
        <r>
          <rPr>
            <sz val="10"/>
            <color rgb="FF000000"/>
            <rFont val="Arial"/>
          </rPr>
          <t xml:space="preserve">Informar Tipo de Funções:
ALI, AIE, EE, SE, CE </t>
        </r>
      </text>
    </comment>
    <comment ref="G8" authorId="0" shapeId="0">
      <text>
        <r>
          <rPr>
            <sz val="10"/>
            <color rgb="FF000000"/>
            <rFont val="Arial"/>
          </rPr>
          <t>Informar o tipo de Manutenções:
I  : Inclução,
E : Exclução,
A : Alteração
T : Test</t>
        </r>
      </text>
    </comment>
    <comment ref="H8" authorId="0" shapeId="0">
      <text>
        <r>
          <rPr>
            <sz val="10"/>
            <color rgb="FF000000"/>
            <rFont val="Arial"/>
          </rPr>
          <t>Quantidade de Tipos de Dados após o projeto de melhoria necessária na determinação da complexidade de uma função de dados ou de transação.</t>
        </r>
      </text>
    </comment>
    <comment ref="I8" authorId="0" shapeId="0">
      <text>
        <r>
          <rPr>
            <sz val="10"/>
            <color rgb="FF000000"/>
            <rFont val="Arial"/>
          </rPr>
          <t>Quantidade de Arquivos Referenciados após o projeto de melhoria na  medição de uma função de transação ou Quantidade de Tipos de Registro após o projeto de melhoria na medição de uma função de dados.</t>
        </r>
      </text>
    </comment>
    <comment ref="J8" authorId="0" shapeId="0">
      <text>
        <r>
          <rPr>
            <sz val="10"/>
            <color rgb="FF000000"/>
            <rFont val="Arial"/>
          </rPr>
          <t xml:space="preserve">Quantidade de Tipos de Dados que uma função de dados ou de transação possuía antes do projeto de melhoria. </t>
        </r>
      </text>
    </comment>
    <comment ref="K8" authorId="0" shapeId="0">
      <text>
        <r>
          <rPr>
            <sz val="10"/>
            <color rgb="FF000000"/>
            <rFont val="Arial"/>
          </rPr>
          <t xml:space="preserve">Quantidade de TD Incluídos, Alterados ou Excluídos em um Projeto de Melhoria.
</t>
        </r>
      </text>
    </comment>
    <comment ref="L8" authorId="0" shapeId="0">
      <text>
        <r>
          <rPr>
            <sz val="10"/>
            <color rgb="FF000000"/>
            <rFont val="Arial"/>
          </rPr>
          <t>Percentual de Mudança de TD</t>
        </r>
      </text>
    </comment>
    <comment ref="M8" authorId="0" shapeId="0">
      <text>
        <r>
          <rPr>
            <sz val="10"/>
            <color rgb="FF000000"/>
            <rFont val="Arial"/>
          </rPr>
          <t>Quantidade de Arquivos Referenciados que uma função de transação possuía antes do projeto de melhoria.
(Observe que esse campo só deve ser preenchido para Funções de Transação).</t>
        </r>
      </text>
    </comment>
    <comment ref="N8" authorId="0" shapeId="0">
      <text>
        <r>
          <rPr>
            <sz val="10"/>
            <color rgb="FF000000"/>
            <rFont val="Arial"/>
          </rPr>
          <t>Quantidade de AR Incluídos, Alterados ou Excluídos em um Projeto de Melhoria.</t>
        </r>
      </text>
    </comment>
    <comment ref="O8" authorId="0" shapeId="0">
      <text>
        <r>
          <rPr>
            <sz val="10"/>
            <color rgb="FF000000"/>
            <rFont val="Arial"/>
          </rPr>
          <t xml:space="preserve">Quantidade de AR Incluídos, Alterados ou Excluídos em um Projeto de Melhoria.
</t>
        </r>
      </text>
    </comment>
    <comment ref="P8" authorId="0" shapeId="0">
      <text>
        <r>
          <rPr>
            <sz val="10"/>
            <color rgb="FF000000"/>
            <rFont val="Arial"/>
          </rPr>
          <t>Fator de Impacto</t>
        </r>
      </text>
    </comment>
    <comment ref="S8" authorId="0" shapeId="0">
      <text>
        <r>
          <rPr>
            <sz val="10"/>
            <color rgb="FF000000"/>
            <rFont val="Arial"/>
          </rPr>
          <t>Percentual de Mudança das Funções Alteradas</t>
        </r>
      </text>
    </comment>
    <comment ref="Z8" authorId="0" shapeId="0">
      <text>
        <r>
          <rPr>
            <sz val="10"/>
            <color rgb="FF000000"/>
            <rFont val="Arial"/>
          </rPr>
          <t>Complexidade Funcional</t>
        </r>
      </text>
    </comment>
    <comment ref="AA8" authorId="0" shapeId="0">
      <text>
        <r>
          <rPr>
            <sz val="10"/>
            <color rgb="FF000000"/>
            <rFont val="Arial"/>
          </rPr>
          <t>Cantidade de Pontos de Função.</t>
        </r>
      </text>
    </comment>
    <comment ref="AB8" authorId="0" shapeId="0">
      <text>
        <r>
          <rPr>
            <sz val="10"/>
            <color rgb="FF000000"/>
            <rFont val="Arial"/>
          </rPr>
          <t xml:space="preserve">Ponto de Função de Melhoria. É calculado usando a seguinte fórmula: EFP = PF x FI.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0"/>
            <color rgb="FF000000"/>
            <rFont val="Arial"/>
          </rPr>
          <t>Entrada Externa</t>
        </r>
      </text>
    </comment>
    <comment ref="C15" authorId="0" shapeId="0">
      <text>
        <r>
          <rPr>
            <sz val="10"/>
            <color rgb="FF000000"/>
            <rFont val="Arial"/>
          </rPr>
          <t>Saída Externa</t>
        </r>
      </text>
    </comment>
    <comment ref="C20" authorId="0" shapeId="0">
      <text>
        <r>
          <rPr>
            <sz val="10"/>
            <color rgb="FF000000"/>
            <rFont val="Arial"/>
          </rPr>
          <t>Consulta Externa</t>
        </r>
      </text>
    </comment>
    <comment ref="C25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C30" authorId="0" shapeId="0">
      <text>
        <r>
          <rPr>
            <sz val="10"/>
            <color rgb="FF000000"/>
            <rFont val="Arial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<sst xmlns="http://schemas.openxmlformats.org/spreadsheetml/2006/main" count="247" uniqueCount="152">
  <si>
    <t>PLANILHA DE MEDIÇÃO FUNCIONAL DE SOFTWARE</t>
  </si>
  <si>
    <t>Identificação do Projeto</t>
  </si>
  <si>
    <t>Aplicação</t>
  </si>
  <si>
    <t>GEOCAB</t>
  </si>
  <si>
    <t>Sigla</t>
  </si>
  <si>
    <t>Projeto</t>
  </si>
  <si>
    <t>Anteprojeto</t>
  </si>
  <si>
    <t>Fase</t>
  </si>
  <si>
    <t>Iteração</t>
  </si>
  <si>
    <t>Iniciação</t>
  </si>
  <si>
    <t>Identificação do Serviço</t>
  </si>
  <si>
    <t>Elaboração</t>
  </si>
  <si>
    <t>Contrato</t>
  </si>
  <si>
    <t>Data Execução</t>
  </si>
  <si>
    <t>Construção</t>
  </si>
  <si>
    <t>Contratada</t>
  </si>
  <si>
    <t>Eits</t>
  </si>
  <si>
    <t>N°OS</t>
  </si>
  <si>
    <t>Transição</t>
  </si>
  <si>
    <t>Tipo de Contagem</t>
  </si>
  <si>
    <t>Nível de Detalhe</t>
  </si>
  <si>
    <t>Projeto de Desenvolvimento</t>
  </si>
  <si>
    <t>Detalhada</t>
  </si>
  <si>
    <t>Projeto de Melhoria</t>
  </si>
  <si>
    <t>X</t>
  </si>
  <si>
    <t>Estimativa NESMA</t>
  </si>
  <si>
    <t>Aplicação ( Baseline )</t>
  </si>
  <si>
    <t>Indicativa NESMA</t>
  </si>
  <si>
    <t>Propósito da Contagem</t>
  </si>
  <si>
    <t>O propósito da análise de pontos de função é estimar o tamanho funcional das melhorias a serem implementadas no GEOCAB</t>
  </si>
  <si>
    <t>Escopo da Contagem</t>
  </si>
  <si>
    <t>Itens cadastrados no GITHUB</t>
  </si>
  <si>
    <t>Analista Responsável</t>
  </si>
  <si>
    <t>Lucas Boz</t>
  </si>
  <si>
    <t>Data e Visto</t>
  </si>
  <si>
    <t>Analista de Métricas</t>
  </si>
  <si>
    <t>Revisor</t>
  </si>
  <si>
    <t>Processo: Medição e Análise</t>
  </si>
  <si>
    <t>Responsável: SISP.GG</t>
  </si>
  <si>
    <t>Planilha de Medição Funcional_V2.1</t>
  </si>
  <si>
    <t>Dados de Identificação</t>
  </si>
  <si>
    <t>EFP:</t>
  </si>
  <si>
    <t>PF:</t>
  </si>
  <si>
    <t>Detalhe da Medição Funcional</t>
  </si>
  <si>
    <t>Processo Elementar ou 
Grupo de Dados</t>
  </si>
  <si>
    <t>Rastreabilidade de Requisitos</t>
  </si>
  <si>
    <t>Método IFPUG</t>
  </si>
  <si>
    <t>Método NESMA</t>
  </si>
  <si>
    <t>Cálculo da Complexidade</t>
  </si>
  <si>
    <t>Garantia</t>
  </si>
  <si>
    <t>Observações</t>
  </si>
  <si>
    <t>Prioridade</t>
  </si>
  <si>
    <t>Pacote</t>
  </si>
  <si>
    <t xml:space="preserve"> RF[N]</t>
  </si>
  <si>
    <t>Tela</t>
  </si>
  <si>
    <t>Tipo</t>
  </si>
  <si>
    <t>(I/A/E)</t>
  </si>
  <si>
    <t>TD Depois</t>
  </si>
  <si>
    <t>AR/TR Depois</t>
  </si>
  <si>
    <t>TD Antes</t>
  </si>
  <si>
    <t>TD (I/A/E)</t>
  </si>
  <si>
    <t>% TD</t>
  </si>
  <si>
    <t>AR Antes</t>
  </si>
  <si>
    <t>AR (I/A/E)</t>
  </si>
  <si>
    <t>% AR</t>
  </si>
  <si>
    <t>FI</t>
  </si>
  <si>
    <t>ctl</t>
  </si>
  <si>
    <t>c</t>
  </si>
  <si>
    <t>% Mudança Funções Dados</t>
  </si>
  <si>
    <t>% Mudança Funções Transação – Coluna 1</t>
  </si>
  <si>
    <t>% Mudança Funções Transação – Coluna 2</t>
  </si>
  <si>
    <t>% Mudança Funções Transação – Coluna 3</t>
  </si>
  <si>
    <t xml:space="preserve">% Mudança Funções Transação </t>
  </si>
  <si>
    <t>% Mudança Total</t>
  </si>
  <si>
    <t>Conc. Tipo e FI</t>
  </si>
  <si>
    <t>Complexidade</t>
  </si>
  <si>
    <t>PF</t>
  </si>
  <si>
    <t>EFP</t>
  </si>
  <si>
    <t>Data Final</t>
  </si>
  <si>
    <t>Responsável</t>
  </si>
  <si>
    <t>Gerais</t>
  </si>
  <si>
    <t>Consultar lista de camadas</t>
  </si>
  <si>
    <t>CE</t>
  </si>
  <si>
    <t>I</t>
  </si>
  <si>
    <t>Cadastrar postagem</t>
  </si>
  <si>
    <t>EE</t>
  </si>
  <si>
    <t>Alterar postagem</t>
  </si>
  <si>
    <t>Visualizar detalhes da postagem</t>
  </si>
  <si>
    <t>Combo de camadas</t>
  </si>
  <si>
    <t>Visualizar camadas e postagem no mapa</t>
  </si>
  <si>
    <t>SE</t>
  </si>
  <si>
    <t>Visualizar detalhes de camadas externas</t>
  </si>
  <si>
    <t>Aprovar postagem</t>
  </si>
  <si>
    <t>Recusar postagem</t>
  </si>
  <si>
    <t>Cancelar postagem</t>
  </si>
  <si>
    <t>Excluir postagem</t>
  </si>
  <si>
    <t>Efetuar login no sistema</t>
  </si>
  <si>
    <t>Não mensuráveis</t>
  </si>
  <si>
    <t>Visualzar introdução do sistema</t>
  </si>
  <si>
    <t>NA</t>
  </si>
  <si>
    <t>Mensagem de falta de conexão</t>
  </si>
  <si>
    <t xml:space="preserve">Responsável: </t>
  </si>
  <si>
    <t>Sumário da Contagem</t>
  </si>
  <si>
    <t>Distribuição dos PF/PF Itaipu por Pacote</t>
  </si>
  <si>
    <t>Tipo de Função</t>
  </si>
  <si>
    <t>Complexidade Funcional</t>
  </si>
  <si>
    <t>PF/ Complexidade</t>
  </si>
  <si>
    <t>FPA</t>
  </si>
  <si>
    <t>Baixa</t>
  </si>
  <si>
    <t>x 3</t>
  </si>
  <si>
    <t>Quantidade de EE</t>
  </si>
  <si>
    <t>Média</t>
  </si>
  <si>
    <t>x 4</t>
  </si>
  <si>
    <t>Total PF</t>
  </si>
  <si>
    <t>Alta</t>
  </si>
  <si>
    <t>x 6</t>
  </si>
  <si>
    <t>% PF/Tipo</t>
  </si>
  <si>
    <t>Quantidade de SE</t>
  </si>
  <si>
    <t>x 5</t>
  </si>
  <si>
    <t>x 7</t>
  </si>
  <si>
    <t>%PF /Tipo</t>
  </si>
  <si>
    <t>Quantidade de CE</t>
  </si>
  <si>
    <t>%PF / Tipo</t>
  </si>
  <si>
    <t>ALI</t>
  </si>
  <si>
    <t>Quantidade de ALI</t>
  </si>
  <si>
    <t>x 10</t>
  </si>
  <si>
    <t>x 15</t>
  </si>
  <si>
    <t>AIE</t>
  </si>
  <si>
    <t>Quantidade de AIE</t>
  </si>
  <si>
    <t>Funções</t>
  </si>
  <si>
    <t>DFL</t>
  </si>
  <si>
    <t>Incluídas (ADD)</t>
  </si>
  <si>
    <t>Alteradas (CHG)</t>
  </si>
  <si>
    <t>Excluídas (DEL)</t>
  </si>
  <si>
    <t>Total</t>
  </si>
  <si>
    <t>FP TOTAL</t>
  </si>
  <si>
    <t>Autenticar Datos de Hidrología</t>
  </si>
  <si>
    <t>Actualización Datos Acumulados y Récords</t>
  </si>
  <si>
    <t>Favoritos de Informes-ALI</t>
  </si>
  <si>
    <t>Favoritos de Informes-Incluir</t>
  </si>
  <si>
    <t>Favoritos de Informes-Actualizar</t>
  </si>
  <si>
    <t>Favoritos de Informes-Detalle</t>
  </si>
  <si>
    <t>Favoritos de Informes-Consultar</t>
  </si>
  <si>
    <t>Importar Datos de Reprogramación</t>
  </si>
  <si>
    <t>Proceso Batch</t>
  </si>
  <si>
    <t>Reprogramación Energética-ALI</t>
  </si>
  <si>
    <t>Reprogramación Energética-Eliminar</t>
  </si>
  <si>
    <t>Reprogramación Energética-Consultar</t>
  </si>
  <si>
    <t>Reprogramação Energética-Informe</t>
  </si>
  <si>
    <t>Exportar Datos CDE (PCCP.TD)</t>
  </si>
  <si>
    <t>Exportar Datos SCDE (PCCP.TE)</t>
  </si>
  <si>
    <t>Marcieli Paula Langer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</si>
</sst>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\-??_);_(@_)"/>
    <numFmt numFmtId="165" formatCode="0;[Red]0"/>
    <numFmt numFmtId="166" formatCode="dd/mm/yy"/>
    <numFmt numFmtId="167" formatCode="0.00;[Red]0.00"/>
    <numFmt numFmtId="168" formatCode="###.##;\(###.##\);\-"/>
    <numFmt numFmtId="169" formatCode="0.0%"/>
  </numFmts>
  <fonts count="25">
    <font>
      <sz val="10"/>
      <color rgb="FF000000"/>
      <name val="Arial"/>
    </font>
    <font>
      <sz val="9"/>
      <name val="Arial"/>
    </font>
    <font>
      <b/>
      <sz val="9"/>
      <name val="Arial"/>
    </font>
    <font>
      <sz val="10"/>
      <name val="Arial"/>
    </font>
    <font>
      <sz val="9"/>
      <color rgb="FF0000D4"/>
      <name val="Arial"/>
    </font>
    <font>
      <b/>
      <sz val="12"/>
      <color rgb="FF0000D4"/>
      <name val="Arial"/>
    </font>
    <font>
      <sz val="8"/>
      <name val="Arial"/>
    </font>
    <font>
      <sz val="7"/>
      <name val="Arial"/>
    </font>
    <font>
      <sz val="10"/>
      <name val="Souce Sans Pro"/>
    </font>
    <font>
      <b/>
      <sz val="10"/>
      <name val="Souce Sans Pro"/>
    </font>
    <font>
      <b/>
      <sz val="10"/>
      <name val="Arial"/>
    </font>
    <font>
      <sz val="10"/>
      <color rgb="FFFFFFFF"/>
      <name val="Souce Sans Pro"/>
    </font>
    <font>
      <sz val="12"/>
      <name val="Souce Sans Pro"/>
    </font>
    <font>
      <sz val="12"/>
      <name val="Arial"/>
    </font>
    <font>
      <sz val="12"/>
      <name val="Arial"/>
    </font>
    <font>
      <sz val="12"/>
      <color rgb="FFFF6600"/>
      <name val="Arial"/>
    </font>
    <font>
      <sz val="12"/>
      <color rgb="FF1F497D"/>
      <name val="Arial"/>
    </font>
    <font>
      <sz val="12"/>
      <color rgb="FF006411"/>
      <name val="Arial"/>
    </font>
    <font>
      <sz val="10"/>
      <name val="Arial"/>
    </font>
    <font>
      <sz val="12"/>
      <color rgb="FF000000"/>
      <name val="Souce Sans Pro"/>
    </font>
    <font>
      <sz val="10"/>
      <color rgb="FF000000"/>
      <name val="Souce Sans Pro"/>
    </font>
    <font>
      <sz val="9"/>
      <color rgb="FFFFFFFF"/>
      <name val="Arial"/>
    </font>
    <font>
      <sz val="9"/>
      <name val="Souce Sans Pro"/>
    </font>
    <font>
      <sz val="10"/>
      <name val="Arial"/>
    </font>
    <font>
      <b/>
      <sz val="12"/>
      <name val="Arial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0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/>
    <xf numFmtId="0" fontId="4" fillId="0" borderId="0" xfId="0" applyFont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2" fontId="1" fillId="0" borderId="11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15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2" fontId="4" fillId="0" borderId="19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7" fillId="0" borderId="0" xfId="0" applyFont="1"/>
    <xf numFmtId="0" fontId="8" fillId="0" borderId="0" xfId="0" applyFont="1"/>
    <xf numFmtId="0" fontId="8" fillId="3" borderId="5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1" fillId="4" borderId="25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2" fontId="11" fillId="4" borderId="25" xfId="0" applyNumberFormat="1" applyFont="1" applyFill="1" applyBorder="1" applyAlignment="1">
      <alignment horizontal="center"/>
    </xf>
    <xf numFmtId="4" fontId="11" fillId="4" borderId="25" xfId="0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left"/>
    </xf>
    <xf numFmtId="0" fontId="13" fillId="5" borderId="22" xfId="0" applyFont="1" applyFill="1" applyBorder="1" applyAlignment="1">
      <alignment horizontal="center"/>
    </xf>
    <xf numFmtId="0" fontId="13" fillId="5" borderId="21" xfId="0" applyFont="1" applyFill="1" applyBorder="1" applyAlignment="1"/>
    <xf numFmtId="0" fontId="13" fillId="5" borderId="22" xfId="0" applyFont="1" applyFill="1" applyBorder="1" applyAlignment="1"/>
    <xf numFmtId="0" fontId="13" fillId="5" borderId="28" xfId="0" applyFont="1" applyFill="1" applyBorder="1" applyAlignment="1"/>
    <xf numFmtId="0" fontId="13" fillId="5" borderId="0" xfId="0" applyFont="1" applyFill="1" applyBorder="1" applyAlignment="1"/>
    <xf numFmtId="0" fontId="13" fillId="5" borderId="28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13" fillId="5" borderId="2" xfId="0" applyFont="1" applyFill="1" applyBorder="1" applyAlignment="1"/>
    <xf numFmtId="2" fontId="13" fillId="5" borderId="2" xfId="0" applyNumberFormat="1" applyFont="1" applyFill="1" applyBorder="1" applyAlignment="1"/>
    <xf numFmtId="2" fontId="13" fillId="5" borderId="28" xfId="0" applyNumberFormat="1" applyFont="1" applyFill="1" applyBorder="1" applyAlignment="1"/>
    <xf numFmtId="0" fontId="13" fillId="5" borderId="2" xfId="0" applyFont="1" applyFill="1" applyBorder="1" applyAlignment="1"/>
    <xf numFmtId="2" fontId="13" fillId="5" borderId="6" xfId="0" applyNumberFormat="1" applyFont="1" applyFill="1" applyBorder="1" applyAlignment="1"/>
    <xf numFmtId="4" fontId="13" fillId="5" borderId="0" xfId="0" applyNumberFormat="1" applyFont="1" applyFill="1" applyAlignment="1"/>
    <xf numFmtId="4" fontId="13" fillId="5" borderId="7" xfId="0" applyNumberFormat="1" applyFont="1" applyFill="1" applyBorder="1" applyAlignment="1"/>
    <xf numFmtId="0" fontId="13" fillId="0" borderId="7" xfId="0" applyFont="1" applyBorder="1" applyAlignment="1">
      <alignment horizontal="left"/>
    </xf>
    <xf numFmtId="0" fontId="13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3" fillId="0" borderId="31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2" fillId="6" borderId="32" xfId="0" applyFont="1" applyFill="1" applyBorder="1" applyAlignment="1">
      <alignment horizontal="center" wrapText="1"/>
    </xf>
    <xf numFmtId="0" fontId="12" fillId="7" borderId="30" xfId="0" applyFont="1" applyFill="1" applyBorder="1" applyAlignment="1">
      <alignment horizontal="center"/>
    </xf>
    <xf numFmtId="0" fontId="12" fillId="7" borderId="31" xfId="0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7" borderId="31" xfId="0" applyFont="1" applyFill="1" applyBorder="1" applyAlignment="1">
      <alignment horizontal="center" wrapText="1"/>
    </xf>
    <xf numFmtId="2" fontId="12" fillId="2" borderId="31" xfId="0" applyNumberFormat="1" applyFont="1" applyFill="1" applyBorder="1" applyAlignment="1">
      <alignment horizontal="center" wrapText="1"/>
    </xf>
    <xf numFmtId="0" fontId="12" fillId="4" borderId="31" xfId="0" applyFont="1" applyFill="1" applyBorder="1" applyAlignment="1">
      <alignment horizontal="center"/>
    </xf>
    <xf numFmtId="0" fontId="12" fillId="4" borderId="31" xfId="0" applyFont="1" applyFill="1" applyBorder="1" applyAlignment="1">
      <alignment horizontal="center" wrapText="1"/>
    </xf>
    <xf numFmtId="0" fontId="12" fillId="4" borderId="31" xfId="0" applyFont="1" applyFill="1" applyBorder="1" applyAlignment="1">
      <alignment horizontal="center" wrapText="1"/>
    </xf>
    <xf numFmtId="0" fontId="12" fillId="2" borderId="31" xfId="0" applyFont="1" applyFill="1" applyBorder="1" applyAlignment="1">
      <alignment horizontal="center" wrapText="1"/>
    </xf>
    <xf numFmtId="2" fontId="12" fillId="2" borderId="15" xfId="0" applyNumberFormat="1" applyFont="1" applyFill="1" applyBorder="1" applyAlignment="1">
      <alignment horizontal="center" wrapText="1"/>
    </xf>
    <xf numFmtId="4" fontId="12" fillId="0" borderId="33" xfId="0" applyNumberFormat="1" applyFont="1" applyBorder="1" applyAlignment="1">
      <alignment horizontal="center"/>
    </xf>
    <xf numFmtId="4" fontId="12" fillId="0" borderId="34" xfId="0" applyNumberFormat="1" applyFont="1" applyBorder="1" applyAlignment="1">
      <alignment horizontal="center"/>
    </xf>
    <xf numFmtId="0" fontId="12" fillId="0" borderId="35" xfId="0" applyFont="1" applyBorder="1" applyAlignment="1">
      <alignment horizontal="left" vertical="center"/>
    </xf>
    <xf numFmtId="0" fontId="13" fillId="3" borderId="29" xfId="0" applyFont="1" applyFill="1" applyBorder="1" applyAlignment="1">
      <alignment horizontal="left"/>
    </xf>
    <xf numFmtId="0" fontId="14" fillId="0" borderId="35" xfId="0" applyFont="1" applyBorder="1" applyAlignment="1">
      <alignment horizontal="center"/>
    </xf>
    <xf numFmtId="0" fontId="14" fillId="0" borderId="14" xfId="0" applyFont="1" applyBorder="1" applyAlignment="1"/>
    <xf numFmtId="0" fontId="14" fillId="0" borderId="35" xfId="0" applyFont="1" applyBorder="1" applyAlignment="1"/>
    <xf numFmtId="0" fontId="14" fillId="0" borderId="13" xfId="0" applyFont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/>
    </xf>
    <xf numFmtId="0" fontId="14" fillId="7" borderId="14" xfId="0" applyFont="1" applyFill="1" applyBorder="1" applyAlignment="1"/>
    <xf numFmtId="2" fontId="14" fillId="2" borderId="14" xfId="0" applyNumberFormat="1" applyFont="1" applyFill="1" applyBorder="1" applyAlignment="1">
      <alignment horizontal="center"/>
    </xf>
    <xf numFmtId="2" fontId="14" fillId="2" borderId="14" xfId="0" applyNumberFormat="1" applyFont="1" applyFill="1" applyBorder="1" applyAlignment="1">
      <alignment horizontal="center" wrapText="1"/>
    </xf>
    <xf numFmtId="2" fontId="16" fillId="2" borderId="14" xfId="0" applyNumberFormat="1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 wrapText="1"/>
    </xf>
    <xf numFmtId="0" fontId="14" fillId="4" borderId="14" xfId="0" applyFont="1" applyFill="1" applyBorder="1" applyAlignment="1">
      <alignment horizontal="center" wrapText="1"/>
    </xf>
    <xf numFmtId="0" fontId="14" fillId="2" borderId="14" xfId="0" applyFont="1" applyFill="1" applyBorder="1" applyAlignment="1">
      <alignment horizontal="center" wrapText="1"/>
    </xf>
    <xf numFmtId="2" fontId="14" fillId="2" borderId="35" xfId="0" applyNumberFormat="1" applyFont="1" applyFill="1" applyBorder="1" applyAlignment="1">
      <alignment horizontal="center" wrapText="1"/>
    </xf>
    <xf numFmtId="4" fontId="14" fillId="0" borderId="14" xfId="0" applyNumberFormat="1" applyFont="1" applyBorder="1" applyAlignment="1"/>
    <xf numFmtId="4" fontId="14" fillId="0" borderId="35" xfId="0" applyNumberFormat="1" applyFont="1" applyBorder="1" applyAlignment="1"/>
    <xf numFmtId="0" fontId="12" fillId="0" borderId="36" xfId="0" applyFont="1" applyBorder="1" applyAlignment="1">
      <alignment horizontal="left" vertical="center"/>
    </xf>
    <xf numFmtId="4" fontId="14" fillId="0" borderId="37" xfId="0" applyNumberFormat="1" applyFont="1" applyBorder="1" applyAlignment="1"/>
    <xf numFmtId="4" fontId="14" fillId="0" borderId="36" xfId="0" applyNumberFormat="1" applyFont="1" applyBorder="1" applyAlignment="1"/>
    <xf numFmtId="0" fontId="13" fillId="0" borderId="27" xfId="0" applyFont="1" applyBorder="1" applyAlignment="1">
      <alignment horizontal="left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/>
    <xf numFmtId="0" fontId="14" fillId="0" borderId="36" xfId="0" applyFont="1" applyBorder="1" applyAlignment="1"/>
    <xf numFmtId="0" fontId="14" fillId="0" borderId="28" xfId="0" applyFont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4" fillId="6" borderId="37" xfId="0" applyFont="1" applyFill="1" applyBorder="1" applyAlignment="1">
      <alignment horizontal="center"/>
    </xf>
    <xf numFmtId="0" fontId="14" fillId="6" borderId="28" xfId="0" applyFont="1" applyFill="1" applyBorder="1" applyAlignment="1">
      <alignment horizontal="center"/>
    </xf>
    <xf numFmtId="0" fontId="14" fillId="7" borderId="37" xfId="0" applyFont="1" applyFill="1" applyBorder="1" applyAlignment="1"/>
    <xf numFmtId="2" fontId="14" fillId="2" borderId="37" xfId="0" applyNumberFormat="1" applyFont="1" applyFill="1" applyBorder="1" applyAlignment="1">
      <alignment horizontal="center"/>
    </xf>
    <xf numFmtId="2" fontId="14" fillId="2" borderId="37" xfId="0" applyNumberFormat="1" applyFont="1" applyFill="1" applyBorder="1" applyAlignment="1">
      <alignment horizontal="center" wrapText="1"/>
    </xf>
    <xf numFmtId="0" fontId="14" fillId="4" borderId="37" xfId="0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 wrapText="1"/>
    </xf>
    <xf numFmtId="0" fontId="14" fillId="4" borderId="37" xfId="0" applyFont="1" applyFill="1" applyBorder="1" applyAlignment="1">
      <alignment horizontal="center" wrapText="1"/>
    </xf>
    <xf numFmtId="0" fontId="14" fillId="2" borderId="37" xfId="0" applyFont="1" applyFill="1" applyBorder="1" applyAlignment="1">
      <alignment horizontal="center" wrapText="1"/>
    </xf>
    <xf numFmtId="2" fontId="14" fillId="2" borderId="36" xfId="0" applyNumberFormat="1" applyFont="1" applyFill="1" applyBorder="1" applyAlignment="1">
      <alignment horizontal="center" wrapText="1"/>
    </xf>
    <xf numFmtId="0" fontId="14" fillId="0" borderId="36" xfId="0" applyFont="1" applyBorder="1" applyAlignment="1">
      <alignment horizontal="left"/>
    </xf>
    <xf numFmtId="0" fontId="13" fillId="0" borderId="29" xfId="0" applyFont="1" applyBorder="1" applyAlignment="1">
      <alignment horizontal="left"/>
    </xf>
    <xf numFmtId="0" fontId="17" fillId="7" borderId="0" xfId="0" applyFont="1" applyFill="1" applyBorder="1" applyAlignment="1">
      <alignment horizontal="center"/>
    </xf>
    <xf numFmtId="0" fontId="14" fillId="0" borderId="35" xfId="0" applyFont="1" applyBorder="1" applyAlignment="1">
      <alignment horizontal="left"/>
    </xf>
    <xf numFmtId="0" fontId="15" fillId="8" borderId="0" xfId="0" applyFont="1" applyFill="1" applyBorder="1" applyAlignment="1">
      <alignment horizontal="center"/>
    </xf>
    <xf numFmtId="2" fontId="16" fillId="2" borderId="37" xfId="0" applyNumberFormat="1" applyFont="1" applyFill="1" applyBorder="1" applyAlignment="1">
      <alignment horizontal="center"/>
    </xf>
    <xf numFmtId="0" fontId="14" fillId="0" borderId="36" xfId="0" applyFont="1" applyBorder="1" applyAlignment="1">
      <alignment horizontal="left"/>
    </xf>
    <xf numFmtId="0" fontId="13" fillId="3" borderId="0" xfId="0" applyFont="1" applyFill="1" applyAlignment="1">
      <alignment horizontal="left"/>
    </xf>
    <xf numFmtId="4" fontId="12" fillId="0" borderId="30" xfId="0" applyNumberFormat="1" applyFont="1" applyBorder="1" applyAlignment="1">
      <alignment horizontal="center"/>
    </xf>
    <xf numFmtId="4" fontId="12" fillId="0" borderId="15" xfId="0" applyNumberFormat="1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14" xfId="0" applyFont="1" applyBorder="1" applyAlignment="1"/>
    <xf numFmtId="0" fontId="18" fillId="0" borderId="35" xfId="0" applyFont="1" applyBorder="1" applyAlignment="1"/>
    <xf numFmtId="0" fontId="13" fillId="9" borderId="29" xfId="0" applyFont="1" applyFill="1" applyBorder="1" applyAlignment="1">
      <alignment horizontal="left" vertical="center"/>
    </xf>
    <xf numFmtId="0" fontId="12" fillId="9" borderId="30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30" xfId="0" applyFont="1" applyFill="1" applyBorder="1" applyAlignment="1">
      <alignment horizontal="left" vertical="center"/>
    </xf>
    <xf numFmtId="0" fontId="12" fillId="9" borderId="15" xfId="0" applyFont="1" applyFill="1" applyBorder="1" applyAlignment="1">
      <alignment horizontal="left" vertical="center"/>
    </xf>
    <xf numFmtId="0" fontId="12" fillId="9" borderId="35" xfId="0" applyFont="1" applyFill="1" applyBorder="1" applyAlignment="1">
      <alignment horizontal="left" vertical="center"/>
    </xf>
    <xf numFmtId="0" fontId="19" fillId="3" borderId="29" xfId="0" applyFont="1" applyFill="1" applyBorder="1" applyAlignment="1">
      <alignment horizontal="left"/>
    </xf>
    <xf numFmtId="4" fontId="8" fillId="0" borderId="30" xfId="0" applyNumberFormat="1" applyFont="1" applyBorder="1" applyAlignment="1">
      <alignment horizontal="center"/>
    </xf>
    <xf numFmtId="4" fontId="8" fillId="0" borderId="15" xfId="0" applyNumberFormat="1" applyFont="1" applyBorder="1" applyAlignment="1">
      <alignment horizontal="center"/>
    </xf>
    <xf numFmtId="0" fontId="8" fillId="0" borderId="35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2" borderId="31" xfId="0" applyFont="1" applyFill="1" applyBorder="1" applyAlignment="1">
      <alignment horizontal="center" wrapText="1"/>
    </xf>
    <xf numFmtId="0" fontId="8" fillId="0" borderId="29" xfId="0" applyFont="1" applyBorder="1" applyAlignment="1">
      <alignment horizontal="left" vertical="center"/>
    </xf>
    <xf numFmtId="0" fontId="8" fillId="0" borderId="31" xfId="0" applyFont="1" applyBorder="1" applyAlignment="1">
      <alignment horizontal="center"/>
    </xf>
    <xf numFmtId="0" fontId="8" fillId="6" borderId="31" xfId="0" applyFont="1" applyFill="1" applyBorder="1" applyAlignment="1">
      <alignment horizontal="center"/>
    </xf>
    <xf numFmtId="0" fontId="8" fillId="6" borderId="32" xfId="0" applyFont="1" applyFill="1" applyBorder="1" applyAlignment="1">
      <alignment horizontal="center" wrapText="1"/>
    </xf>
    <xf numFmtId="0" fontId="8" fillId="7" borderId="30" xfId="0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/>
    </xf>
    <xf numFmtId="2" fontId="8" fillId="2" borderId="31" xfId="0" applyNumberFormat="1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 wrapText="1"/>
    </xf>
    <xf numFmtId="2" fontId="8" fillId="2" borderId="31" xfId="0" applyNumberFormat="1" applyFont="1" applyFill="1" applyBorder="1" applyAlignment="1">
      <alignment horizontal="center" wrapText="1"/>
    </xf>
    <xf numFmtId="0" fontId="8" fillId="4" borderId="31" xfId="0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 wrapText="1"/>
    </xf>
    <xf numFmtId="0" fontId="8" fillId="4" borderId="31" xfId="0" applyFont="1" applyFill="1" applyBorder="1" applyAlignment="1">
      <alignment horizontal="center" wrapText="1"/>
    </xf>
    <xf numFmtId="2" fontId="8" fillId="2" borderId="15" xfId="0" applyNumberFormat="1" applyFont="1" applyFill="1" applyBorder="1" applyAlignment="1">
      <alignment horizontal="center" wrapText="1"/>
    </xf>
    <xf numFmtId="0" fontId="8" fillId="9" borderId="29" xfId="0" applyFont="1" applyFill="1" applyBorder="1" applyAlignment="1">
      <alignment horizontal="left" vertical="center"/>
    </xf>
    <xf numFmtId="0" fontId="8" fillId="9" borderId="30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left" vertical="center"/>
    </xf>
    <xf numFmtId="0" fontId="8" fillId="9" borderId="31" xfId="0" applyFont="1" applyFill="1" applyBorder="1" applyAlignment="1">
      <alignment horizontal="center"/>
    </xf>
    <xf numFmtId="0" fontId="8" fillId="9" borderId="32" xfId="0" applyFont="1" applyFill="1" applyBorder="1" applyAlignment="1">
      <alignment horizontal="center" wrapText="1"/>
    </xf>
    <xf numFmtId="0" fontId="8" fillId="9" borderId="30" xfId="0" applyFont="1" applyFill="1" applyBorder="1" applyAlignment="1">
      <alignment horizontal="center"/>
    </xf>
    <xf numFmtId="2" fontId="8" fillId="9" borderId="31" xfId="0" applyNumberFormat="1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 wrapText="1"/>
    </xf>
    <xf numFmtId="2" fontId="8" fillId="9" borderId="31" xfId="0" applyNumberFormat="1" applyFont="1" applyFill="1" applyBorder="1" applyAlignment="1">
      <alignment horizontal="center" wrapText="1"/>
    </xf>
    <xf numFmtId="0" fontId="8" fillId="9" borderId="31" xfId="0" applyFont="1" applyFill="1" applyBorder="1" applyAlignment="1">
      <alignment horizontal="center" wrapText="1"/>
    </xf>
    <xf numFmtId="0" fontId="8" fillId="10" borderId="31" xfId="0" applyFont="1" applyFill="1" applyBorder="1" applyAlignment="1">
      <alignment horizontal="center" wrapText="1"/>
    </xf>
    <xf numFmtId="2" fontId="8" fillId="10" borderId="15" xfId="0" applyNumberFormat="1" applyFont="1" applyFill="1" applyBorder="1" applyAlignment="1">
      <alignment horizontal="center" wrapText="1"/>
    </xf>
    <xf numFmtId="4" fontId="8" fillId="9" borderId="30" xfId="0" applyNumberFormat="1" applyFont="1" applyFill="1" applyBorder="1" applyAlignment="1">
      <alignment horizontal="center"/>
    </xf>
    <xf numFmtId="4" fontId="8" fillId="9" borderId="15" xfId="0" applyNumberFormat="1" applyFont="1" applyFill="1" applyBorder="1" applyAlignment="1">
      <alignment horizontal="center"/>
    </xf>
    <xf numFmtId="0" fontId="8" fillId="9" borderId="35" xfId="0" applyFont="1" applyFill="1" applyBorder="1" applyAlignment="1">
      <alignment horizontal="left" vertical="center"/>
    </xf>
    <xf numFmtId="0" fontId="8" fillId="3" borderId="38" xfId="0" applyFont="1" applyFill="1" applyBorder="1" applyAlignment="1">
      <alignment horizontal="left" vertical="center"/>
    </xf>
    <xf numFmtId="0" fontId="20" fillId="0" borderId="31" xfId="0" applyFont="1" applyBorder="1" applyAlignment="1">
      <alignment horizontal="center"/>
    </xf>
    <xf numFmtId="0" fontId="8" fillId="6" borderId="32" xfId="0" applyFont="1" applyFill="1" applyBorder="1" applyAlignment="1">
      <alignment horizontal="center"/>
    </xf>
    <xf numFmtId="0" fontId="20" fillId="0" borderId="38" xfId="0" applyFont="1" applyBorder="1" applyAlignment="1">
      <alignment horizontal="left" vertical="center"/>
    </xf>
    <xf numFmtId="4" fontId="8" fillId="7" borderId="30" xfId="0" applyNumberFormat="1" applyFont="1" applyFill="1" applyBorder="1" applyAlignment="1">
      <alignment horizontal="center"/>
    </xf>
    <xf numFmtId="4" fontId="8" fillId="7" borderId="31" xfId="0" applyNumberFormat="1" applyFont="1" applyFill="1" applyBorder="1" applyAlignment="1">
      <alignment horizontal="center"/>
    </xf>
    <xf numFmtId="0" fontId="8" fillId="0" borderId="38" xfId="0" applyFont="1" applyBorder="1" applyAlignment="1">
      <alignment horizontal="left" vertical="center"/>
    </xf>
    <xf numFmtId="0" fontId="8" fillId="0" borderId="35" xfId="0" applyFont="1" applyBorder="1"/>
    <xf numFmtId="0" fontId="8" fillId="9" borderId="0" xfId="0" applyFont="1" applyFill="1" applyBorder="1"/>
    <xf numFmtId="0" fontId="8" fillId="0" borderId="36" xfId="0" applyFont="1" applyBorder="1"/>
    <xf numFmtId="0" fontId="20" fillId="9" borderId="38" xfId="0" applyFont="1" applyFill="1" applyBorder="1" applyAlignment="1">
      <alignment horizontal="left" vertical="center"/>
    </xf>
    <xf numFmtId="0" fontId="20" fillId="0" borderId="39" xfId="0" applyFont="1" applyBorder="1" applyAlignment="1">
      <alignment horizontal="center"/>
    </xf>
    <xf numFmtId="0" fontId="20" fillId="3" borderId="39" xfId="0" applyFont="1" applyFill="1" applyBorder="1" applyAlignment="1">
      <alignment horizontal="center"/>
    </xf>
    <xf numFmtId="0" fontId="8" fillId="0" borderId="40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 wrapText="1"/>
    </xf>
    <xf numFmtId="0" fontId="8" fillId="9" borderId="35" xfId="0" applyFont="1" applyFill="1" applyBorder="1" applyAlignment="1">
      <alignment horizontal="left" vertical="center" wrapText="1"/>
    </xf>
    <xf numFmtId="4" fontId="8" fillId="0" borderId="41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0" fontId="8" fillId="0" borderId="43" xfId="0" applyFont="1" applyBorder="1" applyAlignment="1">
      <alignment horizontal="left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5" xfId="0" applyFont="1" applyBorder="1" applyAlignment="1">
      <alignment horizontal="left" vertical="center"/>
    </xf>
    <xf numFmtId="0" fontId="8" fillId="6" borderId="46" xfId="0" applyFont="1" applyFill="1" applyBorder="1" applyAlignment="1">
      <alignment horizontal="center"/>
    </xf>
    <xf numFmtId="0" fontId="8" fillId="6" borderId="47" xfId="0" applyFont="1" applyFill="1" applyBorder="1" applyAlignment="1">
      <alignment horizontal="center"/>
    </xf>
    <xf numFmtId="0" fontId="8" fillId="0" borderId="44" xfId="0" applyFont="1" applyBorder="1"/>
    <xf numFmtId="0" fontId="8" fillId="0" borderId="19" xfId="0" applyFont="1" applyBorder="1"/>
    <xf numFmtId="0" fontId="8" fillId="0" borderId="48" xfId="0" applyFont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6" borderId="0" xfId="0" applyFont="1" applyFill="1" applyBorder="1" applyAlignment="1">
      <alignment horizontal="center"/>
    </xf>
    <xf numFmtId="4" fontId="8" fillId="7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8" fillId="0" borderId="23" xfId="0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0" fontId="8" fillId="0" borderId="23" xfId="0" applyFont="1" applyBorder="1" applyAlignment="1">
      <alignment horizontal="right"/>
    </xf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" fillId="3" borderId="2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3" xfId="0" applyFont="1" applyBorder="1"/>
    <xf numFmtId="0" fontId="2" fillId="0" borderId="50" xfId="0" applyFont="1" applyBorder="1" applyAlignment="1">
      <alignment horizontal="center"/>
    </xf>
    <xf numFmtId="168" fontId="1" fillId="0" borderId="51" xfId="0" applyNumberFormat="1" applyFont="1" applyBorder="1" applyAlignment="1">
      <alignment horizontal="center"/>
    </xf>
    <xf numFmtId="168" fontId="1" fillId="0" borderId="11" xfId="0" applyNumberFormat="1" applyFont="1" applyBorder="1" applyAlignment="1">
      <alignment horizontal="center"/>
    </xf>
    <xf numFmtId="0" fontId="22" fillId="0" borderId="21" xfId="0" applyFont="1" applyBorder="1"/>
    <xf numFmtId="0" fontId="1" fillId="0" borderId="21" xfId="0" applyFont="1" applyBorder="1"/>
    <xf numFmtId="0" fontId="2" fillId="0" borderId="0" xfId="0" applyFont="1"/>
    <xf numFmtId="0" fontId="1" fillId="0" borderId="0" xfId="0" applyFont="1"/>
    <xf numFmtId="0" fontId="2" fillId="0" borderId="30" xfId="0" applyFont="1" applyBorder="1" applyAlignment="1">
      <alignment horizontal="center"/>
    </xf>
    <xf numFmtId="168" fontId="1" fillId="0" borderId="31" xfId="0" applyNumberFormat="1" applyFont="1" applyBorder="1" applyAlignment="1">
      <alignment horizontal="center"/>
    </xf>
    <xf numFmtId="168" fontId="1" fillId="0" borderId="15" xfId="0" applyNumberFormat="1" applyFont="1" applyBorder="1" applyAlignment="1">
      <alignment horizontal="center"/>
    </xf>
    <xf numFmtId="169" fontId="1" fillId="0" borderId="0" xfId="0" applyNumberFormat="1" applyFont="1"/>
    <xf numFmtId="10" fontId="1" fillId="0" borderId="7" xfId="0" applyNumberFormat="1" applyFont="1" applyBorder="1"/>
    <xf numFmtId="10" fontId="1" fillId="0" borderId="4" xfId="0" applyNumberFormat="1" applyFont="1" applyBorder="1"/>
    <xf numFmtId="0" fontId="23" fillId="0" borderId="0" xfId="0" applyFont="1"/>
    <xf numFmtId="0" fontId="2" fillId="0" borderId="3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168" fontId="1" fillId="0" borderId="45" xfId="0" applyNumberFormat="1" applyFont="1" applyBorder="1" applyAlignment="1">
      <alignment horizontal="center"/>
    </xf>
    <xf numFmtId="168" fontId="1" fillId="0" borderId="19" xfId="0" applyNumberFormat="1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9" fontId="10" fillId="6" borderId="5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2" fontId="1" fillId="0" borderId="31" xfId="0" applyNumberFormat="1" applyFont="1" applyBorder="1" applyAlignment="1">
      <alignment horizontal="center" vertical="center"/>
    </xf>
    <xf numFmtId="9" fontId="10" fillId="6" borderId="31" xfId="0" applyNumberFormat="1" applyFont="1" applyFill="1" applyBorder="1" applyAlignment="1">
      <alignment horizontal="right" vertical="center"/>
    </xf>
    <xf numFmtId="2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3" fillId="0" borderId="0" xfId="0" applyFont="1"/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2" fontId="1" fillId="0" borderId="45" xfId="0" applyNumberFormat="1" applyFont="1" applyBorder="1" applyAlignment="1">
      <alignment horizontal="center" vertical="center"/>
    </xf>
    <xf numFmtId="9" fontId="10" fillId="6" borderId="45" xfId="0" applyNumberFormat="1" applyFont="1" applyFill="1" applyBorder="1" applyAlignment="1">
      <alignment horizontal="right" vertical="center"/>
    </xf>
    <xf numFmtId="2" fontId="1" fillId="0" borderId="19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0" fontId="1" fillId="3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2" fontId="2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21" xfId="0" applyNumberFormat="1" applyFont="1" applyBorder="1"/>
    <xf numFmtId="2" fontId="2" fillId="0" borderId="21" xfId="0" applyNumberFormat="1" applyFont="1" applyBorder="1"/>
    <xf numFmtId="0" fontId="1" fillId="3" borderId="5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6" xfId="0" applyFont="1" applyBorder="1"/>
    <xf numFmtId="0" fontId="1" fillId="3" borderId="5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right"/>
    </xf>
    <xf numFmtId="0" fontId="3" fillId="0" borderId="23" xfId="0" applyFont="1" applyBorder="1"/>
    <xf numFmtId="0" fontId="4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6" fontId="1" fillId="0" borderId="2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7" fillId="0" borderId="23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6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3" fillId="0" borderId="22" xfId="0" applyFont="1" applyBorder="1"/>
    <xf numFmtId="0" fontId="1" fillId="0" borderId="5" xfId="0" applyFont="1" applyBorder="1" applyAlignment="1">
      <alignment horizontal="left" vertical="top" wrapText="1"/>
    </xf>
    <xf numFmtId="165" fontId="1" fillId="0" borderId="2" xfId="0" applyNumberFormat="1" applyFont="1" applyBorder="1" applyAlignment="1">
      <alignment horizontal="left"/>
    </xf>
    <xf numFmtId="165" fontId="1" fillId="0" borderId="5" xfId="0" applyNumberFormat="1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7" xfId="0" applyFont="1" applyBorder="1"/>
    <xf numFmtId="0" fontId="11" fillId="4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8" fillId="3" borderId="5" xfId="0" applyFont="1" applyFill="1" applyBorder="1" applyAlignment="1">
      <alignment horizontal="center" vertical="center"/>
    </xf>
    <xf numFmtId="167" fontId="8" fillId="3" borderId="2" xfId="0" applyNumberFormat="1" applyFont="1" applyFill="1" applyBorder="1" applyAlignment="1">
      <alignment horizontal="left" vertical="center"/>
    </xf>
    <xf numFmtId="2" fontId="8" fillId="3" borderId="2" xfId="0" applyNumberFormat="1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3" borderId="5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center"/>
    </xf>
    <xf numFmtId="0" fontId="3" fillId="0" borderId="49" xfId="0" applyFont="1" applyBorder="1"/>
    <xf numFmtId="0" fontId="1" fillId="0" borderId="20" xfId="0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20" xfId="0" applyFont="1" applyBorder="1" applyAlignment="1">
      <alignment horizontal="center"/>
    </xf>
    <xf numFmtId="0" fontId="1" fillId="3" borderId="2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2" fontId="24" fillId="0" borderId="4" xfId="0" applyNumberFormat="1" applyFont="1" applyBorder="1" applyAlignment="1">
      <alignment horizontal="center" vertical="center"/>
    </xf>
    <xf numFmtId="0" fontId="3" fillId="0" borderId="4" xfId="0" applyFont="1" applyBorder="1"/>
    <xf numFmtId="0" fontId="3" fillId="0" borderId="20" xfId="0" applyFont="1" applyBorder="1"/>
    <xf numFmtId="2" fontId="2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1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2" fontId="1" fillId="0" borderId="16" xfId="0" applyNumberFormat="1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28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38100</xdr:rowOff>
    </xdr:from>
    <xdr:to>
      <xdr:col>8</xdr:col>
      <xdr:colOff>38100</xdr:colOff>
      <xdr:row>1</xdr:row>
      <xdr:rowOff>285750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0125" cy="2476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38100</xdr:rowOff>
    </xdr:from>
    <xdr:to>
      <xdr:col>0</xdr:col>
      <xdr:colOff>1295400</xdr:colOff>
      <xdr:row>1</xdr:row>
      <xdr:rowOff>285750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00100" cy="2476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25</xdr:col>
      <xdr:colOff>485775</xdr:colOff>
      <xdr:row>57</xdr:row>
      <xdr:rowOff>95250</xdr:rowOff>
    </xdr:to>
    <xdr:sp macro="" textlink="">
      <xdr:nvSpPr>
        <xdr:cNvPr id="1045" name="Rectangle 2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485775</xdr:colOff>
      <xdr:row>57</xdr:row>
      <xdr:rowOff>95250</xdr:rowOff>
    </xdr:to>
    <xdr:sp macro="" textlink="">
      <xdr:nvSpPr>
        <xdr:cNvPr id="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19050</xdr:rowOff>
    </xdr:from>
    <xdr:to>
      <xdr:col>3</xdr:col>
      <xdr:colOff>304800</xdr:colOff>
      <xdr:row>1</xdr:row>
      <xdr:rowOff>285750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57250" cy="2667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22</xdr:col>
      <xdr:colOff>314325</xdr:colOff>
      <xdr:row>57</xdr:row>
      <xdr:rowOff>76200</xdr:rowOff>
    </xdr:to>
    <xdr:sp macro="" textlink="">
      <xdr:nvSpPr>
        <xdr:cNvPr id="2054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314325</xdr:colOff>
      <xdr:row>57</xdr:row>
      <xdr:rowOff>76200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showGridLines="0" workbookViewId="0">
      <selection activeCell="S23" sqref="S23:V23"/>
    </sheetView>
  </sheetViews>
  <sheetFormatPr defaultColWidth="17.28515625" defaultRowHeight="15" customHeight="1"/>
  <cols>
    <col min="1" max="1" width="1" customWidth="1"/>
    <col min="2" max="2" width="0.85546875" customWidth="1"/>
    <col min="3" max="16" width="2.7109375" customWidth="1"/>
    <col min="17" max="17" width="3.7109375" customWidth="1"/>
    <col min="18" max="20" width="2.7109375" customWidth="1"/>
    <col min="21" max="21" width="3.42578125" customWidth="1"/>
    <col min="22" max="22" width="2.28515625" customWidth="1"/>
    <col min="23" max="25" width="2.42578125" customWidth="1"/>
    <col min="26" max="26" width="2.7109375" customWidth="1"/>
    <col min="27" max="27" width="3" customWidth="1"/>
    <col min="28" max="28" width="2.7109375" customWidth="1"/>
    <col min="29" max="29" width="3.7109375" customWidth="1"/>
    <col min="30" max="31" width="2.7109375" customWidth="1"/>
    <col min="32" max="32" width="3.140625" customWidth="1"/>
    <col min="33" max="33" width="0.85546875" customWidth="1"/>
    <col min="34" max="34" width="2.7109375" hidden="1" customWidth="1"/>
    <col min="35" max="44" width="2.7109375" customWidth="1"/>
  </cols>
  <sheetData>
    <row r="1" spans="1:44" ht="4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27.75" customHeight="1">
      <c r="A2" s="1"/>
      <c r="B2" s="5"/>
      <c r="C2" s="316" t="s">
        <v>0</v>
      </c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10"/>
      <c r="AG2" s="6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2" customHeight="1">
      <c r="A3" s="1"/>
      <c r="B3" s="5"/>
      <c r="C3" s="317" t="s">
        <v>1</v>
      </c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10"/>
      <c r="AG3" s="6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customHeight="1">
      <c r="A4" s="1"/>
      <c r="B4" s="5"/>
      <c r="C4" s="315" t="s">
        <v>2</v>
      </c>
      <c r="D4" s="309"/>
      <c r="E4" s="309"/>
      <c r="F4" s="309"/>
      <c r="G4" s="309"/>
      <c r="H4" s="309"/>
      <c r="I4" s="310"/>
      <c r="J4" s="318" t="s">
        <v>3</v>
      </c>
      <c r="K4" s="309"/>
      <c r="L4" s="309"/>
      <c r="M4" s="309"/>
      <c r="N4" s="310"/>
      <c r="O4" s="3"/>
      <c r="P4" s="3"/>
      <c r="Q4" s="3"/>
      <c r="R4" s="3"/>
      <c r="S4" s="3"/>
      <c r="T4" s="3"/>
      <c r="U4" s="7"/>
      <c r="V4" s="7"/>
      <c r="W4" s="319" t="s">
        <v>4</v>
      </c>
      <c r="X4" s="309"/>
      <c r="Y4" s="309"/>
      <c r="Z4" s="309"/>
      <c r="AA4" s="310"/>
      <c r="AB4" s="318" t="s">
        <v>3</v>
      </c>
      <c r="AC4" s="309"/>
      <c r="AD4" s="309"/>
      <c r="AE4" s="309"/>
      <c r="AF4" s="310"/>
      <c r="AG4" s="6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>
      <c r="A5" s="1"/>
      <c r="B5" s="5"/>
      <c r="C5" s="315" t="s">
        <v>5</v>
      </c>
      <c r="D5" s="309"/>
      <c r="E5" s="309"/>
      <c r="F5" s="309"/>
      <c r="G5" s="309"/>
      <c r="H5" s="309"/>
      <c r="I5" s="310"/>
      <c r="J5" s="318" t="s">
        <v>3</v>
      </c>
      <c r="K5" s="309"/>
      <c r="L5" s="309"/>
      <c r="M5" s="309"/>
      <c r="N5" s="31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/>
      <c r="AG5" s="6"/>
      <c r="AH5" s="1" t="s">
        <v>6</v>
      </c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>
      <c r="A6" s="1"/>
      <c r="B6" s="5"/>
      <c r="C6" s="315" t="s">
        <v>7</v>
      </c>
      <c r="D6" s="309"/>
      <c r="E6" s="309"/>
      <c r="F6" s="309"/>
      <c r="G6" s="309"/>
      <c r="H6" s="309"/>
      <c r="I6" s="310"/>
      <c r="J6" s="321" t="s">
        <v>14</v>
      </c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10"/>
      <c r="W6" s="319" t="s">
        <v>8</v>
      </c>
      <c r="X6" s="309"/>
      <c r="Y6" s="309"/>
      <c r="Z6" s="309"/>
      <c r="AA6" s="310"/>
      <c r="AB6" s="321"/>
      <c r="AC6" s="309"/>
      <c r="AD6" s="309"/>
      <c r="AE6" s="309"/>
      <c r="AF6" s="310"/>
      <c r="AG6" s="6"/>
      <c r="AH6" s="1" t="s">
        <v>9</v>
      </c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" customHeight="1">
      <c r="A7" s="1"/>
      <c r="B7" s="5"/>
      <c r="C7" s="317" t="s">
        <v>10</v>
      </c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309"/>
      <c r="AC7" s="309"/>
      <c r="AD7" s="309"/>
      <c r="AE7" s="309"/>
      <c r="AF7" s="310"/>
      <c r="AG7" s="6"/>
      <c r="AH7" s="1" t="s">
        <v>11</v>
      </c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2.75" customHeight="1">
      <c r="A8" s="1"/>
      <c r="B8" s="5"/>
      <c r="C8" s="315" t="s">
        <v>12</v>
      </c>
      <c r="D8" s="309"/>
      <c r="E8" s="309"/>
      <c r="F8" s="309"/>
      <c r="G8" s="309"/>
      <c r="H8" s="309"/>
      <c r="I8" s="309"/>
      <c r="J8" s="333">
        <v>4500033162</v>
      </c>
      <c r="K8" s="309"/>
      <c r="L8" s="309"/>
      <c r="M8" s="309"/>
      <c r="N8" s="309"/>
      <c r="O8" s="309"/>
      <c r="P8" s="309"/>
      <c r="Q8" s="309"/>
      <c r="R8" s="309"/>
      <c r="S8" s="309"/>
      <c r="T8" s="309"/>
      <c r="U8" s="309"/>
      <c r="V8" s="310"/>
      <c r="W8" s="319" t="s">
        <v>13</v>
      </c>
      <c r="X8" s="309"/>
      <c r="Y8" s="309"/>
      <c r="Z8" s="309"/>
      <c r="AA8" s="310"/>
      <c r="AB8" s="320"/>
      <c r="AC8" s="309"/>
      <c r="AD8" s="309"/>
      <c r="AE8" s="309"/>
      <c r="AF8" s="310"/>
      <c r="AG8" s="6"/>
      <c r="AH8" s="1" t="s"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2.75" customHeight="1">
      <c r="A9" s="1"/>
      <c r="B9" s="5"/>
      <c r="C9" s="315" t="s">
        <v>15</v>
      </c>
      <c r="D9" s="309"/>
      <c r="E9" s="309"/>
      <c r="F9" s="309"/>
      <c r="G9" s="309"/>
      <c r="H9" s="309"/>
      <c r="I9" s="309"/>
      <c r="J9" s="321" t="s">
        <v>16</v>
      </c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10"/>
      <c r="W9" s="319" t="s">
        <v>17</v>
      </c>
      <c r="X9" s="309"/>
      <c r="Y9" s="309"/>
      <c r="Z9" s="309"/>
      <c r="AA9" s="310"/>
      <c r="AB9" s="332"/>
      <c r="AC9" s="309"/>
      <c r="AD9" s="309"/>
      <c r="AE9" s="309"/>
      <c r="AF9" s="310"/>
      <c r="AG9" s="6"/>
      <c r="AH9" s="1" t="s">
        <v>18</v>
      </c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7.5" customHeight="1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6"/>
      <c r="AG10" s="6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2.75" customHeight="1">
      <c r="A11" s="1"/>
      <c r="B11" s="5"/>
      <c r="C11" s="8"/>
      <c r="D11" s="9"/>
      <c r="E11" s="10" t="s">
        <v>19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1"/>
      <c r="S11" s="1"/>
      <c r="T11" s="12" t="s">
        <v>20</v>
      </c>
      <c r="U11" s="13"/>
      <c r="V11" s="13"/>
      <c r="W11" s="13"/>
      <c r="X11" s="13"/>
      <c r="Y11" s="13"/>
      <c r="Z11" s="13"/>
      <c r="AA11" s="13"/>
      <c r="AB11" s="13"/>
      <c r="AC11" s="13"/>
      <c r="AD11" s="14"/>
      <c r="AE11" s="15"/>
      <c r="AF11" s="9"/>
      <c r="AG11" s="6"/>
      <c r="AH11" s="16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>
      <c r="A12" s="1"/>
      <c r="B12" s="5"/>
      <c r="C12" s="5"/>
      <c r="D12" s="6"/>
      <c r="E12" s="17" t="s">
        <v>21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/>
      <c r="R12" s="20"/>
      <c r="S12" s="1"/>
      <c r="T12" s="21" t="s">
        <v>22</v>
      </c>
      <c r="U12" s="22"/>
      <c r="V12" s="22"/>
      <c r="W12" s="22"/>
      <c r="X12" s="22"/>
      <c r="Y12" s="22"/>
      <c r="Z12" s="22"/>
      <c r="AA12" s="22"/>
      <c r="AB12" s="22"/>
      <c r="AC12" s="23"/>
      <c r="AD12" s="24"/>
      <c r="AE12" s="25"/>
      <c r="AF12" s="26"/>
      <c r="AG12" s="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>
      <c r="A13" s="1"/>
      <c r="B13" s="5"/>
      <c r="C13" s="5"/>
      <c r="D13" s="6"/>
      <c r="E13" s="27" t="s">
        <v>23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9"/>
      <c r="R13" s="30" t="s">
        <v>24</v>
      </c>
      <c r="S13" s="1"/>
      <c r="T13" s="31" t="s">
        <v>25</v>
      </c>
      <c r="U13" s="32"/>
      <c r="V13" s="32"/>
      <c r="W13" s="32"/>
      <c r="X13" s="32"/>
      <c r="Y13" s="32"/>
      <c r="Z13" s="32"/>
      <c r="AA13" s="32"/>
      <c r="AB13" s="32"/>
      <c r="AC13" s="33"/>
      <c r="AD13" s="34"/>
      <c r="AE13" s="25"/>
      <c r="AF13" s="26"/>
      <c r="AG13" s="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>
      <c r="A14" s="1"/>
      <c r="B14" s="5"/>
      <c r="C14" s="5"/>
      <c r="D14" s="6"/>
      <c r="E14" s="35" t="s">
        <v>26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7"/>
      <c r="R14" s="38"/>
      <c r="S14" s="1"/>
      <c r="T14" s="39" t="s">
        <v>27</v>
      </c>
      <c r="U14" s="40"/>
      <c r="V14" s="40"/>
      <c r="W14" s="40"/>
      <c r="X14" s="40"/>
      <c r="Y14" s="40"/>
      <c r="Z14" s="40"/>
      <c r="AA14" s="40"/>
      <c r="AB14" s="40"/>
      <c r="AC14" s="41"/>
      <c r="AD14" s="42"/>
      <c r="AE14" s="25"/>
      <c r="AF14" s="26"/>
      <c r="AG14" s="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7.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6"/>
      <c r="AG15" s="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>
      <c r="A16" s="1"/>
      <c r="B16" s="5"/>
      <c r="C16" s="317" t="s">
        <v>28</v>
      </c>
      <c r="D16" s="309"/>
      <c r="E16" s="309"/>
      <c r="F16" s="309"/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10"/>
      <c r="AG16" s="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51.75" customHeight="1">
      <c r="A17" s="1"/>
      <c r="B17" s="5"/>
      <c r="C17" s="331" t="s">
        <v>29</v>
      </c>
      <c r="D17" s="309"/>
      <c r="E17" s="309"/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/>
      <c r="Q17" s="309"/>
      <c r="R17" s="309"/>
      <c r="S17" s="309"/>
      <c r="T17" s="309"/>
      <c r="U17" s="309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10"/>
      <c r="AG17" s="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>
      <c r="A18" s="1"/>
      <c r="B18" s="5"/>
      <c r="C18" s="317" t="s">
        <v>30</v>
      </c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309"/>
      <c r="AE18" s="309"/>
      <c r="AF18" s="310"/>
      <c r="AG18" s="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6" customHeight="1">
      <c r="A19" s="1"/>
      <c r="B19" s="5"/>
      <c r="C19" s="328" t="s">
        <v>31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30"/>
      <c r="AG19" s="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>
      <c r="A20" s="1"/>
      <c r="B20" s="5"/>
      <c r="C20" s="326" t="s">
        <v>30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27"/>
      <c r="AG20" s="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33.75" customHeight="1">
      <c r="A21" s="1"/>
      <c r="B21" s="5"/>
      <c r="C21" s="308" t="s">
        <v>32</v>
      </c>
      <c r="D21" s="309"/>
      <c r="E21" s="309"/>
      <c r="F21" s="309"/>
      <c r="G21" s="309"/>
      <c r="H21" s="309"/>
      <c r="I21" s="310"/>
      <c r="J21" s="308" t="s">
        <v>33</v>
      </c>
      <c r="K21" s="309"/>
      <c r="L21" s="309"/>
      <c r="M21" s="309"/>
      <c r="N21" s="309"/>
      <c r="O21" s="309"/>
      <c r="P21" s="309"/>
      <c r="Q21" s="309"/>
      <c r="R21" s="310"/>
      <c r="S21" s="311" t="s">
        <v>34</v>
      </c>
      <c r="T21" s="309"/>
      <c r="U21" s="309"/>
      <c r="V21" s="310"/>
      <c r="W21" s="315"/>
      <c r="X21" s="309"/>
      <c r="Y21" s="309"/>
      <c r="Z21" s="309"/>
      <c r="AA21" s="309"/>
      <c r="AB21" s="309"/>
      <c r="AC21" s="309"/>
      <c r="AD21" s="309"/>
      <c r="AE21" s="309"/>
      <c r="AF21" s="310"/>
      <c r="AG21" s="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36.75" customHeight="1">
      <c r="A22" s="1"/>
      <c r="B22" s="5"/>
      <c r="C22" s="308" t="s">
        <v>35</v>
      </c>
      <c r="D22" s="309"/>
      <c r="E22" s="309"/>
      <c r="F22" s="309"/>
      <c r="G22" s="309"/>
      <c r="H22" s="309"/>
      <c r="I22" s="310"/>
      <c r="J22" s="325"/>
      <c r="K22" s="309"/>
      <c r="L22" s="309"/>
      <c r="M22" s="309"/>
      <c r="N22" s="309"/>
      <c r="O22" s="309"/>
      <c r="P22" s="309"/>
      <c r="Q22" s="309"/>
      <c r="R22" s="310"/>
      <c r="S22" s="311" t="s">
        <v>34</v>
      </c>
      <c r="T22" s="309"/>
      <c r="U22" s="309"/>
      <c r="V22" s="310"/>
      <c r="W22" s="315"/>
      <c r="X22" s="309"/>
      <c r="Y22" s="309"/>
      <c r="Z22" s="309"/>
      <c r="AA22" s="309"/>
      <c r="AB22" s="309"/>
      <c r="AC22" s="309"/>
      <c r="AD22" s="309"/>
      <c r="AE22" s="309"/>
      <c r="AF22" s="310"/>
      <c r="AG22" s="6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33.75" customHeight="1">
      <c r="A23" s="1"/>
      <c r="B23" s="5"/>
      <c r="C23" s="322" t="s">
        <v>36</v>
      </c>
      <c r="D23" s="309"/>
      <c r="E23" s="309"/>
      <c r="F23" s="309"/>
      <c r="G23" s="309"/>
      <c r="H23" s="309"/>
      <c r="I23" s="310"/>
      <c r="J23" s="322" t="s">
        <v>151</v>
      </c>
      <c r="K23" s="309"/>
      <c r="L23" s="309"/>
      <c r="M23" s="309"/>
      <c r="N23" s="309"/>
      <c r="O23" s="309"/>
      <c r="P23" s="309"/>
      <c r="Q23" s="309"/>
      <c r="R23" s="310"/>
      <c r="S23" s="311" t="s">
        <v>34</v>
      </c>
      <c r="T23" s="309"/>
      <c r="U23" s="309"/>
      <c r="V23" s="310"/>
      <c r="W23" s="314"/>
      <c r="X23" s="309"/>
      <c r="Y23" s="309"/>
      <c r="Z23" s="309"/>
      <c r="AA23" s="309"/>
      <c r="AB23" s="309"/>
      <c r="AC23" s="309"/>
      <c r="AD23" s="309"/>
      <c r="AE23" s="309"/>
      <c r="AF23" s="310"/>
      <c r="AG23" s="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3.75" customHeight="1">
      <c r="A24" s="1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5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>
      <c r="A25" s="1"/>
      <c r="B25" s="323" t="s">
        <v>37</v>
      </c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24" t="s">
        <v>38</v>
      </c>
      <c r="O25" s="313"/>
      <c r="P25" s="313"/>
      <c r="Q25" s="313"/>
      <c r="R25" s="313"/>
      <c r="S25" s="313"/>
      <c r="T25" s="313"/>
      <c r="U25" s="313"/>
      <c r="V25" s="313"/>
      <c r="W25" s="312" t="s">
        <v>39</v>
      </c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46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1:44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1:44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1:44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1:44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1:44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1:4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1:44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1:44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1:44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1:44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1:44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1:44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1:44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1:44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1:44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1:4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1:44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1:44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1:44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1:44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1:44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1:44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1:44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1:44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1:44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1:4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1:44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1:44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1:44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1:44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1:44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1:44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1:44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1:44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1:44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1:4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1:44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1:44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1:44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1:44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1:44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1:44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1:44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1:44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1:44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1:4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1:44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1:44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1:44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1:44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1:44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1:44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1:44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1:44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1:44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1: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1:44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1:44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1:44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1:44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1:44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1:44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1:44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1:44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1:44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1:4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1:44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1:44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1:44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1:44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1:44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1:44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1:44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1:44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1:44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1:4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1:44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1:44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1:44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1:44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1:44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1:44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1:44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1:44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1:44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1:4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1:44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1:44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1:44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1:44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1:44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1:44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1:44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1:44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1:44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1:4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1:44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1:44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1:44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1:44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1:44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1:44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1:44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1:44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1:44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1:4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1:44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1:44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1:44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1:44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1:44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1:44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1:44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1:44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1:44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1:4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1:44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1:44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1:44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1:44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1:44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1:44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1:44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1:44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1:44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1:4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1:44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1:44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1:44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1:44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1:44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1:44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1:44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1:44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1:44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1:4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1:44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1:44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1:44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1:44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1:44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1:44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1:44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1:44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1:44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1:4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1:44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1:44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1:44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1:44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1:44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1:44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1:44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1:44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1:44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1: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1:44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1:44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1:44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1:44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1:44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1:44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1:44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1:44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1:44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1:4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1:44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1:44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1:44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1:44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1:44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1:44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1:44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1:44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1:44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1:4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1:44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1:44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1:44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1:44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1:44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1:44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1:44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1:44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1:44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1:4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1:44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1:44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1:44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1:44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1:44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1:44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1:44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1:44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1:44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1:4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1:44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1:44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1:44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1:44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1:44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1:44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1:44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1:44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spans="1:44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spans="1:4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spans="1:44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spans="1:44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spans="1:44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spans="1:44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spans="1:44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spans="1:44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spans="1:44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spans="1:44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spans="1:44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spans="1:4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spans="1:44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spans="1:44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spans="1:44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spans="1:44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spans="1:44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spans="1:44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spans="1:44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spans="1:44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spans="1:44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spans="1:4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spans="1:44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spans="1:44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spans="1:44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spans="1:44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spans="1:44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spans="1:44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spans="1:44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spans="1:44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spans="1:44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spans="1:4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spans="1:44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spans="1:44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spans="1:44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spans="1:44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spans="1:44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spans="1:44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spans="1:44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spans="1:44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spans="1:44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spans="1:4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spans="1:44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spans="1:44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spans="1:44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spans="1:44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spans="1:44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spans="1:44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spans="1:44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spans="1:44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spans="1:44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spans="1: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spans="1:44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spans="1:44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spans="1:44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spans="1:44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spans="1:44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spans="1:44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spans="1:44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spans="1:44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spans="1:44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spans="1:4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spans="1:44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spans="1:44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spans="1:44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spans="1:44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spans="1:44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spans="1:44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spans="1:44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spans="1:44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spans="1:44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spans="1:4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spans="1:44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spans="1:44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spans="1:44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spans="1:44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spans="1:44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spans="1:44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spans="1:44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spans="1:44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spans="1:44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spans="1:4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spans="1:44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spans="1:44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spans="1:44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spans="1:44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spans="1:44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spans="1:44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spans="1:44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spans="1:44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spans="1:44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spans="1:4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spans="1:44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spans="1:44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spans="1:44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spans="1:44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spans="1:44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spans="1:44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spans="1:44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spans="1:44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spans="1:44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spans="1:4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spans="1:44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spans="1:44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spans="1:44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spans="1:44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spans="1:44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spans="1:44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spans="1:44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spans="1:44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spans="1:44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spans="1:4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spans="1:44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spans="1:44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spans="1:44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spans="1:44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spans="1:44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spans="1:44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spans="1:44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spans="1:44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spans="1:44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spans="1:4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spans="1:44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spans="1:44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spans="1:44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spans="1:44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spans="1:44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spans="1:44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spans="1:44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spans="1:44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spans="1:44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spans="1:4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spans="1:44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spans="1:44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spans="1:44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spans="1:44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spans="1:44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spans="1:44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spans="1:44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spans="1:44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spans="1:44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spans="1:4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spans="1:44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spans="1:44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spans="1:44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spans="1:44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spans="1:44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spans="1:44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spans="1:44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spans="1:44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spans="1:44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spans="1: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spans="1:44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spans="1:44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spans="1:44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spans="1:44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spans="1:44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spans="1:44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spans="1:44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spans="1:44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spans="1:44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spans="1:4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spans="1:44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spans="1:44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spans="1:44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spans="1:44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spans="1:44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spans="1:44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spans="1:44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spans="1:44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spans="1:44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spans="1:4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spans="1:44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spans="1:44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spans="1:44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spans="1:44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spans="1:44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spans="1:44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spans="1:44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spans="1:44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spans="1:44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spans="1:4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spans="1:44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spans="1:44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spans="1:44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spans="1:44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spans="1:44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spans="1:44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spans="1:44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spans="1:44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spans="1:44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spans="1:4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spans="1:44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spans="1:44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spans="1:44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spans="1:44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spans="1:44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spans="1:44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spans="1:44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spans="1:44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spans="1:44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spans="1:4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spans="1:44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spans="1:44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spans="1:44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spans="1:44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spans="1:44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spans="1:44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spans="1:44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spans="1:44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spans="1:44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spans="1:4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spans="1:44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spans="1:44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spans="1:44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spans="1:44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spans="1:44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spans="1:44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spans="1:44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spans="1:44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spans="1:44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spans="1:4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spans="1:44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spans="1:44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spans="1:44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spans="1:44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spans="1:44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spans="1:44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spans="1:44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spans="1:44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spans="1:44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spans="1:4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spans="1:44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spans="1:44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spans="1:44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spans="1:44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spans="1:44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spans="1:44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spans="1:44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spans="1:44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spans="1:44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spans="1:4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spans="1:44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spans="1:44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spans="1:44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spans="1:44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spans="1:44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spans="1:44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spans="1:44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spans="1:44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spans="1:44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spans="1: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spans="1:44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spans="1:44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spans="1:44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spans="1:44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spans="1:44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spans="1:44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spans="1:44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spans="1:44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spans="1:44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spans="1:4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spans="1:44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spans="1:44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spans="1:44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spans="1:44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spans="1:44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spans="1:44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spans="1:44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spans="1:44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spans="1:44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spans="1:4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spans="1:44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spans="1:44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spans="1:44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spans="1:44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spans="1:44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spans="1:44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spans="1:44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spans="1:44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spans="1:44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spans="1:4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spans="1:44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spans="1:44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spans="1:44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spans="1:44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spans="1:44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spans="1:44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spans="1:44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spans="1:44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spans="1:44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spans="1:4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spans="1:44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spans="1:44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spans="1:44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spans="1:44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spans="1:44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spans="1:44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spans="1:44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spans="1:44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spans="1:44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spans="1:4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spans="1:44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spans="1:44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spans="1:44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spans="1:44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spans="1:44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44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41">
    <mergeCell ref="C5:I5"/>
    <mergeCell ref="C7:AF7"/>
    <mergeCell ref="J5:N5"/>
    <mergeCell ref="C20:AF20"/>
    <mergeCell ref="C19:AF19"/>
    <mergeCell ref="C17:AF17"/>
    <mergeCell ref="C18:AF18"/>
    <mergeCell ref="C16:AF16"/>
    <mergeCell ref="J6:V6"/>
    <mergeCell ref="W6:AA6"/>
    <mergeCell ref="AB9:AF9"/>
    <mergeCell ref="J9:V9"/>
    <mergeCell ref="J8:V8"/>
    <mergeCell ref="AB6:AF6"/>
    <mergeCell ref="W22:AF22"/>
    <mergeCell ref="W21:AF21"/>
    <mergeCell ref="C22:I22"/>
    <mergeCell ref="C23:I23"/>
    <mergeCell ref="J23:R23"/>
    <mergeCell ref="S23:V23"/>
    <mergeCell ref="S22:V22"/>
    <mergeCell ref="J22:R22"/>
    <mergeCell ref="C6:I6"/>
    <mergeCell ref="W8:AA8"/>
    <mergeCell ref="W9:AA9"/>
    <mergeCell ref="C9:I9"/>
    <mergeCell ref="C8:I8"/>
    <mergeCell ref="AB8:AF8"/>
    <mergeCell ref="C4:I4"/>
    <mergeCell ref="C2:AF2"/>
    <mergeCell ref="C3:AF3"/>
    <mergeCell ref="J4:N4"/>
    <mergeCell ref="W4:AA4"/>
    <mergeCell ref="AB4:AF4"/>
    <mergeCell ref="J21:R21"/>
    <mergeCell ref="C21:I21"/>
    <mergeCell ref="S21:V21"/>
    <mergeCell ref="W25:AG25"/>
    <mergeCell ref="W23:AF23"/>
    <mergeCell ref="B25:M25"/>
    <mergeCell ref="N25:V25"/>
  </mergeCells>
  <dataValidations count="1">
    <dataValidation type="list" allowBlank="1" showInputMessage="1" showErrorMessage="1" prompt=" - " sqref="J6">
      <formula1>$AH$4:$AH$9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73"/>
  <sheetViews>
    <sheetView showGridLines="0" workbookViewId="0">
      <selection activeCell="AE30" sqref="A1:AE30"/>
    </sheetView>
  </sheetViews>
  <sheetFormatPr defaultColWidth="17.28515625" defaultRowHeight="15" customHeight="1"/>
  <cols>
    <col min="1" max="1" width="48.28515625" customWidth="1"/>
    <col min="2" max="2" width="11.7109375" hidden="1" customWidth="1"/>
    <col min="3" max="3" width="9.28515625" hidden="1" customWidth="1"/>
    <col min="4" max="4" width="13" hidden="1" customWidth="1"/>
    <col min="5" max="5" width="7" hidden="1" customWidth="1"/>
    <col min="6" max="6" width="9.28515625" customWidth="1"/>
    <col min="7" max="7" width="10.7109375" customWidth="1"/>
    <col min="8" max="8" width="16.5703125" customWidth="1"/>
    <col min="9" max="9" width="16.7109375" customWidth="1"/>
    <col min="10" max="14" width="9.140625" hidden="1" customWidth="1"/>
    <col min="15" max="15" width="5.5703125" hidden="1" customWidth="1"/>
    <col min="16" max="16" width="6.140625" hidden="1" customWidth="1"/>
    <col min="17" max="24" width="9.140625" hidden="1" customWidth="1"/>
    <col min="25" max="25" width="14.5703125" hidden="1" customWidth="1"/>
    <col min="26" max="26" width="16.42578125" customWidth="1"/>
    <col min="27" max="27" width="10.5703125" customWidth="1"/>
    <col min="28" max="28" width="6.28515625" customWidth="1"/>
    <col min="29" max="29" width="10.5703125" customWidth="1"/>
    <col min="30" max="30" width="11.85546875" customWidth="1"/>
    <col min="31" max="31" width="29.85546875" customWidth="1"/>
    <col min="32" max="32" width="0.140625" customWidth="1"/>
    <col min="33" max="41" width="11.42578125" customWidth="1"/>
  </cols>
  <sheetData>
    <row r="1" spans="1:41" ht="3" customHeight="1">
      <c r="A1" s="348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35"/>
      <c r="AG1" s="47"/>
      <c r="AH1" s="47"/>
      <c r="AI1" s="47"/>
      <c r="AJ1" s="47"/>
      <c r="AK1" s="47"/>
      <c r="AL1" s="47"/>
      <c r="AM1" s="47"/>
      <c r="AN1" s="47"/>
      <c r="AO1" s="47"/>
    </row>
    <row r="2" spans="1:41" ht="28.5" customHeight="1">
      <c r="A2" s="347" t="s">
        <v>0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36"/>
      <c r="AG2" s="47"/>
      <c r="AH2" s="47"/>
      <c r="AI2" s="47"/>
      <c r="AJ2" s="47"/>
      <c r="AK2" s="47"/>
      <c r="AL2" s="47"/>
      <c r="AM2" s="47"/>
      <c r="AN2" s="47"/>
      <c r="AO2" s="47"/>
    </row>
    <row r="3" spans="1:41" ht="12" customHeight="1">
      <c r="A3" s="341" t="s">
        <v>40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10"/>
      <c r="AF3" s="336"/>
      <c r="AG3" s="47"/>
      <c r="AH3" s="47"/>
      <c r="AI3" s="47"/>
      <c r="AJ3" s="47"/>
      <c r="AK3" s="47"/>
      <c r="AL3" s="47"/>
      <c r="AM3" s="47"/>
      <c r="AN3" s="47"/>
      <c r="AO3" s="47"/>
    </row>
    <row r="4" spans="1:41" ht="12" customHeight="1">
      <c r="A4" s="338" t="str">
        <f>Identificação!C4&amp;" : "&amp;Identificação!J4</f>
        <v>Aplicação : GEOCAB</v>
      </c>
      <c r="B4" s="309"/>
      <c r="C4" s="309"/>
      <c r="D4" s="309"/>
      <c r="E4" s="310"/>
      <c r="F4" s="338" t="str">
        <f>Identificação!C5&amp;" : "&amp;Identificação!J5</f>
        <v>Projeto : GEOCAB</v>
      </c>
      <c r="G4" s="309"/>
      <c r="H4" s="309"/>
      <c r="I4" s="309"/>
      <c r="J4" s="309"/>
      <c r="K4" s="309"/>
      <c r="L4" s="310"/>
      <c r="M4" s="48" t="s">
        <v>41</v>
      </c>
      <c r="N4" s="346">
        <f>SUM(AB10:AB280)</f>
        <v>52</v>
      </c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10"/>
      <c r="AC4" s="344"/>
      <c r="AD4" s="309"/>
      <c r="AE4" s="310"/>
      <c r="AF4" s="336"/>
      <c r="AG4" s="47"/>
      <c r="AH4" s="47"/>
      <c r="AI4" s="47"/>
      <c r="AJ4" s="47"/>
      <c r="AK4" s="47"/>
      <c r="AL4" s="47"/>
      <c r="AM4" s="47"/>
      <c r="AN4" s="47"/>
      <c r="AO4" s="47"/>
    </row>
    <row r="5" spans="1:41" ht="12" customHeight="1">
      <c r="A5" s="349" t="str">
        <f>Identificação!C21&amp;" : "&amp;Identificação!J21</f>
        <v>Analista Responsável : Lucas Boz</v>
      </c>
      <c r="B5" s="309"/>
      <c r="C5" s="309"/>
      <c r="D5" s="309"/>
      <c r="E5" s="310"/>
      <c r="F5" s="338" t="str">
        <f>Identificação!C23&amp;" : "&amp;Identificação!J23</f>
        <v>Revisor : Marcieli Paula Langer</v>
      </c>
      <c r="G5" s="309"/>
      <c r="H5" s="309"/>
      <c r="I5" s="309"/>
      <c r="J5" s="309"/>
      <c r="K5" s="309"/>
      <c r="L5" s="310"/>
      <c r="M5" s="48" t="s">
        <v>42</v>
      </c>
      <c r="N5" s="345">
        <f>SUM(AA10:AA280)</f>
        <v>50</v>
      </c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10"/>
      <c r="AC5" s="344"/>
      <c r="AD5" s="309"/>
      <c r="AE5" s="310"/>
      <c r="AF5" s="336"/>
      <c r="AG5" s="49"/>
      <c r="AH5" s="49"/>
      <c r="AI5" s="49"/>
      <c r="AJ5" s="49"/>
      <c r="AK5" s="49"/>
      <c r="AL5" s="49"/>
      <c r="AM5" s="49"/>
      <c r="AN5" s="49"/>
      <c r="AO5" s="49"/>
    </row>
    <row r="6" spans="1:41" ht="12" customHeight="1">
      <c r="A6" s="341" t="s">
        <v>43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  <c r="AD6" s="309"/>
      <c r="AE6" s="310"/>
      <c r="AF6" s="336"/>
      <c r="AG6" s="49"/>
      <c r="AH6" s="49"/>
      <c r="AI6" s="49"/>
      <c r="AJ6" s="49"/>
      <c r="AK6" s="49"/>
      <c r="AL6" s="49"/>
      <c r="AM6" s="49"/>
      <c r="AN6" s="49"/>
      <c r="AO6" s="49"/>
    </row>
    <row r="7" spans="1:41" ht="12" customHeight="1">
      <c r="A7" s="342" t="s">
        <v>44</v>
      </c>
      <c r="B7" s="50"/>
      <c r="C7" s="337" t="s">
        <v>45</v>
      </c>
      <c r="D7" s="309"/>
      <c r="E7" s="310"/>
      <c r="F7" s="337" t="s">
        <v>46</v>
      </c>
      <c r="G7" s="309"/>
      <c r="H7" s="309"/>
      <c r="I7" s="310"/>
      <c r="J7" s="337" t="s">
        <v>47</v>
      </c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10"/>
      <c r="Z7" s="337" t="s">
        <v>48</v>
      </c>
      <c r="AA7" s="309"/>
      <c r="AB7" s="310"/>
      <c r="AC7" s="339" t="s">
        <v>49</v>
      </c>
      <c r="AD7" s="310"/>
      <c r="AE7" s="340" t="s">
        <v>50</v>
      </c>
      <c r="AF7" s="336"/>
      <c r="AG7" s="49"/>
      <c r="AH7" s="49"/>
      <c r="AI7" s="49"/>
      <c r="AJ7" s="49"/>
      <c r="AK7" s="49"/>
      <c r="AL7" s="49"/>
      <c r="AM7" s="49"/>
      <c r="AN7" s="49"/>
      <c r="AO7" s="49"/>
    </row>
    <row r="8" spans="1:41" ht="12" customHeight="1">
      <c r="A8" s="343"/>
      <c r="B8" s="51" t="s">
        <v>51</v>
      </c>
      <c r="C8" s="51" t="s">
        <v>52</v>
      </c>
      <c r="D8" s="51" t="s">
        <v>53</v>
      </c>
      <c r="E8" s="52" t="s">
        <v>54</v>
      </c>
      <c r="F8" s="52" t="s">
        <v>55</v>
      </c>
      <c r="G8" s="52" t="s">
        <v>56</v>
      </c>
      <c r="H8" s="53" t="s">
        <v>57</v>
      </c>
      <c r="I8" s="54" t="s">
        <v>58</v>
      </c>
      <c r="J8" s="55" t="s">
        <v>59</v>
      </c>
      <c r="K8" s="55" t="s">
        <v>60</v>
      </c>
      <c r="L8" s="56" t="s">
        <v>61</v>
      </c>
      <c r="M8" s="55" t="s">
        <v>62</v>
      </c>
      <c r="N8" s="55" t="s">
        <v>63</v>
      </c>
      <c r="O8" s="55" t="s">
        <v>64</v>
      </c>
      <c r="P8" s="56" t="s">
        <v>65</v>
      </c>
      <c r="Q8" s="55" t="s">
        <v>66</v>
      </c>
      <c r="R8" s="55" t="s">
        <v>67</v>
      </c>
      <c r="S8" s="55" t="s">
        <v>68</v>
      </c>
      <c r="T8" s="55" t="s">
        <v>69</v>
      </c>
      <c r="U8" s="55" t="s">
        <v>70</v>
      </c>
      <c r="V8" s="55" t="s">
        <v>71</v>
      </c>
      <c r="W8" s="55" t="s">
        <v>72</v>
      </c>
      <c r="X8" s="55" t="s">
        <v>73</v>
      </c>
      <c r="Y8" s="55" t="s">
        <v>74</v>
      </c>
      <c r="Z8" s="55" t="s">
        <v>75</v>
      </c>
      <c r="AA8" s="55" t="s">
        <v>76</v>
      </c>
      <c r="AB8" s="55" t="s">
        <v>77</v>
      </c>
      <c r="AC8" s="55" t="s">
        <v>78</v>
      </c>
      <c r="AD8" s="57" t="s">
        <v>79</v>
      </c>
      <c r="AE8" s="330"/>
      <c r="AF8" s="336"/>
      <c r="AG8" s="49"/>
      <c r="AH8" s="49"/>
      <c r="AI8" s="49"/>
      <c r="AJ8" s="49"/>
      <c r="AK8" s="49"/>
      <c r="AL8" s="49"/>
      <c r="AM8" s="49"/>
      <c r="AN8" s="49"/>
      <c r="AO8" s="49"/>
    </row>
    <row r="9" spans="1:41" ht="13.5" customHeight="1">
      <c r="A9" s="58" t="s">
        <v>80</v>
      </c>
      <c r="B9" s="59"/>
      <c r="C9" s="60"/>
      <c r="D9" s="60"/>
      <c r="E9" s="61"/>
      <c r="F9" s="62"/>
      <c r="G9" s="63"/>
      <c r="H9" s="64"/>
      <c r="I9" s="65"/>
      <c r="J9" s="66"/>
      <c r="K9" s="66"/>
      <c r="L9" s="67"/>
      <c r="M9" s="66"/>
      <c r="N9" s="66"/>
      <c r="O9" s="67"/>
      <c r="P9" s="68"/>
      <c r="Q9" s="66"/>
      <c r="R9" s="66"/>
      <c r="S9" s="66"/>
      <c r="T9" s="66"/>
      <c r="U9" s="66"/>
      <c r="V9" s="66"/>
      <c r="W9" s="69"/>
      <c r="X9" s="69"/>
      <c r="Y9" s="66"/>
      <c r="Z9" s="66"/>
      <c r="AA9" s="66"/>
      <c r="AB9" s="70"/>
      <c r="AC9" s="71"/>
      <c r="AD9" s="72"/>
      <c r="AE9" s="73"/>
      <c r="AF9" s="336"/>
      <c r="AG9" s="47"/>
      <c r="AH9" s="47"/>
      <c r="AI9" s="47"/>
      <c r="AJ9" s="47"/>
      <c r="AK9" s="47"/>
      <c r="AL9" s="47"/>
      <c r="AM9" s="47"/>
      <c r="AN9" s="47"/>
      <c r="AO9" s="47"/>
    </row>
    <row r="10" spans="1:41" ht="12" customHeight="1">
      <c r="A10" s="74" t="s">
        <v>81</v>
      </c>
      <c r="B10" s="75"/>
      <c r="C10" s="76"/>
      <c r="D10" s="77"/>
      <c r="E10" s="78"/>
      <c r="F10" s="79" t="s">
        <v>82</v>
      </c>
      <c r="G10" s="80" t="s">
        <v>83</v>
      </c>
      <c r="H10" s="81">
        <v>8</v>
      </c>
      <c r="I10" s="82">
        <v>2</v>
      </c>
      <c r="J10" s="83"/>
      <c r="K10" s="84"/>
      <c r="L10" s="85">
        <f>IF((J10=0),0,(K10*100/J10))</f>
        <v>0</v>
      </c>
      <c r="M10" s="84"/>
      <c r="N10" s="86"/>
      <c r="O10" s="87">
        <f>IF((M10=0),0,(N10*100/M10))</f>
        <v>0</v>
      </c>
      <c r="P10" s="87">
        <f>IF(G10=0,0,IF(G10="I",1,IF(G10="A",IF(J10="",0.6,X10),0.4)))</f>
        <v>1</v>
      </c>
      <c r="Q10" s="88" t="str">
        <f t="shared" ref="Q10:Q21" si="0">CONCATENATE(F10,R10)</f>
        <v>CEA</v>
      </c>
      <c r="R10" s="89" t="str">
        <f>IF(OR(ISBLANK(H10),ISBLANK(I10)),IF(OR(F10="ALI",F10="AIE"),"L",IF(ISBLANK(F10),"","A")),IF(F10="EE",IF(I10&gt;=3,IF(H10&gt;=5,"H","A"),IF(I10&gt;=2,IF(H10&gt;=16,"H",IF(H10&lt;=4,"L","A")),IF(H10&lt;=15,"L","A"))),IF(OR(F10="SE",F10="CE"),IF(I10&gt;=4,IF(H10&gt;=6,"H","A"),IF(I10&gt;=2,IF(H10&gt;=20,"H",IF(H10&lt;=5,"L","A")),IF(H10&lt;=19,"L","A"))),IF(OR(F10="ALI",F10="AIE"),IF(I10&gt;=6,IF(H10&gt;=20,"H","A"),IF(I10&gt;=2,IF(H10&gt;=51,"H",IF(H10&lt;=19,"L","A")),IF(H10&lt;=50,"L","A")))))))</f>
        <v>A</v>
      </c>
      <c r="S10" s="89">
        <f>IF(L10&lt;=1/3*100,0.25,IF(L10&lt;=2/3*100,0.5,IF(L10&lt;=100,0.75,1)))</f>
        <v>0.25</v>
      </c>
      <c r="T10" s="89">
        <f>IF(AND(L10&lt;=2/3*100,O10&lt;=1/3*100),0.25,IF(AND(L10&lt;=2/3*100,O10&lt;=2/3*100),0.5,IF(AND(L10&lt;=2/3*100,O10&lt;=100),0.75,IF(AND(L10&lt;=2/3*100,O10&gt;100),1))))</f>
        <v>0.25</v>
      </c>
      <c r="U10" s="89">
        <f>IF(AND(L10&lt;=100,O10&lt;=1/3*100),0.5,IF(AND(L10&lt;=100,O10&lt;=2/3*100),0.75,IF(AND(L10&lt;=100,O10&lt;=100),1,1.25)))</f>
        <v>0.5</v>
      </c>
      <c r="V10" s="89">
        <f>IF(AND(L10&gt;100,O10&lt;=1/3*100),0.75,IF(AND(L10&gt;100,O10&lt;=2/3*100),1,IF(AND(L10&gt;100,O10&lt;=100),1.25,1.5)))</f>
        <v>1.5</v>
      </c>
      <c r="W10" s="89">
        <f>IF(L10&lt;=2/3*100,T10,IF(AND(L10&gt;2/3*100,L10&lt;=100),U10,V10))</f>
        <v>0.25</v>
      </c>
      <c r="X10" s="90">
        <f t="shared" ref="X10:X21" si="1">IF(OR(F10="AIE",F10="ALI"),S10,IF(OR(F10="EE",F10="SE",F10="CE"),W10))</f>
        <v>0.25</v>
      </c>
      <c r="Y10" s="91" t="str">
        <f t="shared" ref="Y10:Y21" si="2">CONCATENATE(G10,P10)</f>
        <v>I1</v>
      </c>
      <c r="Z10" s="91" t="str">
        <f t="shared" ref="Z10:Z21" si="3">IF(R10="L","Baixa",IF(R10="A","Média",IF(R10="","","Alta")))</f>
        <v>Média</v>
      </c>
      <c r="AA10" s="91">
        <f>IF(ISBLANK(F10),"",IF(F10="ALI",IF(R10="L",7,IF(R10="A",10,15)),IF(F10="AIE",IF(R10="L",5,IF(R10="A",7,10)),IF(F10="SE",IF(R10="L",4,IF(R10="A",5,7)),IF(OR(F10="EE",F10="CE"),IF(R10="L",3,IF(R10="A",4,6)))))))</f>
        <v>4</v>
      </c>
      <c r="AB10" s="92">
        <f t="shared" ref="AB10:AB21" si="4">IF(AA10="","",PRODUCT(AA10,P10))</f>
        <v>4</v>
      </c>
      <c r="AC10" s="93"/>
      <c r="AD10" s="94"/>
      <c r="AE10" s="95"/>
      <c r="AF10" s="336"/>
      <c r="AG10" s="47"/>
      <c r="AH10" s="47"/>
      <c r="AI10" s="47"/>
      <c r="AJ10" s="47"/>
      <c r="AK10" s="47"/>
      <c r="AL10" s="47"/>
      <c r="AM10" s="47"/>
      <c r="AN10" s="47"/>
      <c r="AO10" s="47"/>
    </row>
    <row r="11" spans="1:41" ht="12" customHeight="1">
      <c r="A11" s="96" t="s">
        <v>84</v>
      </c>
      <c r="B11" s="97"/>
      <c r="C11" s="98"/>
      <c r="D11" s="98"/>
      <c r="E11" s="99"/>
      <c r="F11" s="100" t="s">
        <v>85</v>
      </c>
      <c r="G11" s="101" t="s">
        <v>83</v>
      </c>
      <c r="H11" s="102">
        <v>9</v>
      </c>
      <c r="I11" s="103">
        <v>1</v>
      </c>
      <c r="J11" s="104"/>
      <c r="K11" s="104"/>
      <c r="L11" s="105">
        <f>IF((J11=0),0,(K11*100/J11))</f>
        <v>0</v>
      </c>
      <c r="M11" s="104"/>
      <c r="N11" s="104"/>
      <c r="O11" s="106">
        <f>IF((M11=0),0,(N11*100/M11))</f>
        <v>0</v>
      </c>
      <c r="P11" s="107">
        <f>IF(G11=0,0,IF(G11="I",1,IF(G11="A",IF(J11="",0.6,X11),0.4)))</f>
        <v>1</v>
      </c>
      <c r="Q11" s="108" t="str">
        <f t="shared" si="0"/>
        <v>EEL</v>
      </c>
      <c r="R11" s="109" t="str">
        <f>IF(OR(ISBLANK(H11),ISBLANK(I11)),IF(OR(F11="ALI",F11="AIE"),"L",IF(ISBLANK(F11),"","A")),IF(F11="EE",IF(I11&gt;=3,IF(H11&gt;=5,"H","A"),IF(I11&gt;=2,IF(H11&gt;=16,"H",IF(H11&lt;=4,"L","A")),IF(H11&lt;=15,"L","A"))),IF(OR(F11="SE",F11="CE"),IF(I11&gt;=4,IF(H11&gt;=6,"H","A"),IF(I11&gt;=2,IF(H11&gt;=20,"H",IF(H11&lt;=5,"L","A")),IF(H11&lt;=19,"L","A"))),IF(OR(F11="ALI",F11="AIE"),IF(I11&gt;=6,IF(H11&gt;=20,"H","A"),IF(I11&gt;=2,IF(H11&gt;=51,"H",IF(H11&lt;=19,"L","A")),IF(H11&lt;=50,"L","A")))))))</f>
        <v>L</v>
      </c>
      <c r="S11" s="109">
        <f>IF(L11&lt;=1/3*100,0.25,IF(L11&lt;=2/3*100,0.5,IF(L11&lt;=100,0.75,1)))</f>
        <v>0.25</v>
      </c>
      <c r="T11" s="109">
        <f>IF(AND(L11&lt;=2/3*100,O11&lt;=1/3*100),0.25,IF(AND(L11&lt;=2/3*100,O11&lt;=2/3*100),0.5,IF(AND(L11&lt;=2/3*100,O11&lt;=100),0.75,IF(AND(L11&lt;=2/3*100,O11&gt;100),1))))</f>
        <v>0.25</v>
      </c>
      <c r="U11" s="109">
        <f>IF(AND(L11&lt;=100,O11&lt;=1/3*100),0.5,IF(AND(L11&lt;=100,O11&lt;=2/3*100),0.75,IF(AND(L11&lt;=100,O11&lt;=100),1,1.25)))</f>
        <v>0.5</v>
      </c>
      <c r="V11" s="109">
        <f>IF(AND(L11&gt;100,O11&lt;=1/3*100),0.75,IF(AND(L11&gt;100,O11&lt;=2/3*100),1,IF(AND(L11&gt;100,O11&lt;=100),1.25,1.5)))</f>
        <v>1.5</v>
      </c>
      <c r="W11" s="110">
        <f>IF(L11&lt;=2/3*100,T11,IF(AND(L11&gt;2/3*100,L11&lt;=100),U11,V11))</f>
        <v>0.25</v>
      </c>
      <c r="X11" s="110">
        <f t="shared" si="1"/>
        <v>0.25</v>
      </c>
      <c r="Y11" s="111" t="str">
        <f t="shared" si="2"/>
        <v>I1</v>
      </c>
      <c r="Z11" s="111" t="str">
        <f t="shared" si="3"/>
        <v>Baixa</v>
      </c>
      <c r="AA11" s="111">
        <f>IF(ISBLANK(F11),"",IF(F11="ALI",IF(R11="L",7,IF(R11="A",10,15)),IF(F11="AIE",IF(R11="L",5,IF(R11="A",7,10)),IF(F11="SE",IF(R11="L",4,IF(R11="A",5,7)),IF(OR(F11="EE",F11="CE"),IF(R11="L",3,IF(R11="A",4,6)))))))</f>
        <v>3</v>
      </c>
      <c r="AB11" s="112">
        <f t="shared" si="4"/>
        <v>3</v>
      </c>
      <c r="AC11" s="113"/>
      <c r="AD11" s="114"/>
      <c r="AE11" s="115"/>
      <c r="AF11" s="336"/>
      <c r="AG11" s="47"/>
      <c r="AH11" s="47"/>
      <c r="AI11" s="47"/>
      <c r="AJ11" s="47"/>
      <c r="AK11" s="47"/>
      <c r="AL11" s="47"/>
      <c r="AM11" s="47"/>
      <c r="AN11" s="47"/>
      <c r="AO11" s="47"/>
    </row>
    <row r="12" spans="1:41" ht="12" customHeight="1">
      <c r="A12" s="74" t="s">
        <v>86</v>
      </c>
      <c r="B12" s="75"/>
      <c r="C12" s="76"/>
      <c r="D12" s="77"/>
      <c r="E12" s="78"/>
      <c r="F12" s="79" t="s">
        <v>85</v>
      </c>
      <c r="G12" s="80" t="s">
        <v>83</v>
      </c>
      <c r="H12" s="81">
        <v>7</v>
      </c>
      <c r="I12" s="82">
        <v>1</v>
      </c>
      <c r="J12" s="83"/>
      <c r="K12" s="84"/>
      <c r="L12" s="85">
        <f>IF((J12=0),0,(K12*100/J12))</f>
        <v>0</v>
      </c>
      <c r="M12" s="84"/>
      <c r="N12" s="86"/>
      <c r="O12" s="87">
        <f>IF((M12=0),0,(N12*100/M12))</f>
        <v>0</v>
      </c>
      <c r="P12" s="87">
        <f>IF(G12=0,0,IF(G12="I",1,IF(G12="A",IF(J12="",0.6,X12),0.4)))</f>
        <v>1</v>
      </c>
      <c r="Q12" s="88" t="str">
        <f t="shared" si="0"/>
        <v>EEL</v>
      </c>
      <c r="R12" s="89" t="str">
        <f>IF(OR(ISBLANK(H12),ISBLANK(I12)),IF(OR(F12="ALI",F12="AIE"),"L",IF(ISBLANK(F12),"","A")),IF(F12="EE",IF(I12&gt;=3,IF(H12&gt;=5,"H","A"),IF(I12&gt;=2,IF(H12&gt;=16,"H",IF(H12&lt;=4,"L","A")),IF(H12&lt;=15,"L","A"))),IF(OR(F12="SE",F12="CE"),IF(I12&gt;=4,IF(H12&gt;=6,"H","A"),IF(I12&gt;=2,IF(H12&gt;=20,"H",IF(H12&lt;=5,"L","A")),IF(H12&lt;=19,"L","A"))),IF(OR(F12="ALI",F12="AIE"),IF(I12&gt;=6,IF(H12&gt;=20,"H","A"),IF(I12&gt;=2,IF(H12&gt;=51,"H",IF(H12&lt;=19,"L","A")),IF(H12&lt;=50,"L","A")))))))</f>
        <v>L</v>
      </c>
      <c r="S12" s="89">
        <f>IF(L12&lt;=1/3*100,0.25,IF(L12&lt;=2/3*100,0.5,IF(L12&lt;=100,0.75,1)))</f>
        <v>0.25</v>
      </c>
      <c r="T12" s="89">
        <f>IF(AND(L12&lt;=2/3*100,O12&lt;=1/3*100),0.25,IF(AND(L12&lt;=2/3*100,O12&lt;=2/3*100),0.5,IF(AND(L12&lt;=2/3*100,O12&lt;=100),0.75,IF(AND(L12&lt;=2/3*100,O12&gt;100),1))))</f>
        <v>0.25</v>
      </c>
      <c r="U12" s="89">
        <f>IF(AND(L12&lt;=100,O12&lt;=1/3*100),0.5,IF(AND(L12&lt;=100,O12&lt;=2/3*100),0.75,IF(AND(L12&lt;=100,O12&lt;=100),1,1.25)))</f>
        <v>0.5</v>
      </c>
      <c r="V12" s="89">
        <f>IF(AND(L12&gt;100,O12&lt;=1/3*100),0.75,IF(AND(L12&gt;100,O12&lt;=2/3*100),1,IF(AND(L12&gt;100,O12&lt;=100),1.25,1.5)))</f>
        <v>1.5</v>
      </c>
      <c r="W12" s="89">
        <f>IF(L12&lt;=2/3*100,T12,IF(AND(L12&gt;2/3*100,L12&lt;=100),U12,V12))</f>
        <v>0.25</v>
      </c>
      <c r="X12" s="90">
        <f t="shared" si="1"/>
        <v>0.25</v>
      </c>
      <c r="Y12" s="91" t="str">
        <f t="shared" si="2"/>
        <v>I1</v>
      </c>
      <c r="Z12" s="91" t="str">
        <f t="shared" si="3"/>
        <v>Baixa</v>
      </c>
      <c r="AA12" s="91">
        <f>IF(ISBLANK(F12),"",IF(F12="ALI",IF(R12="L",7,IF(R12="A",10,15)),IF(F12="AIE",IF(R12="L",5,IF(R12="A",7,10)),IF(F12="SE",IF(R12="L",4,IF(R12="A",5,7)),IF(OR(F12="EE",F12="CE"),IF(R12="L",3,IF(R12="A",4,6)))))))</f>
        <v>3</v>
      </c>
      <c r="AB12" s="92">
        <f t="shared" si="4"/>
        <v>3</v>
      </c>
      <c r="AC12" s="93"/>
      <c r="AD12" s="94"/>
      <c r="AE12" s="115"/>
      <c r="AF12" s="336"/>
      <c r="AG12" s="47"/>
      <c r="AH12" s="47"/>
      <c r="AI12" s="47"/>
      <c r="AJ12" s="47"/>
      <c r="AK12" s="47"/>
      <c r="AL12" s="47"/>
      <c r="AM12" s="47"/>
      <c r="AN12" s="47"/>
      <c r="AO12" s="47"/>
    </row>
    <row r="13" spans="1:41" ht="12" customHeight="1">
      <c r="A13" s="96" t="s">
        <v>87</v>
      </c>
      <c r="B13" s="97"/>
      <c r="C13" s="98"/>
      <c r="D13" s="98"/>
      <c r="E13" s="99"/>
      <c r="F13" s="100" t="s">
        <v>82</v>
      </c>
      <c r="G13" s="101" t="s">
        <v>83</v>
      </c>
      <c r="H13" s="102">
        <v>9</v>
      </c>
      <c r="I13" s="103">
        <v>3</v>
      </c>
      <c r="J13" s="104"/>
      <c r="K13" s="104"/>
      <c r="L13" s="105">
        <f t="shared" ref="L13:L14" si="5">IF((J13=0),0,(K13*100/J13))</f>
        <v>0</v>
      </c>
      <c r="M13" s="104"/>
      <c r="N13" s="104"/>
      <c r="O13" s="106">
        <f t="shared" ref="O13:O14" si="6">IF((M13=0),0,(N13*100/M13))</f>
        <v>0</v>
      </c>
      <c r="P13" s="107">
        <f t="shared" ref="P13:P14" si="7">IF(G13=0,0,IF(G13="I",1,IF(G13="A",IF(J13="",0.6,X13),0.4)))</f>
        <v>1</v>
      </c>
      <c r="Q13" s="108" t="str">
        <f t="shared" si="0"/>
        <v>CEA</v>
      </c>
      <c r="R13" s="109" t="str">
        <f t="shared" ref="R13:R14" si="8">IF(OR(ISBLANK(H13),ISBLANK(I13)),IF(OR(F13="ALI",F13="AIE"),"L",IF(ISBLANK(F13),"","A")),IF(F13="EE",IF(I13&gt;=3,IF(H13&gt;=5,"H","A"),IF(I13&gt;=2,IF(H13&gt;=16,"H",IF(H13&lt;=4,"L","A")),IF(H13&lt;=15,"L","A"))),IF(OR(F13="SE",F13="CE"),IF(I13&gt;=4,IF(H13&gt;=6,"H","A"),IF(I13&gt;=2,IF(H13&gt;=20,"H",IF(H13&lt;=5,"L","A")),IF(H13&lt;=19,"L","A"))),IF(OR(F13="ALI",F13="AIE"),IF(I13&gt;=6,IF(H13&gt;=20,"H","A"),IF(I13&gt;=2,IF(H13&gt;=51,"H",IF(H13&lt;=19,"L","A")),IF(H13&lt;=50,"L","A")))))))</f>
        <v>A</v>
      </c>
      <c r="S13" s="109">
        <f t="shared" ref="S13:S14" si="9">IF(L13&lt;=1/3*100,0.25,IF(L13&lt;=2/3*100,0.5,IF(L13&lt;=100,0.75,1)))</f>
        <v>0.25</v>
      </c>
      <c r="T13" s="109">
        <f t="shared" ref="T13:T14" si="10">IF(AND(L13&lt;=2/3*100,O13&lt;=1/3*100),0.25,IF(AND(L13&lt;=2/3*100,O13&lt;=2/3*100),0.5,IF(AND(L13&lt;=2/3*100,O13&lt;=100),0.75,IF(AND(L13&lt;=2/3*100,O13&gt;100),1))))</f>
        <v>0.25</v>
      </c>
      <c r="U13" s="109">
        <f t="shared" ref="U13:U14" si="11">IF(AND(L13&lt;=100,O13&lt;=1/3*100),0.5,IF(AND(L13&lt;=100,O13&lt;=2/3*100),0.75,IF(AND(L13&lt;=100,O13&lt;=100),1,1.25)))</f>
        <v>0.5</v>
      </c>
      <c r="V13" s="109">
        <f t="shared" ref="V13:V14" si="12">IF(AND(L13&gt;100,O13&lt;=1/3*100),0.75,IF(AND(L13&gt;100,O13&lt;=2/3*100),1,IF(AND(L13&gt;100,O13&lt;=100),1.25,1.5)))</f>
        <v>1.5</v>
      </c>
      <c r="W13" s="110">
        <f t="shared" ref="W13:W14" si="13">IF(L13&lt;=2/3*100,T13,IF(AND(L13&gt;2/3*100,L13&lt;=100),U13,V13))</f>
        <v>0.25</v>
      </c>
      <c r="X13" s="110">
        <f t="shared" si="1"/>
        <v>0.25</v>
      </c>
      <c r="Y13" s="111" t="str">
        <f t="shared" si="2"/>
        <v>I1</v>
      </c>
      <c r="Z13" s="111" t="str">
        <f t="shared" si="3"/>
        <v>Média</v>
      </c>
      <c r="AA13" s="111">
        <f t="shared" ref="AA13:AA14" si="14">IF(ISBLANK(F13),"",IF(F13="ALI",IF(R13="L",7,IF(R13="A",10,15)),IF(F13="AIE",IF(R13="L",5,IF(R13="A",7,10)),IF(F13="SE",IF(R13="L",4,IF(R13="A",5,7)),IF(OR(F13="EE",F13="CE"),IF(R13="L",3,IF(R13="A",4,6)))))))</f>
        <v>4</v>
      </c>
      <c r="AB13" s="112">
        <f t="shared" si="4"/>
        <v>4</v>
      </c>
      <c r="AC13" s="113"/>
      <c r="AD13" s="114"/>
      <c r="AE13" s="115"/>
      <c r="AF13" s="336"/>
      <c r="AG13" s="47"/>
      <c r="AH13" s="47"/>
      <c r="AI13" s="47"/>
      <c r="AJ13" s="47"/>
      <c r="AK13" s="47"/>
      <c r="AL13" s="47"/>
      <c r="AM13" s="47"/>
      <c r="AN13" s="47"/>
      <c r="AO13" s="47"/>
    </row>
    <row r="14" spans="1:41" ht="12" customHeight="1">
      <c r="A14" s="96" t="s">
        <v>88</v>
      </c>
      <c r="B14" s="97"/>
      <c r="C14" s="98"/>
      <c r="D14" s="98"/>
      <c r="E14" s="99"/>
      <c r="F14" s="100" t="s">
        <v>82</v>
      </c>
      <c r="G14" s="101" t="s">
        <v>83</v>
      </c>
      <c r="H14" s="102">
        <v>3</v>
      </c>
      <c r="I14" s="103">
        <v>2</v>
      </c>
      <c r="J14" s="104"/>
      <c r="K14" s="104"/>
      <c r="L14" s="105">
        <f t="shared" si="5"/>
        <v>0</v>
      </c>
      <c r="M14" s="104"/>
      <c r="N14" s="104"/>
      <c r="O14" s="106">
        <f t="shared" si="6"/>
        <v>0</v>
      </c>
      <c r="P14" s="107">
        <f t="shared" si="7"/>
        <v>1</v>
      </c>
      <c r="Q14" s="108" t="str">
        <f t="shared" si="0"/>
        <v>CEL</v>
      </c>
      <c r="R14" s="109" t="str">
        <f t="shared" si="8"/>
        <v>L</v>
      </c>
      <c r="S14" s="109">
        <f t="shared" si="9"/>
        <v>0.25</v>
      </c>
      <c r="T14" s="109">
        <f t="shared" si="10"/>
        <v>0.25</v>
      </c>
      <c r="U14" s="109">
        <f t="shared" si="11"/>
        <v>0.5</v>
      </c>
      <c r="V14" s="109">
        <f t="shared" si="12"/>
        <v>1.5</v>
      </c>
      <c r="W14" s="110">
        <f t="shared" si="13"/>
        <v>0.25</v>
      </c>
      <c r="X14" s="110">
        <f t="shared" si="1"/>
        <v>0.25</v>
      </c>
      <c r="Y14" s="111" t="str">
        <f t="shared" si="2"/>
        <v>I1</v>
      </c>
      <c r="Z14" s="111" t="str">
        <f t="shared" si="3"/>
        <v>Baixa</v>
      </c>
      <c r="AA14" s="111">
        <f t="shared" si="14"/>
        <v>3</v>
      </c>
      <c r="AB14" s="112">
        <f t="shared" si="4"/>
        <v>3</v>
      </c>
      <c r="AC14" s="116"/>
      <c r="AD14" s="117"/>
      <c r="AE14" s="115"/>
      <c r="AF14" s="336"/>
      <c r="AG14" s="47"/>
      <c r="AH14" s="47"/>
      <c r="AI14" s="47"/>
      <c r="AJ14" s="47"/>
      <c r="AK14" s="47"/>
      <c r="AL14" s="47"/>
      <c r="AM14" s="47"/>
      <c r="AN14" s="47"/>
      <c r="AO14" s="47"/>
    </row>
    <row r="15" spans="1:41" ht="12" customHeight="1">
      <c r="A15" s="74" t="s">
        <v>89</v>
      </c>
      <c r="B15" s="75"/>
      <c r="C15" s="76"/>
      <c r="D15" s="77"/>
      <c r="E15" s="78"/>
      <c r="F15" s="79" t="s">
        <v>90</v>
      </c>
      <c r="G15" s="80" t="s">
        <v>83</v>
      </c>
      <c r="H15" s="81">
        <v>6</v>
      </c>
      <c r="I15" s="82">
        <v>3</v>
      </c>
      <c r="J15" s="83"/>
      <c r="K15" s="84"/>
      <c r="L15" s="85">
        <f>IF((J15=0),0,(K15*100/J15))</f>
        <v>0</v>
      </c>
      <c r="M15" s="84"/>
      <c r="N15" s="86"/>
      <c r="O15" s="87">
        <f>IF((M15=0),0,(N15*100/M15))</f>
        <v>0</v>
      </c>
      <c r="P15" s="87">
        <f>IF(G15=0,0,IF(G15="I",1,IF(G15="A",IF(J15="",0.6,X15),0.4)))</f>
        <v>1</v>
      </c>
      <c r="Q15" s="88" t="str">
        <f t="shared" si="0"/>
        <v>SEA</v>
      </c>
      <c r="R15" s="89" t="str">
        <f>IF(OR(ISBLANK(H15),ISBLANK(I15)),IF(OR(F15="ALI",F15="AIE"),"L",IF(ISBLANK(F15),"","A")),IF(F15="EE",IF(I15&gt;=3,IF(H15&gt;=5,"H","A"),IF(I15&gt;=2,IF(H15&gt;=16,"H",IF(H15&lt;=4,"L","A")),IF(H15&lt;=15,"L","A"))),IF(OR(F15="SE",F15="CE"),IF(I15&gt;=4,IF(H15&gt;=6,"H","A"),IF(I15&gt;=2,IF(H15&gt;=20,"H",IF(H15&lt;=5,"L","A")),IF(H15&lt;=19,"L","A"))),IF(OR(F15="ALI",F15="AIE"),IF(I15&gt;=6,IF(H15&gt;=20,"H","A"),IF(I15&gt;=2,IF(H15&gt;=51,"H",IF(H15&lt;=19,"L","A")),IF(H15&lt;=50,"L","A")))))))</f>
        <v>A</v>
      </c>
      <c r="S15" s="89">
        <f>IF(L15&lt;=1/3*100,0.25,IF(L15&lt;=2/3*100,0.5,IF(L15&lt;=100,0.75,1)))</f>
        <v>0.25</v>
      </c>
      <c r="T15" s="89">
        <f>IF(AND(L15&lt;=2/3*100,O15&lt;=1/3*100),0.25,IF(AND(L15&lt;=2/3*100,O15&lt;=2/3*100),0.5,IF(AND(L15&lt;=2/3*100,O15&lt;=100),0.75,IF(AND(L15&lt;=2/3*100,O15&gt;100),1))))</f>
        <v>0.25</v>
      </c>
      <c r="U15" s="89">
        <f>IF(AND(L15&lt;=100,O15&lt;=1/3*100),0.5,IF(AND(L15&lt;=100,O15&lt;=2/3*100),0.75,IF(AND(L15&lt;=100,O15&lt;=100),1,1.25)))</f>
        <v>0.5</v>
      </c>
      <c r="V15" s="89">
        <f>IF(AND(L15&gt;100,O15&lt;=1/3*100),0.75,IF(AND(L15&gt;100,O15&lt;=2/3*100),1,IF(AND(L15&gt;100,O15&lt;=100),1.25,1.5)))</f>
        <v>1.5</v>
      </c>
      <c r="W15" s="90">
        <f>IF(L15&lt;=2/3*100,T15,IF(AND(L15&gt;2/3*100,L15&lt;=100),U15,V15))</f>
        <v>0.25</v>
      </c>
      <c r="X15" s="90">
        <f t="shared" si="1"/>
        <v>0.25</v>
      </c>
      <c r="Y15" s="91" t="str">
        <f t="shared" si="2"/>
        <v>I1</v>
      </c>
      <c r="Z15" s="91" t="str">
        <f t="shared" si="3"/>
        <v>Média</v>
      </c>
      <c r="AA15" s="91">
        <f>IF(ISBLANK(F15),"",IF(F15="ALI",IF(R15="L",7,IF(R15="A",10,15)),IF(F15="AIE",IF(R15="L",5,IF(R15="A",7,10)),IF(F15="SE",IF(R15="L",4,IF(R15="A",5,7)),IF(OR(F15="EE",F15="CE"),IF(R15="L",3,IF(R15="A",4,6)))))))</f>
        <v>5</v>
      </c>
      <c r="AB15" s="92">
        <f t="shared" si="4"/>
        <v>5</v>
      </c>
      <c r="AC15" s="93"/>
      <c r="AD15" s="94"/>
      <c r="AE15" s="115"/>
      <c r="AF15" s="336"/>
      <c r="AG15" s="47"/>
      <c r="AH15" s="47"/>
      <c r="AI15" s="47"/>
      <c r="AJ15" s="47"/>
      <c r="AK15" s="47"/>
      <c r="AL15" s="47"/>
      <c r="AM15" s="47"/>
      <c r="AN15" s="47"/>
      <c r="AO15" s="47"/>
    </row>
    <row r="16" spans="1:41" ht="12" customHeight="1">
      <c r="A16" s="96" t="s">
        <v>91</v>
      </c>
      <c r="B16" s="97"/>
      <c r="C16" s="98"/>
      <c r="D16" s="98"/>
      <c r="E16" s="99"/>
      <c r="F16" s="100" t="s">
        <v>82</v>
      </c>
      <c r="G16" s="101" t="s">
        <v>83</v>
      </c>
      <c r="H16" s="102">
        <v>4</v>
      </c>
      <c r="I16" s="103">
        <v>1</v>
      </c>
      <c r="J16" s="104"/>
      <c r="K16" s="104"/>
      <c r="L16" s="105">
        <f t="shared" ref="L16:L20" si="15">IF((J16=0),0,(K16*100/J16))</f>
        <v>0</v>
      </c>
      <c r="M16" s="104"/>
      <c r="N16" s="104"/>
      <c r="O16" s="106">
        <f t="shared" ref="O16:O20" si="16">IF((M16=0),0,(N16*100/M16))</f>
        <v>0</v>
      </c>
      <c r="P16" s="107">
        <f t="shared" ref="P16:P20" si="17">IF(G16=0,0,IF(G16="I",1,IF(G16="A",IF(J16="",0.6,X16),0.4)))</f>
        <v>1</v>
      </c>
      <c r="Q16" s="108" t="str">
        <f t="shared" si="0"/>
        <v>CEL</v>
      </c>
      <c r="R16" s="109" t="str">
        <f t="shared" ref="R16:R20" si="18">IF(OR(ISBLANK(H16),ISBLANK(I16)),IF(OR(F16="ALI",F16="AIE"),"L",IF(ISBLANK(F16),"","A")),IF(F16="EE",IF(I16&gt;=3,IF(H16&gt;=5,"H","A"),IF(I16&gt;=2,IF(H16&gt;=16,"H",IF(H16&lt;=4,"L","A")),IF(H16&lt;=15,"L","A"))),IF(OR(F16="SE",F16="CE"),IF(I16&gt;=4,IF(H16&gt;=6,"H","A"),IF(I16&gt;=2,IF(H16&gt;=20,"H",IF(H16&lt;=5,"L","A")),IF(H16&lt;=19,"L","A"))),IF(OR(F16="ALI",F16="AIE"),IF(I16&gt;=6,IF(H16&gt;=20,"H","A"),IF(I16&gt;=2,IF(H16&gt;=51,"H",IF(H16&lt;=19,"L","A")),IF(H16&lt;=50,"L","A")))))))</f>
        <v>L</v>
      </c>
      <c r="S16" s="109">
        <f t="shared" ref="S16:S20" si="19">IF(L16&lt;=1/3*100,0.25,IF(L16&lt;=2/3*100,0.5,IF(L16&lt;=100,0.75,1)))</f>
        <v>0.25</v>
      </c>
      <c r="T16" s="109">
        <f t="shared" ref="T16:T20" si="20">IF(AND(L16&lt;=2/3*100,O16&lt;=1/3*100),0.25,IF(AND(L16&lt;=2/3*100,O16&lt;=2/3*100),0.5,IF(AND(L16&lt;=2/3*100,O16&lt;=100),0.75,IF(AND(L16&lt;=2/3*100,O16&gt;100),1))))</f>
        <v>0.25</v>
      </c>
      <c r="U16" s="109">
        <f t="shared" ref="U16:U20" si="21">IF(AND(L16&lt;=100,O16&lt;=1/3*100),0.5,IF(AND(L16&lt;=100,O16&lt;=2/3*100),0.75,IF(AND(L16&lt;=100,O16&lt;=100),1,1.25)))</f>
        <v>0.5</v>
      </c>
      <c r="V16" s="109">
        <f t="shared" ref="V16:V20" si="22">IF(AND(L16&gt;100,O16&lt;=1/3*100),0.75,IF(AND(L16&gt;100,O16&lt;=2/3*100),1,IF(AND(L16&gt;100,O16&lt;=100),1.25,1.5)))</f>
        <v>1.5</v>
      </c>
      <c r="W16" s="110">
        <f t="shared" ref="W16:W20" si="23">IF(L16&lt;=2/3*100,T16,IF(AND(L16&gt;2/3*100,L16&lt;=100),U16,V16))</f>
        <v>0.25</v>
      </c>
      <c r="X16" s="110">
        <f t="shared" si="1"/>
        <v>0.25</v>
      </c>
      <c r="Y16" s="111" t="str">
        <f t="shared" si="2"/>
        <v>I1</v>
      </c>
      <c r="Z16" s="111" t="str">
        <f t="shared" si="3"/>
        <v>Baixa</v>
      </c>
      <c r="AA16" s="111">
        <f t="shared" ref="AA16:AA20" si="24">IF(ISBLANK(F16),"",IF(F16="ALI",IF(R16="L",7,IF(R16="A",10,15)),IF(F16="AIE",IF(R16="L",5,IF(R16="A",7,10)),IF(F16="SE",IF(R16="L",4,IF(R16="A",5,7)),IF(OR(F16="EE",F16="CE"),IF(R16="L",3,IF(R16="A",4,6)))))))</f>
        <v>3</v>
      </c>
      <c r="AB16" s="112">
        <f t="shared" si="4"/>
        <v>3</v>
      </c>
      <c r="AC16" s="113"/>
      <c r="AD16" s="114"/>
      <c r="AE16" s="115"/>
      <c r="AF16" s="336"/>
      <c r="AG16" s="47"/>
      <c r="AH16" s="47"/>
      <c r="AI16" s="47"/>
      <c r="AJ16" s="47"/>
      <c r="AK16" s="47"/>
      <c r="AL16" s="47"/>
      <c r="AM16" s="47"/>
      <c r="AN16" s="47"/>
      <c r="AO16" s="47"/>
    </row>
    <row r="17" spans="1:41" ht="12" customHeight="1">
      <c r="A17" s="118" t="s">
        <v>92</v>
      </c>
      <c r="B17" s="119"/>
      <c r="C17" s="120"/>
      <c r="D17" s="120"/>
      <c r="E17" s="121"/>
      <c r="F17" s="122" t="s">
        <v>85</v>
      </c>
      <c r="G17" s="123" t="s">
        <v>83</v>
      </c>
      <c r="H17" s="124">
        <v>5</v>
      </c>
      <c r="I17" s="125">
        <v>3</v>
      </c>
      <c r="J17" s="126"/>
      <c r="K17" s="126"/>
      <c r="L17" s="127">
        <f t="shared" si="15"/>
        <v>0</v>
      </c>
      <c r="M17" s="126"/>
      <c r="N17" s="126"/>
      <c r="O17" s="128">
        <f t="shared" si="16"/>
        <v>0</v>
      </c>
      <c r="P17" s="128">
        <f t="shared" si="17"/>
        <v>1</v>
      </c>
      <c r="Q17" s="129" t="str">
        <f t="shared" si="0"/>
        <v>EEH</v>
      </c>
      <c r="R17" s="130" t="str">
        <f t="shared" si="18"/>
        <v>H</v>
      </c>
      <c r="S17" s="130">
        <f t="shared" si="19"/>
        <v>0.25</v>
      </c>
      <c r="T17" s="130">
        <f t="shared" si="20"/>
        <v>0.25</v>
      </c>
      <c r="U17" s="130">
        <f t="shared" si="21"/>
        <v>0.5</v>
      </c>
      <c r="V17" s="130">
        <f t="shared" si="22"/>
        <v>1.5</v>
      </c>
      <c r="W17" s="131">
        <f t="shared" si="23"/>
        <v>0.25</v>
      </c>
      <c r="X17" s="131">
        <f t="shared" si="1"/>
        <v>0.25</v>
      </c>
      <c r="Y17" s="132" t="str">
        <f t="shared" si="2"/>
        <v>I1</v>
      </c>
      <c r="Z17" s="132" t="str">
        <f t="shared" si="3"/>
        <v>Alta</v>
      </c>
      <c r="AA17" s="132">
        <f t="shared" si="24"/>
        <v>6</v>
      </c>
      <c r="AB17" s="133">
        <f t="shared" si="4"/>
        <v>6</v>
      </c>
      <c r="AC17" s="116"/>
      <c r="AD17" s="117"/>
      <c r="AE17" s="134"/>
      <c r="AF17" s="336"/>
      <c r="AG17" s="47"/>
      <c r="AH17" s="47"/>
      <c r="AI17" s="47"/>
      <c r="AJ17" s="47"/>
      <c r="AK17" s="47"/>
      <c r="AL17" s="47"/>
      <c r="AM17" s="47"/>
      <c r="AN17" s="47"/>
      <c r="AO17" s="47"/>
    </row>
    <row r="18" spans="1:41" ht="12" customHeight="1">
      <c r="A18" s="118" t="s">
        <v>93</v>
      </c>
      <c r="B18" s="119"/>
      <c r="C18" s="120"/>
      <c r="D18" s="120"/>
      <c r="E18" s="121"/>
      <c r="F18" s="122" t="s">
        <v>85</v>
      </c>
      <c r="G18" s="123" t="s">
        <v>83</v>
      </c>
      <c r="H18" s="124">
        <v>7</v>
      </c>
      <c r="I18" s="125">
        <v>3</v>
      </c>
      <c r="J18" s="126"/>
      <c r="K18" s="126"/>
      <c r="L18" s="127">
        <f t="shared" si="15"/>
        <v>0</v>
      </c>
      <c r="M18" s="126"/>
      <c r="N18" s="126"/>
      <c r="O18" s="128">
        <f t="shared" si="16"/>
        <v>0</v>
      </c>
      <c r="P18" s="128">
        <f t="shared" si="17"/>
        <v>1</v>
      </c>
      <c r="Q18" s="129" t="str">
        <f t="shared" si="0"/>
        <v>EEH</v>
      </c>
      <c r="R18" s="130" t="str">
        <f t="shared" si="18"/>
        <v>H</v>
      </c>
      <c r="S18" s="130">
        <f t="shared" si="19"/>
        <v>0.25</v>
      </c>
      <c r="T18" s="130">
        <f t="shared" si="20"/>
        <v>0.25</v>
      </c>
      <c r="U18" s="130">
        <f t="shared" si="21"/>
        <v>0.5</v>
      </c>
      <c r="V18" s="130">
        <f t="shared" si="22"/>
        <v>1.5</v>
      </c>
      <c r="W18" s="131">
        <f t="shared" si="23"/>
        <v>0.25</v>
      </c>
      <c r="X18" s="131">
        <f t="shared" si="1"/>
        <v>0.25</v>
      </c>
      <c r="Y18" s="132" t="str">
        <f t="shared" si="2"/>
        <v>I1</v>
      </c>
      <c r="Z18" s="132" t="str">
        <f t="shared" si="3"/>
        <v>Alta</v>
      </c>
      <c r="AA18" s="132">
        <f t="shared" si="24"/>
        <v>6</v>
      </c>
      <c r="AB18" s="133">
        <f t="shared" si="4"/>
        <v>6</v>
      </c>
      <c r="AC18" s="116"/>
      <c r="AD18" s="117"/>
      <c r="AE18" s="134"/>
      <c r="AF18" s="336"/>
      <c r="AG18" s="47"/>
      <c r="AH18" s="47"/>
      <c r="AI18" s="47"/>
      <c r="AJ18" s="47"/>
      <c r="AK18" s="47"/>
      <c r="AL18" s="47"/>
      <c r="AM18" s="47"/>
      <c r="AN18" s="47"/>
      <c r="AO18" s="47"/>
    </row>
    <row r="19" spans="1:41" ht="12" customHeight="1">
      <c r="A19" s="135" t="s">
        <v>94</v>
      </c>
      <c r="B19" s="97"/>
      <c r="C19" s="98"/>
      <c r="D19" s="98"/>
      <c r="E19" s="99"/>
      <c r="F19" s="100" t="s">
        <v>85</v>
      </c>
      <c r="G19" s="136" t="s">
        <v>83</v>
      </c>
      <c r="H19" s="102">
        <v>5</v>
      </c>
      <c r="I19" s="103">
        <v>3</v>
      </c>
      <c r="J19" s="104"/>
      <c r="K19" s="104"/>
      <c r="L19" s="105">
        <f t="shared" si="15"/>
        <v>0</v>
      </c>
      <c r="M19" s="104"/>
      <c r="N19" s="104"/>
      <c r="O19" s="106">
        <f t="shared" si="16"/>
        <v>0</v>
      </c>
      <c r="P19" s="106">
        <f t="shared" si="17"/>
        <v>1</v>
      </c>
      <c r="Q19" s="108" t="str">
        <f t="shared" si="0"/>
        <v>EEH</v>
      </c>
      <c r="R19" s="109" t="str">
        <f t="shared" si="18"/>
        <v>H</v>
      </c>
      <c r="S19" s="109">
        <f t="shared" si="19"/>
        <v>0.25</v>
      </c>
      <c r="T19" s="109">
        <f t="shared" si="20"/>
        <v>0.25</v>
      </c>
      <c r="U19" s="109">
        <f t="shared" si="21"/>
        <v>0.5</v>
      </c>
      <c r="V19" s="109">
        <f t="shared" si="22"/>
        <v>1.5</v>
      </c>
      <c r="W19" s="110">
        <f t="shared" si="23"/>
        <v>0.25</v>
      </c>
      <c r="X19" s="110">
        <f t="shared" si="1"/>
        <v>0.25</v>
      </c>
      <c r="Y19" s="111" t="str">
        <f t="shared" si="2"/>
        <v>I1</v>
      </c>
      <c r="Z19" s="111" t="str">
        <f t="shared" si="3"/>
        <v>Alta</v>
      </c>
      <c r="AA19" s="111">
        <f t="shared" si="24"/>
        <v>6</v>
      </c>
      <c r="AB19" s="112">
        <f t="shared" si="4"/>
        <v>6</v>
      </c>
      <c r="AC19" s="113"/>
      <c r="AD19" s="114"/>
      <c r="AE19" s="137"/>
      <c r="AF19" s="336"/>
      <c r="AG19" s="47"/>
      <c r="AH19" s="47"/>
      <c r="AI19" s="47"/>
      <c r="AJ19" s="47"/>
      <c r="AK19" s="47"/>
      <c r="AL19" s="47"/>
      <c r="AM19" s="47"/>
      <c r="AN19" s="47"/>
      <c r="AO19" s="47"/>
    </row>
    <row r="20" spans="1:41" ht="12" customHeight="1">
      <c r="A20" s="118" t="s">
        <v>95</v>
      </c>
      <c r="B20" s="119"/>
      <c r="C20" s="120"/>
      <c r="D20" s="120"/>
      <c r="E20" s="121"/>
      <c r="F20" s="122" t="s">
        <v>85</v>
      </c>
      <c r="G20" s="138" t="s">
        <v>83</v>
      </c>
      <c r="H20" s="124">
        <v>3</v>
      </c>
      <c r="I20" s="125">
        <v>1</v>
      </c>
      <c r="J20" s="126"/>
      <c r="K20" s="126"/>
      <c r="L20" s="127">
        <f t="shared" si="15"/>
        <v>0</v>
      </c>
      <c r="M20" s="126"/>
      <c r="N20" s="126"/>
      <c r="O20" s="128">
        <f t="shared" si="16"/>
        <v>0</v>
      </c>
      <c r="P20" s="139">
        <f t="shared" si="17"/>
        <v>1</v>
      </c>
      <c r="Q20" s="129" t="str">
        <f t="shared" si="0"/>
        <v>EEL</v>
      </c>
      <c r="R20" s="130" t="str">
        <f t="shared" si="18"/>
        <v>L</v>
      </c>
      <c r="S20" s="130">
        <f t="shared" si="19"/>
        <v>0.25</v>
      </c>
      <c r="T20" s="130">
        <f t="shared" si="20"/>
        <v>0.25</v>
      </c>
      <c r="U20" s="130">
        <f t="shared" si="21"/>
        <v>0.5</v>
      </c>
      <c r="V20" s="130">
        <f t="shared" si="22"/>
        <v>1.5</v>
      </c>
      <c r="W20" s="130">
        <f t="shared" si="23"/>
        <v>0.25</v>
      </c>
      <c r="X20" s="131">
        <f t="shared" si="1"/>
        <v>0.25</v>
      </c>
      <c r="Y20" s="132" t="str">
        <f t="shared" si="2"/>
        <v>I1</v>
      </c>
      <c r="Z20" s="132" t="str">
        <f t="shared" si="3"/>
        <v>Baixa</v>
      </c>
      <c r="AA20" s="132">
        <f t="shared" si="24"/>
        <v>3</v>
      </c>
      <c r="AB20" s="133">
        <f t="shared" si="4"/>
        <v>3</v>
      </c>
      <c r="AC20" s="116"/>
      <c r="AD20" s="117"/>
      <c r="AE20" s="140"/>
      <c r="AF20" s="336"/>
      <c r="AG20" s="47"/>
      <c r="AH20" s="47"/>
      <c r="AI20" s="47"/>
      <c r="AJ20" s="47"/>
      <c r="AK20" s="47"/>
      <c r="AL20" s="47"/>
      <c r="AM20" s="47"/>
      <c r="AN20" s="47"/>
      <c r="AO20" s="47"/>
    </row>
    <row r="21" spans="1:41" ht="12" customHeight="1">
      <c r="A21" s="74" t="s">
        <v>96</v>
      </c>
      <c r="B21" s="75"/>
      <c r="C21" s="76"/>
      <c r="D21" s="77"/>
      <c r="E21" s="78"/>
      <c r="F21" s="80" t="s">
        <v>90</v>
      </c>
      <c r="G21" s="80" t="s">
        <v>83</v>
      </c>
      <c r="H21" s="81">
        <v>4</v>
      </c>
      <c r="I21" s="82">
        <v>1</v>
      </c>
      <c r="J21" s="83"/>
      <c r="K21" s="84"/>
      <c r="L21" s="85">
        <f>IF((J21=0),0,(K21*100/J21))</f>
        <v>0</v>
      </c>
      <c r="M21" s="84"/>
      <c r="N21" s="86"/>
      <c r="O21" s="87">
        <f>IF((M21=0),0,(N21*100/M21))</f>
        <v>0</v>
      </c>
      <c r="P21" s="87">
        <f>IF(G21=0,0,IF(G21="I",1,IF(G21="A",IF(J21="",0.6,X21),0.4)))</f>
        <v>1</v>
      </c>
      <c r="Q21" s="88" t="str">
        <f t="shared" si="0"/>
        <v>SEL</v>
      </c>
      <c r="R21" s="89" t="str">
        <f>IF(OR(ISBLANK(H21),ISBLANK(I21)),IF(OR(F21="ALI",F21="AIE"),"L",IF(ISBLANK(F21),"","A")),IF(F21="EE",IF(I21&gt;=3,IF(H21&gt;=5,"H","A"),IF(I21&gt;=2,IF(H21&gt;=16,"H",IF(H21&lt;=4,"L","A")),IF(H21&lt;=15,"L","A"))),IF(OR(F21="SE",F21="CE"),IF(I21&gt;=4,IF(H21&gt;=6,"H","A"),IF(I21&gt;=2,IF(H21&gt;=20,"H",IF(H21&lt;=5,"L","A")),IF(H21&lt;=19,"L","A"))),IF(OR(F21="ALI",F21="AIE"),IF(I21&gt;=6,IF(H21&gt;=20,"H","A"),IF(I21&gt;=2,IF(H21&gt;=51,"H",IF(H21&lt;=19,"L","A")),IF(H21&lt;=50,"L","A")))))))</f>
        <v>L</v>
      </c>
      <c r="S21" s="89">
        <f>IF(L21&lt;=1/3*100,0.25,IF(L21&lt;=2/3*100,0.5,IF(L21&lt;=100,0.75,1)))</f>
        <v>0.25</v>
      </c>
      <c r="T21" s="89">
        <f>IF(AND(L21&lt;=2/3*100,O21&lt;=1/3*100),0.25,IF(AND(L21&lt;=2/3*100,O21&lt;=2/3*100),0.5,IF(AND(L21&lt;=2/3*100,O21&lt;=100),0.75,IF(AND(L21&lt;=2/3*100,O21&gt;100),1))))</f>
        <v>0.25</v>
      </c>
      <c r="U21" s="89">
        <f>IF(AND(L21&lt;=100,O21&lt;=1/3*100),0.5,IF(AND(L21&lt;=100,O21&lt;=2/3*100),0.75,IF(AND(L21&lt;=100,O21&lt;=100),1,1.25)))</f>
        <v>0.5</v>
      </c>
      <c r="V21" s="89">
        <f>IF(AND(L21&gt;100,O21&lt;=1/3*100),0.75,IF(AND(L21&gt;100,O21&lt;=2/3*100),1,IF(AND(L21&gt;100,O21&lt;=100),1.25,1.5)))</f>
        <v>1.5</v>
      </c>
      <c r="W21" s="90">
        <f>IF(L21&lt;=2/3*100,T21,IF(AND(L21&gt;2/3*100,L21&lt;=100),U21,V21))</f>
        <v>0.25</v>
      </c>
      <c r="X21" s="90">
        <f t="shared" si="1"/>
        <v>0.25</v>
      </c>
      <c r="Y21" s="91" t="str">
        <f t="shared" si="2"/>
        <v>I1</v>
      </c>
      <c r="Z21" s="91" t="str">
        <f t="shared" si="3"/>
        <v>Baixa</v>
      </c>
      <c r="AA21" s="91">
        <f>IF(ISBLANK(F21),"",IF(F21="ALI",IF(R21="L",7,IF(R21="A",10,15)),IF(F21="AIE",IF(R21="L",5,IF(R21="A",7,10)),IF(F21="SE",IF(R21="L",4,IF(R21="A",5,7)),IF(OR(F21="EE",F21="CE"),IF(R21="L",3,IF(R21="A",4,6)))))))</f>
        <v>4</v>
      </c>
      <c r="AB21" s="92">
        <f t="shared" si="4"/>
        <v>4</v>
      </c>
      <c r="AC21" s="93"/>
      <c r="AD21" s="94"/>
      <c r="AE21" s="95"/>
      <c r="AF21" s="336"/>
      <c r="AG21" s="47"/>
      <c r="AH21" s="47"/>
      <c r="AI21" s="47"/>
      <c r="AJ21" s="47"/>
      <c r="AK21" s="47"/>
      <c r="AL21" s="47"/>
      <c r="AM21" s="47"/>
      <c r="AN21" s="47"/>
      <c r="AO21" s="47"/>
    </row>
    <row r="22" spans="1:41" ht="12" customHeight="1">
      <c r="A22" s="141"/>
      <c r="B22" s="75"/>
      <c r="C22" s="76"/>
      <c r="D22" s="77"/>
      <c r="E22" s="78"/>
      <c r="F22" s="80"/>
      <c r="G22" s="80"/>
      <c r="H22" s="81"/>
      <c r="I22" s="82"/>
      <c r="J22" s="83"/>
      <c r="K22" s="84"/>
      <c r="L22" s="85"/>
      <c r="M22" s="84"/>
      <c r="N22" s="86"/>
      <c r="O22" s="87"/>
      <c r="P22" s="87"/>
      <c r="Q22" s="88"/>
      <c r="R22" s="89"/>
      <c r="S22" s="89"/>
      <c r="T22" s="89"/>
      <c r="U22" s="89"/>
      <c r="V22" s="89"/>
      <c r="W22" s="89"/>
      <c r="X22" s="89"/>
      <c r="Y22" s="91"/>
      <c r="Z22" s="91"/>
      <c r="AA22" s="91"/>
      <c r="AB22" s="92"/>
      <c r="AC22" s="142"/>
      <c r="AD22" s="143"/>
      <c r="AE22" s="95"/>
      <c r="AF22" s="336"/>
      <c r="AG22" s="47"/>
      <c r="AH22" s="47"/>
      <c r="AI22" s="47"/>
      <c r="AJ22" s="47"/>
      <c r="AK22" s="47"/>
      <c r="AL22" s="47"/>
      <c r="AM22" s="47"/>
      <c r="AN22" s="47"/>
      <c r="AO22" s="47"/>
    </row>
    <row r="23" spans="1:41" ht="12.75" customHeight="1">
      <c r="A23" s="147" t="s">
        <v>97</v>
      </c>
      <c r="B23" s="148"/>
      <c r="C23" s="148"/>
      <c r="D23" s="149"/>
      <c r="E23" s="148"/>
      <c r="F23" s="148"/>
      <c r="G23" s="149"/>
      <c r="H23" s="148"/>
      <c r="I23" s="148"/>
      <c r="J23" s="149"/>
      <c r="K23" s="148"/>
      <c r="L23" s="148"/>
      <c r="M23" s="149"/>
      <c r="N23" s="148"/>
      <c r="O23" s="148"/>
      <c r="P23" s="149"/>
      <c r="Q23" s="148"/>
      <c r="R23" s="148"/>
      <c r="S23" s="149"/>
      <c r="T23" s="148"/>
      <c r="U23" s="148"/>
      <c r="V23" s="149"/>
      <c r="W23" s="148"/>
      <c r="X23" s="148"/>
      <c r="Y23" s="149"/>
      <c r="Z23" s="148"/>
      <c r="AA23" s="148"/>
      <c r="AB23" s="149"/>
      <c r="AC23" s="150"/>
      <c r="AD23" s="151"/>
      <c r="AE23" s="152"/>
      <c r="AF23" s="336"/>
      <c r="AG23" s="47"/>
      <c r="AH23" s="47"/>
      <c r="AI23" s="47"/>
      <c r="AJ23" s="47"/>
      <c r="AK23" s="47"/>
      <c r="AL23" s="47"/>
      <c r="AM23" s="47"/>
      <c r="AN23" s="47"/>
      <c r="AO23" s="47"/>
    </row>
    <row r="24" spans="1:41" ht="12" customHeight="1">
      <c r="A24" s="153" t="s">
        <v>98</v>
      </c>
      <c r="B24" s="144"/>
      <c r="C24" s="145"/>
      <c r="D24" s="145"/>
      <c r="E24" s="146"/>
      <c r="F24" s="80" t="s">
        <v>99</v>
      </c>
      <c r="G24" s="80" t="s">
        <v>83</v>
      </c>
      <c r="H24" s="81"/>
      <c r="I24" s="82"/>
      <c r="J24" s="83"/>
      <c r="K24" s="84"/>
      <c r="L24" s="85">
        <f t="shared" ref="L24:L25" si="25">IF((J24=0),0,(K24*100/J24))</f>
        <v>0</v>
      </c>
      <c r="M24" s="84"/>
      <c r="N24" s="86"/>
      <c r="O24" s="87">
        <f t="shared" ref="O24:O25" si="26">IF((M24=0),0,(N24*100/M24))</f>
        <v>0</v>
      </c>
      <c r="P24" s="87">
        <f t="shared" ref="P24:P25" si="27">IF(G24=0,0,IF(G24="I",1,IF(G24="A",IF(J24="",0.6,X24),0.4)))</f>
        <v>1</v>
      </c>
      <c r="Q24" s="88" t="str">
        <f t="shared" ref="Q24:Q280" si="28">CONCATENATE(F24,R24)</f>
        <v>NAA</v>
      </c>
      <c r="R24" s="89" t="str">
        <f t="shared" ref="R24:R25" si="29">IF(OR(ISBLANK(H24),ISBLANK(I24)),IF(OR(F24="ALI",F24="AIE"),"L",IF(ISBLANK(F24),"","A")),IF(F24="EE",IF(I24&gt;=3,IF(H24&gt;=5,"H","A"),IF(I24&gt;=2,IF(H24&gt;=16,"H",IF(H24&lt;=4,"L","A")),IF(H24&lt;=15,"L","A"))),IF(OR(F24="SE",F24="CE"),IF(I24&gt;=4,IF(H24&gt;=6,"H","A"),IF(I24&gt;=2,IF(H24&gt;=20,"H",IF(H24&lt;=5,"L","A")),IF(H24&lt;=19,"L","A"))),IF(OR(F24="ALI",F24="AIE"),IF(I24&gt;=6,IF(H24&gt;=20,"H","A"),IF(I24&gt;=2,IF(H24&gt;=51,"H",IF(H24&lt;=19,"L","A")),IF(H24&lt;=50,"L","A")))))))</f>
        <v>A</v>
      </c>
      <c r="S24" s="89">
        <f t="shared" ref="S24:S25" si="30">IF(L24&lt;=1/3*100,0.25,IF(L24&lt;=2/3*100,0.5,IF(L24&lt;=100,0.75,1)))</f>
        <v>0.25</v>
      </c>
      <c r="T24" s="89">
        <f t="shared" ref="T24:T25" si="31">IF(AND(L24&lt;=2/3*100,O24&lt;=1/3*100),0.25,IF(AND(L24&lt;=2/3*100,O24&lt;=2/3*100),0.5,IF(AND(L24&lt;=2/3*100,O24&lt;=100),0.75,IF(AND(L24&lt;=2/3*100,O24&gt;100),1))))</f>
        <v>0.25</v>
      </c>
      <c r="U24" s="89">
        <f t="shared" ref="U24:U25" si="32">IF(AND(L24&lt;=100,O24&lt;=1/3*100),0.5,IF(AND(L24&lt;=100,O24&lt;=2/3*100),0.75,IF(AND(L24&lt;=100,O24&lt;=100),1,1.25)))</f>
        <v>0.5</v>
      </c>
      <c r="V24" s="89">
        <f t="shared" ref="V24:V25" si="33">IF(AND(L24&gt;100,O24&lt;=1/3*100),0.75,IF(AND(L24&gt;100,O24&lt;=2/3*100),1,IF(AND(L24&gt;100,O24&lt;=100),1.25,1.5)))</f>
        <v>1.5</v>
      </c>
      <c r="W24" s="90">
        <f t="shared" ref="W24:W25" si="34">IF(L24&lt;=2/3*100,T24,IF(AND(L24&gt;2/3*100,L24&lt;=100),U24,V24))</f>
        <v>0.25</v>
      </c>
      <c r="X24" s="89" t="b">
        <f t="shared" ref="X24:X280" si="35">IF(OR(F24="AIE",F24="ALI"),S24,IF(OR(F24="EE",F24="SE",F24="CE"),W24))</f>
        <v>0</v>
      </c>
      <c r="Y24" s="91" t="str">
        <f t="shared" ref="Y24:Y280" si="36">CONCATENATE(G24,P24)</f>
        <v>I1</v>
      </c>
      <c r="Z24" s="91" t="str">
        <f t="shared" ref="Z24:Z280" si="37">IF(R24="L","Baixa",IF(R24="A","Média",IF(R24="","","Alta")))</f>
        <v>Média</v>
      </c>
      <c r="AA24" s="91" t="b">
        <f t="shared" ref="AA24:AA25" si="38">IF(ISBLANK(F24),"",IF(F24="ALI",IF(R24="L",7,IF(R24="A",10,15)),IF(F24="AIE",IF(R24="L",5,IF(R24="A",7,10)),IF(F24="SE",IF(R24="L",4,IF(R24="A",5,7)),IF(OR(F24="EE",F24="CE"),IF(R24="L",3,IF(R24="A",4,6)))))))</f>
        <v>0</v>
      </c>
      <c r="AB24" s="92">
        <f t="shared" ref="AB24:AB280" si="39">IF(AA24="","",PRODUCT(AA24,P24))</f>
        <v>1</v>
      </c>
      <c r="AC24" s="154"/>
      <c r="AD24" s="155"/>
      <c r="AE24" s="156"/>
      <c r="AF24" s="336"/>
      <c r="AG24" s="47"/>
      <c r="AH24" s="47"/>
      <c r="AI24" s="47"/>
      <c r="AJ24" s="47"/>
      <c r="AK24" s="47"/>
      <c r="AL24" s="47"/>
      <c r="AM24" s="47"/>
      <c r="AN24" s="47"/>
      <c r="AO24" s="47"/>
    </row>
    <row r="25" spans="1:41" ht="12" customHeight="1">
      <c r="A25" s="153" t="s">
        <v>100</v>
      </c>
      <c r="B25" s="144"/>
      <c r="C25" s="145"/>
      <c r="D25" s="145"/>
      <c r="E25" s="146"/>
      <c r="F25" s="80" t="s">
        <v>99</v>
      </c>
      <c r="G25" s="80" t="s">
        <v>83</v>
      </c>
      <c r="H25" s="81"/>
      <c r="I25" s="82"/>
      <c r="J25" s="83"/>
      <c r="K25" s="84"/>
      <c r="L25" s="85">
        <f t="shared" si="25"/>
        <v>0</v>
      </c>
      <c r="M25" s="84"/>
      <c r="N25" s="86"/>
      <c r="O25" s="87">
        <f t="shared" si="26"/>
        <v>0</v>
      </c>
      <c r="P25" s="87">
        <f t="shared" si="27"/>
        <v>1</v>
      </c>
      <c r="Q25" s="88" t="str">
        <f t="shared" si="28"/>
        <v>NAA</v>
      </c>
      <c r="R25" s="89" t="str">
        <f t="shared" si="29"/>
        <v>A</v>
      </c>
      <c r="S25" s="89">
        <f t="shared" si="30"/>
        <v>0.25</v>
      </c>
      <c r="T25" s="89">
        <f t="shared" si="31"/>
        <v>0.25</v>
      </c>
      <c r="U25" s="89">
        <f t="shared" si="32"/>
        <v>0.5</v>
      </c>
      <c r="V25" s="89">
        <f t="shared" si="33"/>
        <v>1.5</v>
      </c>
      <c r="W25" s="90">
        <f t="shared" si="34"/>
        <v>0.25</v>
      </c>
      <c r="X25" s="89" t="b">
        <f t="shared" si="35"/>
        <v>0</v>
      </c>
      <c r="Y25" s="91" t="str">
        <f t="shared" si="36"/>
        <v>I1</v>
      </c>
      <c r="Z25" s="91" t="str">
        <f t="shared" si="37"/>
        <v>Média</v>
      </c>
      <c r="AA25" s="91" t="b">
        <f t="shared" si="38"/>
        <v>0</v>
      </c>
      <c r="AB25" s="92">
        <f t="shared" si="39"/>
        <v>1</v>
      </c>
      <c r="AC25" s="154"/>
      <c r="AD25" s="155"/>
      <c r="AE25" s="157"/>
      <c r="AF25" s="336"/>
      <c r="AG25" s="47"/>
      <c r="AH25" s="47"/>
      <c r="AI25" s="47"/>
      <c r="AJ25" s="47"/>
      <c r="AK25" s="47"/>
      <c r="AL25" s="47"/>
      <c r="AM25" s="47"/>
      <c r="AN25" s="47"/>
      <c r="AO25" s="47"/>
    </row>
    <row r="26" spans="1:41" ht="12" customHeight="1">
      <c r="A26" s="153"/>
      <c r="B26" s="144"/>
      <c r="C26" s="145"/>
      <c r="D26" s="145"/>
      <c r="E26" s="146"/>
      <c r="F26" s="122"/>
      <c r="G26" s="164"/>
      <c r="H26" s="124"/>
      <c r="I26" s="125"/>
      <c r="J26" s="126"/>
      <c r="K26" s="126"/>
      <c r="L26" s="127">
        <f t="shared" ref="L26:L28" si="40">IF((J26=0),0,(K26*100/J26))</f>
        <v>0</v>
      </c>
      <c r="M26" s="126"/>
      <c r="N26" s="126"/>
      <c r="O26" s="128">
        <f t="shared" ref="O26:O28" si="41">IF((M26=0),0,(N26*100/M26))</f>
        <v>0</v>
      </c>
      <c r="P26" s="128">
        <f t="shared" ref="P26:P28" si="42">IF(G26=0,0,IF(G26="I",1,IF(G26="A",IF(J26="",0.6,X26),0.4)))</f>
        <v>0</v>
      </c>
      <c r="Q26" s="129" t="str">
        <f t="shared" si="28"/>
        <v/>
      </c>
      <c r="R26" s="130" t="str">
        <f t="shared" ref="R26:R28" si="43">IF(OR(ISBLANK(H26),ISBLANK(I26)),IF(OR(F26="ALI",F26="AIE"),"L",IF(ISBLANK(F26),"","A")),IF(F26="EE",IF(I26&gt;=3,IF(H26&gt;=5,"H","A"),IF(I26&gt;=2,IF(H26&gt;=16,"H",IF(H26&lt;=4,"L","A")),IF(H26&lt;=15,"L","A"))),IF(OR(F26="SE",F26="CE"),IF(I26&gt;=4,IF(H26&gt;=6,"H","A"),IF(I26&gt;=2,IF(H26&gt;=20,"H",IF(H26&lt;=5,"L","A")),IF(H26&lt;=19,"L","A"))),IF(OR(F26="ALI",F26="AIE"),IF(I26&gt;=6,IF(H26&gt;=20,"H","A"),IF(I26&gt;=2,IF(H26&gt;=51,"H",IF(H26&lt;=19,"L","A")),IF(H26&lt;=50,"L","A")))))))</f>
        <v/>
      </c>
      <c r="S26" s="130">
        <f t="shared" ref="S26:S28" si="44">IF(L26&lt;=1/3*100,0.25,IF(L26&lt;=2/3*100,0.5,IF(L26&lt;=100,0.75,1)))</f>
        <v>0.25</v>
      </c>
      <c r="T26" s="130">
        <f t="shared" ref="T26:T28" si="45">IF(AND(L26&lt;=2/3*100,O26&lt;=1/3*100),0.25,IF(AND(L26&lt;=2/3*100,O26&lt;=2/3*100),0.5,IF(AND(L26&lt;=2/3*100,O26&lt;=100),0.75,IF(AND(L26&lt;=2/3*100,O26&gt;100),1))))</f>
        <v>0.25</v>
      </c>
      <c r="U26" s="130">
        <f t="shared" ref="U26:U28" si="46">IF(AND(L26&lt;=100,O26&lt;=1/3*100),0.5,IF(AND(L26&lt;=100,O26&lt;=2/3*100),0.75,IF(AND(L26&lt;=100,O26&lt;=100),1,1.25)))</f>
        <v>0.5</v>
      </c>
      <c r="V26" s="130">
        <f t="shared" ref="V26:V28" si="47">IF(AND(L26&gt;100,O26&lt;=1/3*100),0.75,IF(AND(L26&gt;100,O26&lt;=2/3*100),1,IF(AND(L26&gt;100,O26&lt;=100),1.25,1.5)))</f>
        <v>1.5</v>
      </c>
      <c r="W26" s="131">
        <f t="shared" ref="W26:W28" si="48">IF(L26&lt;=2/3*100,T26,IF(AND(L26&gt;2/3*100,L26&lt;=100),U26,V26))</f>
        <v>0.25</v>
      </c>
      <c r="X26" s="131" t="b">
        <f t="shared" si="35"/>
        <v>0</v>
      </c>
      <c r="Y26" s="132" t="str">
        <f t="shared" si="36"/>
        <v>0</v>
      </c>
      <c r="Z26" s="132" t="str">
        <f t="shared" si="37"/>
        <v/>
      </c>
      <c r="AA26" s="132" t="str">
        <f>IF(ISBLANK(F26),"",IF(F26="ALI",IF(R26="L",7,IF(R26="A",10,15)),IF(F26="AIE",IF(R26="L",5,IF(R26="A",7,10)),IF(F26="SE",IF(R26="L",4,IF(R26="A",5,7)),IF(OR(F26="EE",F26="CE"),IF(R26="L",3,IF(R26="A",4,6)))))))</f>
        <v/>
      </c>
      <c r="AB26" s="133" t="str">
        <f t="shared" si="39"/>
        <v/>
      </c>
      <c r="AC26" s="154"/>
      <c r="AD26" s="155"/>
      <c r="AE26" s="157"/>
      <c r="AF26" s="336"/>
      <c r="AG26" s="47"/>
      <c r="AH26" s="47"/>
      <c r="AI26" s="47"/>
      <c r="AJ26" s="47"/>
      <c r="AK26" s="47"/>
      <c r="AL26" s="47"/>
      <c r="AM26" s="47"/>
      <c r="AN26" s="47"/>
      <c r="AO26" s="47"/>
    </row>
    <row r="27" spans="1:41" ht="12" customHeight="1">
      <c r="A27" s="158"/>
      <c r="B27" s="159"/>
      <c r="C27" s="159"/>
      <c r="D27" s="160"/>
      <c r="E27" s="161"/>
      <c r="F27" s="100"/>
      <c r="G27" s="164"/>
      <c r="H27" s="102"/>
      <c r="I27" s="103"/>
      <c r="J27" s="104"/>
      <c r="K27" s="104"/>
      <c r="L27" s="105">
        <f t="shared" si="40"/>
        <v>0</v>
      </c>
      <c r="M27" s="104"/>
      <c r="N27" s="104"/>
      <c r="O27" s="106">
        <f t="shared" si="41"/>
        <v>0</v>
      </c>
      <c r="P27" s="106">
        <f t="shared" si="42"/>
        <v>0</v>
      </c>
      <c r="Q27" s="108" t="str">
        <f t="shared" si="28"/>
        <v/>
      </c>
      <c r="R27" s="109" t="str">
        <f t="shared" si="43"/>
        <v/>
      </c>
      <c r="S27" s="109">
        <f t="shared" si="44"/>
        <v>0.25</v>
      </c>
      <c r="T27" s="109">
        <f t="shared" si="45"/>
        <v>0.25</v>
      </c>
      <c r="U27" s="109">
        <f t="shared" si="46"/>
        <v>0.5</v>
      </c>
      <c r="V27" s="109">
        <f t="shared" si="47"/>
        <v>1.5</v>
      </c>
      <c r="W27" s="110">
        <f t="shared" si="48"/>
        <v>0.25</v>
      </c>
      <c r="X27" s="110" t="b">
        <f t="shared" si="35"/>
        <v>0</v>
      </c>
      <c r="Y27" s="111" t="str">
        <f t="shared" si="36"/>
        <v>0</v>
      </c>
      <c r="Z27" s="111" t="str">
        <f t="shared" si="37"/>
        <v/>
      </c>
      <c r="AA27" s="162" t="str">
        <f>IF(ISBLANK(F27),"",IF(F27="ALI",IF(R27="L",7,IF(R27="A",10,15)),IF(F27="AIE",IF(R27="L",5,IF(R27="A",7,10)),IF(F27="SE",IF(R27="L",4,IF(R27="A",5,7)),IF(OR(F27="EE",F27="CE"),IF(R27="L",3,IF(R27="A",4,6)))))))</f>
        <v/>
      </c>
      <c r="AB27" s="112" t="str">
        <f t="shared" si="39"/>
        <v/>
      </c>
      <c r="AC27" s="154"/>
      <c r="AD27" s="155"/>
      <c r="AE27" s="157"/>
      <c r="AF27" s="336"/>
      <c r="AG27" s="47"/>
      <c r="AH27" s="47"/>
      <c r="AI27" s="47"/>
      <c r="AJ27" s="47"/>
      <c r="AK27" s="47"/>
      <c r="AL27" s="47"/>
      <c r="AM27" s="47"/>
      <c r="AN27" s="47"/>
      <c r="AO27" s="47"/>
    </row>
    <row r="28" spans="1:41" ht="12" customHeight="1">
      <c r="A28" s="163"/>
      <c r="B28" s="159"/>
      <c r="C28" s="159"/>
      <c r="D28" s="160"/>
      <c r="E28" s="161"/>
      <c r="F28" s="122"/>
      <c r="G28" s="164"/>
      <c r="H28" s="124"/>
      <c r="I28" s="125"/>
      <c r="J28" s="126"/>
      <c r="K28" s="126"/>
      <c r="L28" s="127">
        <f t="shared" si="40"/>
        <v>0</v>
      </c>
      <c r="M28" s="126"/>
      <c r="N28" s="126"/>
      <c r="O28" s="128">
        <f t="shared" si="41"/>
        <v>0</v>
      </c>
      <c r="P28" s="139">
        <f t="shared" si="42"/>
        <v>0</v>
      </c>
      <c r="Q28" s="129" t="str">
        <f t="shared" si="28"/>
        <v/>
      </c>
      <c r="R28" s="130" t="str">
        <f t="shared" si="43"/>
        <v/>
      </c>
      <c r="S28" s="130">
        <f t="shared" si="44"/>
        <v>0.25</v>
      </c>
      <c r="T28" s="130">
        <f t="shared" si="45"/>
        <v>0.25</v>
      </c>
      <c r="U28" s="130">
        <f t="shared" si="46"/>
        <v>0.5</v>
      </c>
      <c r="V28" s="130">
        <f t="shared" si="47"/>
        <v>1.5</v>
      </c>
      <c r="W28" s="131">
        <f t="shared" si="48"/>
        <v>0.25</v>
      </c>
      <c r="X28" s="131" t="b">
        <f t="shared" si="35"/>
        <v>0</v>
      </c>
      <c r="Y28" s="132" t="str">
        <f t="shared" si="36"/>
        <v>0</v>
      </c>
      <c r="Z28" s="132" t="str">
        <f t="shared" si="37"/>
        <v/>
      </c>
      <c r="AA28" s="132" t="str">
        <f>IF(ISBLANK(F28),"",IF(F28="ALI",IF(R28="L",7,IF(R28="A",10,15)),IF(F28="AIE",IF(R28="L",5,IF(R28="A",7,10)),IF(F28="SE",IF(R28="L",4,IF(R28="A",5,7)),IF(OR(F28="EE",F28="CE"),IF(R28="L",3,IF(R28="A",4,6)))))))</f>
        <v/>
      </c>
      <c r="AB28" s="133" t="str">
        <f t="shared" si="39"/>
        <v/>
      </c>
      <c r="AC28" s="154"/>
      <c r="AD28" s="155"/>
      <c r="AE28" s="157"/>
      <c r="AF28" s="336"/>
      <c r="AG28" s="47"/>
      <c r="AH28" s="47"/>
      <c r="AI28" s="47"/>
      <c r="AJ28" s="47"/>
      <c r="AK28" s="47"/>
      <c r="AL28" s="47"/>
      <c r="AM28" s="47"/>
      <c r="AN28" s="47"/>
      <c r="AO28" s="47"/>
    </row>
    <row r="29" spans="1:41" ht="12" customHeight="1">
      <c r="A29" s="163"/>
      <c r="B29" s="159"/>
      <c r="C29" s="159"/>
      <c r="D29" s="160"/>
      <c r="E29" s="161"/>
      <c r="F29" s="164"/>
      <c r="G29" s="164"/>
      <c r="H29" s="165"/>
      <c r="I29" s="166"/>
      <c r="J29" s="167"/>
      <c r="K29" s="168"/>
      <c r="L29" s="169">
        <f t="shared" ref="L29:L280" si="49">IF((J29=0),0,(K29*100/J29))</f>
        <v>0</v>
      </c>
      <c r="M29" s="168"/>
      <c r="N29" s="170"/>
      <c r="O29" s="171">
        <f t="shared" ref="O29:O280" si="50">IF((M29=0),0,(N29*100/M29))</f>
        <v>0</v>
      </c>
      <c r="P29" s="171">
        <f t="shared" ref="P29:P280" si="51">IF(G29=0,0,IF(G29="I",1,IF(G29="A",IF(J29="",0.6,X29),0.4)))</f>
        <v>0</v>
      </c>
      <c r="Q29" s="172" t="str">
        <f t="shared" si="28"/>
        <v/>
      </c>
      <c r="R29" s="173" t="str">
        <f t="shared" ref="R29:R280" si="52">IF(OR(ISBLANK(H29),ISBLANK(I29)),IF(OR(F29="ALI",F29="AIE"),"L",IF(ISBLANK(F29),"","A")),IF(F29="EE",IF(I29&gt;=3,IF(H29&gt;=5,"H","A"),IF(I29&gt;=2,IF(H29&gt;=16,"H",IF(H29&lt;=4,"L","A")),IF(H29&lt;=15,"L","A"))),IF(OR(F29="SE",F29="CE"),IF(I29&gt;=4,IF(H29&gt;=6,"H","A"),IF(I29&gt;=2,IF(H29&gt;=20,"H",IF(H29&lt;=5,"L","A")),IF(H29&lt;=19,"L","A"))),IF(OR(F29="ALI",F29="AIE"),IF(I29&gt;=6,IF(H29&gt;=20,"H","A"),IF(I29&gt;=2,IF(H29&gt;=51,"H",IF(H29&lt;=19,"L","A")),IF(H29&lt;=50,"L","A")))))))</f>
        <v/>
      </c>
      <c r="S29" s="173">
        <f t="shared" ref="S29:S280" si="53">IF(L29&lt;=1/3*100,0.25,IF(L29&lt;=2/3*100,0.5,IF(L29&lt;=100,0.75,1)))</f>
        <v>0.25</v>
      </c>
      <c r="T29" s="173">
        <f t="shared" ref="T29:T280" si="54">IF(AND(L29&lt;=2/3*100,O29&lt;=1/3*100),0.25,IF(AND(L29&lt;=2/3*100,O29&lt;=2/3*100),0.5,IF(AND(L29&lt;=2/3*100,O29&lt;=100),0.75,IF(AND(L29&lt;=2/3*100,O29&gt;100),1))))</f>
        <v>0.25</v>
      </c>
      <c r="U29" s="173">
        <f t="shared" ref="U29:U280" si="55">IF(AND(L29&lt;=100,O29&lt;=1/3*100),0.5,IF(AND(L29&lt;=100,O29&lt;=2/3*100),0.75,IF(AND(L29&lt;=100,O29&lt;=100),1,1.25)))</f>
        <v>0.5</v>
      </c>
      <c r="V29" s="173">
        <f t="shared" ref="V29:V280" si="56">IF(AND(L29&gt;100,O29&lt;=1/3*100),0.75,IF(AND(L29&gt;100,O29&lt;=2/3*100),1,IF(AND(L29&gt;100,O29&lt;=100),1.25,1.5)))</f>
        <v>1.5</v>
      </c>
      <c r="W29" s="174">
        <f t="shared" ref="W29:W280" si="57">IF(L29&lt;=2/3*100,T29,IF(AND(L29&gt;2/3*100,L29&lt;=100),U29,V29))</f>
        <v>0.25</v>
      </c>
      <c r="X29" s="173" t="b">
        <f t="shared" si="35"/>
        <v>0</v>
      </c>
      <c r="Y29" s="162" t="str">
        <f t="shared" si="36"/>
        <v>0</v>
      </c>
      <c r="Z29" s="162" t="str">
        <f t="shared" si="37"/>
        <v/>
      </c>
      <c r="AA29" s="162" t="str">
        <f t="shared" ref="AA29:AA280" si="58">IF(ISBLANK(F29),"",IF(F29="ALI",IF(R29="L",7,IF(R29="A",10,15)),IF(F29="AIE",IF(R29="L",5,IF(R29="A",7,10)),IF(F29="SE",IF(R29="L",4,IF(R29="A",5,7)),IF(OR(F29="EE",F29="CE"),IF(R29="L",3,IF(R29="A",4,6)))))))</f>
        <v/>
      </c>
      <c r="AB29" s="175" t="str">
        <f t="shared" si="39"/>
        <v/>
      </c>
      <c r="AC29" s="154"/>
      <c r="AD29" s="155"/>
      <c r="AE29" s="157"/>
      <c r="AF29" s="336"/>
      <c r="AG29" s="47"/>
      <c r="AH29" s="47"/>
      <c r="AI29" s="47"/>
      <c r="AJ29" s="47"/>
      <c r="AK29" s="47"/>
      <c r="AL29" s="47"/>
      <c r="AM29" s="47"/>
      <c r="AN29" s="47"/>
      <c r="AO29" s="47"/>
    </row>
    <row r="30" spans="1:41" ht="12" customHeight="1">
      <c r="A30" s="176"/>
      <c r="B30" s="177"/>
      <c r="C30" s="177"/>
      <c r="D30" s="178"/>
      <c r="E30" s="179"/>
      <c r="F30" s="180"/>
      <c r="G30" s="180"/>
      <c r="H30" s="180"/>
      <c r="I30" s="181"/>
      <c r="J30" s="182"/>
      <c r="K30" s="180"/>
      <c r="L30" s="183">
        <f t="shared" si="49"/>
        <v>0</v>
      </c>
      <c r="M30" s="180"/>
      <c r="N30" s="184"/>
      <c r="O30" s="185">
        <f t="shared" si="50"/>
        <v>0</v>
      </c>
      <c r="P30" s="185">
        <f t="shared" si="51"/>
        <v>0</v>
      </c>
      <c r="Q30" s="180" t="str">
        <f t="shared" si="28"/>
        <v/>
      </c>
      <c r="R30" s="184" t="str">
        <f t="shared" si="52"/>
        <v/>
      </c>
      <c r="S30" s="184">
        <f t="shared" si="53"/>
        <v>0.25</v>
      </c>
      <c r="T30" s="184">
        <f t="shared" si="54"/>
        <v>0.25</v>
      </c>
      <c r="U30" s="184">
        <f t="shared" si="55"/>
        <v>0.5</v>
      </c>
      <c r="V30" s="184">
        <f t="shared" si="56"/>
        <v>1.5</v>
      </c>
      <c r="W30" s="186">
        <f t="shared" si="57"/>
        <v>0.25</v>
      </c>
      <c r="X30" s="184" t="b">
        <f t="shared" si="35"/>
        <v>0</v>
      </c>
      <c r="Y30" s="184" t="str">
        <f t="shared" si="36"/>
        <v>0</v>
      </c>
      <c r="Z30" s="187" t="str">
        <f t="shared" si="37"/>
        <v/>
      </c>
      <c r="AA30" s="187" t="str">
        <f t="shared" si="58"/>
        <v/>
      </c>
      <c r="AB30" s="188" t="str">
        <f t="shared" si="39"/>
        <v/>
      </c>
      <c r="AC30" s="189"/>
      <c r="AD30" s="190"/>
      <c r="AE30" s="191"/>
      <c r="AF30" s="336"/>
      <c r="AG30" s="47"/>
      <c r="AH30" s="47"/>
      <c r="AI30" s="47"/>
      <c r="AJ30" s="47"/>
      <c r="AK30" s="47"/>
      <c r="AL30" s="47"/>
      <c r="AM30" s="47"/>
      <c r="AN30" s="47"/>
      <c r="AO30" s="47"/>
    </row>
    <row r="31" spans="1:41" ht="12" customHeight="1">
      <c r="A31" s="192"/>
      <c r="B31" s="159"/>
      <c r="C31" s="159"/>
      <c r="D31" s="160"/>
      <c r="E31" s="161"/>
      <c r="F31" s="193"/>
      <c r="G31" s="193"/>
      <c r="H31" s="165"/>
      <c r="I31" s="194"/>
      <c r="J31" s="167"/>
      <c r="K31" s="168"/>
      <c r="L31" s="169">
        <f t="shared" si="49"/>
        <v>0</v>
      </c>
      <c r="M31" s="168"/>
      <c r="N31" s="170"/>
      <c r="O31" s="171">
        <f t="shared" si="50"/>
        <v>0</v>
      </c>
      <c r="P31" s="171">
        <f t="shared" si="51"/>
        <v>0</v>
      </c>
      <c r="Q31" s="172" t="str">
        <f t="shared" si="28"/>
        <v/>
      </c>
      <c r="R31" s="173" t="str">
        <f t="shared" si="52"/>
        <v/>
      </c>
      <c r="S31" s="173">
        <f t="shared" si="53"/>
        <v>0.25</v>
      </c>
      <c r="T31" s="173">
        <f t="shared" si="54"/>
        <v>0.25</v>
      </c>
      <c r="U31" s="173">
        <f t="shared" si="55"/>
        <v>0.5</v>
      </c>
      <c r="V31" s="173">
        <f t="shared" si="56"/>
        <v>1.5</v>
      </c>
      <c r="W31" s="174">
        <f t="shared" si="57"/>
        <v>0.25</v>
      </c>
      <c r="X31" s="173" t="b">
        <f t="shared" si="35"/>
        <v>0</v>
      </c>
      <c r="Y31" s="162" t="str">
        <f t="shared" si="36"/>
        <v>0</v>
      </c>
      <c r="Z31" s="187" t="str">
        <f t="shared" si="37"/>
        <v/>
      </c>
      <c r="AA31" s="187" t="str">
        <f t="shared" si="58"/>
        <v/>
      </c>
      <c r="AB31" s="188" t="str">
        <f t="shared" si="39"/>
        <v/>
      </c>
      <c r="AC31" s="154"/>
      <c r="AD31" s="155"/>
      <c r="AE31" s="157"/>
      <c r="AF31" s="336"/>
      <c r="AG31" s="47"/>
      <c r="AH31" s="47"/>
      <c r="AI31" s="47"/>
      <c r="AJ31" s="47"/>
      <c r="AK31" s="47"/>
      <c r="AL31" s="47"/>
      <c r="AM31" s="47"/>
      <c r="AN31" s="47"/>
      <c r="AO31" s="47"/>
    </row>
    <row r="32" spans="1:41" ht="12" customHeight="1">
      <c r="A32" s="192"/>
      <c r="B32" s="159"/>
      <c r="C32" s="159"/>
      <c r="D32" s="160"/>
      <c r="E32" s="161"/>
      <c r="F32" s="193"/>
      <c r="G32" s="193"/>
      <c r="H32" s="165"/>
      <c r="I32" s="194"/>
      <c r="J32" s="167"/>
      <c r="K32" s="168"/>
      <c r="L32" s="169">
        <f t="shared" si="49"/>
        <v>0</v>
      </c>
      <c r="M32" s="168"/>
      <c r="N32" s="170"/>
      <c r="O32" s="171">
        <f t="shared" si="50"/>
        <v>0</v>
      </c>
      <c r="P32" s="171">
        <f t="shared" si="51"/>
        <v>0</v>
      </c>
      <c r="Q32" s="172" t="str">
        <f t="shared" si="28"/>
        <v/>
      </c>
      <c r="R32" s="173" t="str">
        <f t="shared" si="52"/>
        <v/>
      </c>
      <c r="S32" s="173">
        <f t="shared" si="53"/>
        <v>0.25</v>
      </c>
      <c r="T32" s="173">
        <f t="shared" si="54"/>
        <v>0.25</v>
      </c>
      <c r="U32" s="173">
        <f t="shared" si="55"/>
        <v>0.5</v>
      </c>
      <c r="V32" s="173">
        <f t="shared" si="56"/>
        <v>1.5</v>
      </c>
      <c r="W32" s="174">
        <f t="shared" si="57"/>
        <v>0.25</v>
      </c>
      <c r="X32" s="173" t="b">
        <f t="shared" si="35"/>
        <v>0</v>
      </c>
      <c r="Y32" s="162" t="str">
        <f t="shared" si="36"/>
        <v>0</v>
      </c>
      <c r="Z32" s="187" t="str">
        <f t="shared" si="37"/>
        <v/>
      </c>
      <c r="AA32" s="187" t="str">
        <f t="shared" si="58"/>
        <v/>
      </c>
      <c r="AB32" s="188" t="str">
        <f t="shared" si="39"/>
        <v/>
      </c>
      <c r="AC32" s="154"/>
      <c r="AD32" s="155"/>
      <c r="AE32" s="157"/>
      <c r="AF32" s="336"/>
      <c r="AG32" s="47"/>
      <c r="AH32" s="47"/>
      <c r="AI32" s="47"/>
      <c r="AJ32" s="47"/>
      <c r="AK32" s="47"/>
      <c r="AL32" s="47"/>
      <c r="AM32" s="47"/>
      <c r="AN32" s="47"/>
      <c r="AO32" s="47"/>
    </row>
    <row r="33" spans="1:41" ht="12" customHeight="1">
      <c r="A33" s="192"/>
      <c r="B33" s="159"/>
      <c r="C33" s="159"/>
      <c r="D33" s="160"/>
      <c r="E33" s="161"/>
      <c r="F33" s="193"/>
      <c r="G33" s="193"/>
      <c r="H33" s="165"/>
      <c r="I33" s="194"/>
      <c r="J33" s="167"/>
      <c r="K33" s="168"/>
      <c r="L33" s="169">
        <f t="shared" si="49"/>
        <v>0</v>
      </c>
      <c r="M33" s="168"/>
      <c r="N33" s="170"/>
      <c r="O33" s="171">
        <f t="shared" si="50"/>
        <v>0</v>
      </c>
      <c r="P33" s="171">
        <f t="shared" si="51"/>
        <v>0</v>
      </c>
      <c r="Q33" s="172" t="str">
        <f t="shared" si="28"/>
        <v/>
      </c>
      <c r="R33" s="173" t="str">
        <f t="shared" si="52"/>
        <v/>
      </c>
      <c r="S33" s="173">
        <f t="shared" si="53"/>
        <v>0.25</v>
      </c>
      <c r="T33" s="173">
        <f t="shared" si="54"/>
        <v>0.25</v>
      </c>
      <c r="U33" s="173">
        <f t="shared" si="55"/>
        <v>0.5</v>
      </c>
      <c r="V33" s="173">
        <f t="shared" si="56"/>
        <v>1.5</v>
      </c>
      <c r="W33" s="174">
        <f t="shared" si="57"/>
        <v>0.25</v>
      </c>
      <c r="X33" s="173" t="b">
        <f t="shared" si="35"/>
        <v>0</v>
      </c>
      <c r="Y33" s="162" t="str">
        <f t="shared" si="36"/>
        <v>0</v>
      </c>
      <c r="Z33" s="187" t="str">
        <f t="shared" si="37"/>
        <v/>
      </c>
      <c r="AA33" s="187" t="str">
        <f t="shared" si="58"/>
        <v/>
      </c>
      <c r="AB33" s="188" t="str">
        <f t="shared" si="39"/>
        <v/>
      </c>
      <c r="AC33" s="154"/>
      <c r="AD33" s="155"/>
      <c r="AE33" s="157"/>
      <c r="AF33" s="336"/>
      <c r="AG33" s="47"/>
      <c r="AH33" s="47"/>
      <c r="AI33" s="47"/>
      <c r="AJ33" s="47"/>
      <c r="AK33" s="47"/>
      <c r="AL33" s="47"/>
      <c r="AM33" s="47"/>
      <c r="AN33" s="47"/>
      <c r="AO33" s="47"/>
    </row>
    <row r="34" spans="1:41" ht="12" customHeight="1">
      <c r="A34" s="195"/>
      <c r="B34" s="159"/>
      <c r="C34" s="159"/>
      <c r="D34" s="160"/>
      <c r="E34" s="161"/>
      <c r="F34" s="193"/>
      <c r="G34" s="193"/>
      <c r="H34" s="165"/>
      <c r="I34" s="194"/>
      <c r="J34" s="196"/>
      <c r="K34" s="197"/>
      <c r="L34" s="169">
        <f t="shared" si="49"/>
        <v>0</v>
      </c>
      <c r="M34" s="197"/>
      <c r="N34" s="197"/>
      <c r="O34" s="171">
        <f t="shared" si="50"/>
        <v>0</v>
      </c>
      <c r="P34" s="171">
        <f t="shared" si="51"/>
        <v>0</v>
      </c>
      <c r="Q34" s="172" t="str">
        <f t="shared" si="28"/>
        <v/>
      </c>
      <c r="R34" s="173" t="str">
        <f t="shared" si="52"/>
        <v/>
      </c>
      <c r="S34" s="173">
        <f t="shared" si="53"/>
        <v>0.25</v>
      </c>
      <c r="T34" s="173">
        <f t="shared" si="54"/>
        <v>0.25</v>
      </c>
      <c r="U34" s="173">
        <f t="shared" si="55"/>
        <v>0.5</v>
      </c>
      <c r="V34" s="173">
        <f t="shared" si="56"/>
        <v>1.5</v>
      </c>
      <c r="W34" s="174">
        <f t="shared" si="57"/>
        <v>0.25</v>
      </c>
      <c r="X34" s="173" t="b">
        <f t="shared" si="35"/>
        <v>0</v>
      </c>
      <c r="Y34" s="162" t="str">
        <f t="shared" si="36"/>
        <v>0</v>
      </c>
      <c r="Z34" s="187" t="str">
        <f t="shared" si="37"/>
        <v/>
      </c>
      <c r="AA34" s="187" t="str">
        <f t="shared" si="58"/>
        <v/>
      </c>
      <c r="AB34" s="188" t="str">
        <f t="shared" si="39"/>
        <v/>
      </c>
      <c r="AC34" s="154"/>
      <c r="AD34" s="155"/>
      <c r="AE34" s="157"/>
      <c r="AF34" s="336"/>
      <c r="AG34" s="47"/>
      <c r="AH34" s="47"/>
      <c r="AI34" s="47"/>
      <c r="AJ34" s="47"/>
      <c r="AK34" s="47"/>
      <c r="AL34" s="47"/>
      <c r="AM34" s="47"/>
      <c r="AN34" s="47"/>
      <c r="AO34" s="47"/>
    </row>
    <row r="35" spans="1:41" ht="12" customHeight="1">
      <c r="A35" s="198"/>
      <c r="B35" s="159"/>
      <c r="C35" s="159"/>
      <c r="D35" s="160"/>
      <c r="E35" s="161"/>
      <c r="F35" s="193"/>
      <c r="G35" s="193"/>
      <c r="H35" s="165"/>
      <c r="I35" s="194"/>
      <c r="J35" s="196"/>
      <c r="K35" s="197"/>
      <c r="L35" s="169">
        <f t="shared" si="49"/>
        <v>0</v>
      </c>
      <c r="M35" s="197"/>
      <c r="N35" s="197"/>
      <c r="O35" s="171">
        <f t="shared" si="50"/>
        <v>0</v>
      </c>
      <c r="P35" s="171">
        <f t="shared" si="51"/>
        <v>0</v>
      </c>
      <c r="Q35" s="172" t="str">
        <f t="shared" si="28"/>
        <v/>
      </c>
      <c r="R35" s="173" t="str">
        <f t="shared" si="52"/>
        <v/>
      </c>
      <c r="S35" s="173">
        <f t="shared" si="53"/>
        <v>0.25</v>
      </c>
      <c r="T35" s="173">
        <f t="shared" si="54"/>
        <v>0.25</v>
      </c>
      <c r="U35" s="173">
        <f t="shared" si="55"/>
        <v>0.5</v>
      </c>
      <c r="V35" s="173">
        <f t="shared" si="56"/>
        <v>1.5</v>
      </c>
      <c r="W35" s="174">
        <f t="shared" si="57"/>
        <v>0.25</v>
      </c>
      <c r="X35" s="173" t="b">
        <f t="shared" si="35"/>
        <v>0</v>
      </c>
      <c r="Y35" s="162" t="str">
        <f t="shared" si="36"/>
        <v>0</v>
      </c>
      <c r="Z35" s="187" t="str">
        <f t="shared" si="37"/>
        <v/>
      </c>
      <c r="AA35" s="187" t="str">
        <f t="shared" si="58"/>
        <v/>
      </c>
      <c r="AB35" s="188" t="str">
        <f t="shared" si="39"/>
        <v/>
      </c>
      <c r="AC35" s="154"/>
      <c r="AD35" s="155"/>
      <c r="AE35" s="157"/>
      <c r="AF35" s="336"/>
      <c r="AG35" s="47"/>
      <c r="AH35" s="47"/>
      <c r="AI35" s="47"/>
      <c r="AJ35" s="47"/>
      <c r="AK35" s="47"/>
      <c r="AL35" s="47"/>
      <c r="AM35" s="47"/>
      <c r="AN35" s="47"/>
      <c r="AO35" s="47"/>
    </row>
    <row r="36" spans="1:41" ht="12" customHeight="1">
      <c r="A36" s="163"/>
      <c r="B36" s="159"/>
      <c r="C36" s="159"/>
      <c r="D36" s="160"/>
      <c r="E36" s="161"/>
      <c r="F36" s="164"/>
      <c r="G36" s="164"/>
      <c r="H36" s="165"/>
      <c r="I36" s="166"/>
      <c r="J36" s="167"/>
      <c r="K36" s="168"/>
      <c r="L36" s="169">
        <f t="shared" si="49"/>
        <v>0</v>
      </c>
      <c r="M36" s="168"/>
      <c r="N36" s="170"/>
      <c r="O36" s="171">
        <f t="shared" si="50"/>
        <v>0</v>
      </c>
      <c r="P36" s="171">
        <f t="shared" si="51"/>
        <v>0</v>
      </c>
      <c r="Q36" s="172" t="str">
        <f t="shared" si="28"/>
        <v/>
      </c>
      <c r="R36" s="173" t="str">
        <f t="shared" si="52"/>
        <v/>
      </c>
      <c r="S36" s="173">
        <f t="shared" si="53"/>
        <v>0.25</v>
      </c>
      <c r="T36" s="173">
        <f t="shared" si="54"/>
        <v>0.25</v>
      </c>
      <c r="U36" s="173">
        <f t="shared" si="55"/>
        <v>0.5</v>
      </c>
      <c r="V36" s="173">
        <f t="shared" si="56"/>
        <v>1.5</v>
      </c>
      <c r="W36" s="174">
        <f t="shared" si="57"/>
        <v>0.25</v>
      </c>
      <c r="X36" s="173" t="b">
        <f t="shared" si="35"/>
        <v>0</v>
      </c>
      <c r="Y36" s="162" t="str">
        <f t="shared" si="36"/>
        <v>0</v>
      </c>
      <c r="Z36" s="187" t="str">
        <f t="shared" si="37"/>
        <v/>
      </c>
      <c r="AA36" s="187" t="str">
        <f t="shared" si="58"/>
        <v/>
      </c>
      <c r="AB36" s="188" t="str">
        <f t="shared" si="39"/>
        <v/>
      </c>
      <c r="AC36" s="154"/>
      <c r="AD36" s="155"/>
      <c r="AE36" s="157"/>
      <c r="AF36" s="336"/>
      <c r="AG36" s="47"/>
      <c r="AH36" s="47"/>
      <c r="AI36" s="47"/>
      <c r="AJ36" s="47"/>
      <c r="AK36" s="47"/>
      <c r="AL36" s="47"/>
      <c r="AM36" s="47"/>
      <c r="AN36" s="47"/>
      <c r="AO36" s="47"/>
    </row>
    <row r="37" spans="1:41" ht="12" customHeight="1">
      <c r="A37" s="163"/>
      <c r="B37" s="159"/>
      <c r="C37" s="159"/>
      <c r="D37" s="160"/>
      <c r="E37" s="161"/>
      <c r="F37" s="164"/>
      <c r="G37" s="164"/>
      <c r="H37" s="165"/>
      <c r="I37" s="166"/>
      <c r="J37" s="167"/>
      <c r="K37" s="168"/>
      <c r="L37" s="169">
        <f t="shared" si="49"/>
        <v>0</v>
      </c>
      <c r="M37" s="168"/>
      <c r="N37" s="170"/>
      <c r="O37" s="171">
        <f t="shared" si="50"/>
        <v>0</v>
      </c>
      <c r="P37" s="171">
        <f t="shared" si="51"/>
        <v>0</v>
      </c>
      <c r="Q37" s="172" t="str">
        <f t="shared" si="28"/>
        <v/>
      </c>
      <c r="R37" s="173" t="str">
        <f t="shared" si="52"/>
        <v/>
      </c>
      <c r="S37" s="173">
        <f t="shared" si="53"/>
        <v>0.25</v>
      </c>
      <c r="T37" s="173">
        <f t="shared" si="54"/>
        <v>0.25</v>
      </c>
      <c r="U37" s="173">
        <f t="shared" si="55"/>
        <v>0.5</v>
      </c>
      <c r="V37" s="173">
        <f t="shared" si="56"/>
        <v>1.5</v>
      </c>
      <c r="W37" s="174">
        <f t="shared" si="57"/>
        <v>0.25</v>
      </c>
      <c r="X37" s="173" t="b">
        <f t="shared" si="35"/>
        <v>0</v>
      </c>
      <c r="Y37" s="162" t="str">
        <f t="shared" si="36"/>
        <v>0</v>
      </c>
      <c r="Z37" s="187" t="str">
        <f t="shared" si="37"/>
        <v/>
      </c>
      <c r="AA37" s="187" t="str">
        <f t="shared" si="58"/>
        <v/>
      </c>
      <c r="AB37" s="188" t="str">
        <f t="shared" si="39"/>
        <v/>
      </c>
      <c r="AC37" s="154"/>
      <c r="AD37" s="155"/>
      <c r="AE37" s="157"/>
      <c r="AF37" s="336"/>
      <c r="AG37" s="47"/>
      <c r="AH37" s="47"/>
      <c r="AI37" s="47"/>
      <c r="AJ37" s="47"/>
      <c r="AK37" s="47"/>
      <c r="AL37" s="47"/>
      <c r="AM37" s="47"/>
      <c r="AN37" s="47"/>
      <c r="AO37" s="47"/>
    </row>
    <row r="38" spans="1:41" ht="12" customHeight="1">
      <c r="A38" s="163"/>
      <c r="B38" s="159"/>
      <c r="C38" s="159"/>
      <c r="D38" s="160"/>
      <c r="E38" s="161"/>
      <c r="F38" s="164"/>
      <c r="G38" s="164"/>
      <c r="H38" s="165"/>
      <c r="I38" s="166"/>
      <c r="J38" s="167"/>
      <c r="K38" s="168"/>
      <c r="L38" s="169">
        <f t="shared" si="49"/>
        <v>0</v>
      </c>
      <c r="M38" s="168"/>
      <c r="N38" s="170"/>
      <c r="O38" s="171">
        <f t="shared" si="50"/>
        <v>0</v>
      </c>
      <c r="P38" s="171">
        <f t="shared" si="51"/>
        <v>0</v>
      </c>
      <c r="Q38" s="172" t="str">
        <f t="shared" si="28"/>
        <v/>
      </c>
      <c r="R38" s="173" t="str">
        <f t="shared" si="52"/>
        <v/>
      </c>
      <c r="S38" s="173">
        <f t="shared" si="53"/>
        <v>0.25</v>
      </c>
      <c r="T38" s="173">
        <f t="shared" si="54"/>
        <v>0.25</v>
      </c>
      <c r="U38" s="173">
        <f t="shared" si="55"/>
        <v>0.5</v>
      </c>
      <c r="V38" s="173">
        <f t="shared" si="56"/>
        <v>1.5</v>
      </c>
      <c r="W38" s="174">
        <f t="shared" si="57"/>
        <v>0.25</v>
      </c>
      <c r="X38" s="173" t="b">
        <f t="shared" si="35"/>
        <v>0</v>
      </c>
      <c r="Y38" s="162" t="str">
        <f t="shared" si="36"/>
        <v>0</v>
      </c>
      <c r="Z38" s="187" t="str">
        <f t="shared" si="37"/>
        <v/>
      </c>
      <c r="AA38" s="187" t="str">
        <f t="shared" si="58"/>
        <v/>
      </c>
      <c r="AB38" s="188" t="str">
        <f t="shared" si="39"/>
        <v/>
      </c>
      <c r="AC38" s="154"/>
      <c r="AD38" s="155"/>
      <c r="AE38" s="157"/>
      <c r="AF38" s="336"/>
      <c r="AG38" s="47"/>
      <c r="AH38" s="47"/>
      <c r="AI38" s="47"/>
      <c r="AJ38" s="47"/>
      <c r="AK38" s="47"/>
      <c r="AL38" s="47"/>
      <c r="AM38" s="47"/>
      <c r="AN38" s="47"/>
      <c r="AO38" s="47"/>
    </row>
    <row r="39" spans="1:41" ht="12" customHeight="1">
      <c r="A39" s="176"/>
      <c r="B39" s="177"/>
      <c r="C39" s="177"/>
      <c r="D39" s="178"/>
      <c r="E39" s="179"/>
      <c r="F39" s="180"/>
      <c r="G39" s="180"/>
      <c r="H39" s="180"/>
      <c r="I39" s="181"/>
      <c r="J39" s="182"/>
      <c r="K39" s="180"/>
      <c r="L39" s="183">
        <f t="shared" si="49"/>
        <v>0</v>
      </c>
      <c r="M39" s="180"/>
      <c r="N39" s="184"/>
      <c r="O39" s="185">
        <f t="shared" si="50"/>
        <v>0</v>
      </c>
      <c r="P39" s="185">
        <f t="shared" si="51"/>
        <v>0</v>
      </c>
      <c r="Q39" s="180" t="str">
        <f t="shared" si="28"/>
        <v/>
      </c>
      <c r="R39" s="184" t="str">
        <f t="shared" si="52"/>
        <v/>
      </c>
      <c r="S39" s="184">
        <f t="shared" si="53"/>
        <v>0.25</v>
      </c>
      <c r="T39" s="184">
        <f t="shared" si="54"/>
        <v>0.25</v>
      </c>
      <c r="U39" s="184">
        <f t="shared" si="55"/>
        <v>0.5</v>
      </c>
      <c r="V39" s="184">
        <f t="shared" si="56"/>
        <v>1.5</v>
      </c>
      <c r="W39" s="186">
        <f t="shared" si="57"/>
        <v>0.25</v>
      </c>
      <c r="X39" s="184" t="b">
        <f t="shared" si="35"/>
        <v>0</v>
      </c>
      <c r="Y39" s="184" t="str">
        <f t="shared" si="36"/>
        <v>0</v>
      </c>
      <c r="Z39" s="187" t="str">
        <f t="shared" si="37"/>
        <v/>
      </c>
      <c r="AA39" s="187" t="str">
        <f t="shared" si="58"/>
        <v/>
      </c>
      <c r="AB39" s="188" t="str">
        <f t="shared" si="39"/>
        <v/>
      </c>
      <c r="AC39" s="189"/>
      <c r="AD39" s="190"/>
      <c r="AE39" s="191"/>
      <c r="AF39" s="336"/>
      <c r="AG39" s="47"/>
      <c r="AH39" s="47"/>
      <c r="AI39" s="47"/>
      <c r="AJ39" s="47"/>
      <c r="AK39" s="47"/>
      <c r="AL39" s="47"/>
      <c r="AM39" s="47"/>
      <c r="AN39" s="47"/>
      <c r="AO39" s="47"/>
    </row>
    <row r="40" spans="1:41" ht="12" customHeight="1">
      <c r="A40" s="199"/>
      <c r="B40" s="159"/>
      <c r="C40" s="159"/>
      <c r="D40" s="160"/>
      <c r="E40" s="161"/>
      <c r="F40" s="193"/>
      <c r="G40" s="193"/>
      <c r="H40" s="165"/>
      <c r="I40" s="166"/>
      <c r="J40" s="167"/>
      <c r="K40" s="168"/>
      <c r="L40" s="169">
        <f t="shared" si="49"/>
        <v>0</v>
      </c>
      <c r="M40" s="168"/>
      <c r="N40" s="170"/>
      <c r="O40" s="171">
        <f t="shared" si="50"/>
        <v>0</v>
      </c>
      <c r="P40" s="171">
        <f t="shared" si="51"/>
        <v>0</v>
      </c>
      <c r="Q40" s="172" t="str">
        <f t="shared" si="28"/>
        <v/>
      </c>
      <c r="R40" s="173" t="str">
        <f t="shared" si="52"/>
        <v/>
      </c>
      <c r="S40" s="173">
        <f t="shared" si="53"/>
        <v>0.25</v>
      </c>
      <c r="T40" s="173">
        <f t="shared" si="54"/>
        <v>0.25</v>
      </c>
      <c r="U40" s="173">
        <f t="shared" si="55"/>
        <v>0.5</v>
      </c>
      <c r="V40" s="173">
        <f t="shared" si="56"/>
        <v>1.5</v>
      </c>
      <c r="W40" s="174">
        <f t="shared" si="57"/>
        <v>0.25</v>
      </c>
      <c r="X40" s="173" t="b">
        <f t="shared" si="35"/>
        <v>0</v>
      </c>
      <c r="Y40" s="162" t="str">
        <f t="shared" si="36"/>
        <v>0</v>
      </c>
      <c r="Z40" s="187" t="str">
        <f t="shared" si="37"/>
        <v/>
      </c>
      <c r="AA40" s="187" t="str">
        <f t="shared" si="58"/>
        <v/>
      </c>
      <c r="AB40" s="188" t="str">
        <f t="shared" si="39"/>
        <v/>
      </c>
      <c r="AC40" s="154"/>
      <c r="AD40" s="155"/>
      <c r="AE40" s="157"/>
      <c r="AF40" s="336"/>
      <c r="AG40" s="47"/>
      <c r="AH40" s="47"/>
      <c r="AI40" s="47"/>
      <c r="AJ40" s="47"/>
      <c r="AK40" s="47"/>
      <c r="AL40" s="47"/>
      <c r="AM40" s="47"/>
      <c r="AN40" s="47"/>
      <c r="AO40" s="47"/>
    </row>
    <row r="41" spans="1:41" ht="12" customHeight="1">
      <c r="A41" s="47"/>
      <c r="B41" s="159"/>
      <c r="C41" s="159"/>
      <c r="D41" s="160"/>
      <c r="E41" s="161"/>
      <c r="F41" s="193"/>
      <c r="G41" s="193"/>
      <c r="H41" s="165"/>
      <c r="I41" s="166"/>
      <c r="J41" s="167"/>
      <c r="K41" s="168"/>
      <c r="L41" s="169">
        <f t="shared" si="49"/>
        <v>0</v>
      </c>
      <c r="M41" s="168"/>
      <c r="N41" s="170"/>
      <c r="O41" s="171">
        <f t="shared" si="50"/>
        <v>0</v>
      </c>
      <c r="P41" s="171">
        <f t="shared" si="51"/>
        <v>0</v>
      </c>
      <c r="Q41" s="172" t="str">
        <f t="shared" si="28"/>
        <v/>
      </c>
      <c r="R41" s="173" t="str">
        <f t="shared" si="52"/>
        <v/>
      </c>
      <c r="S41" s="173">
        <f t="shared" si="53"/>
        <v>0.25</v>
      </c>
      <c r="T41" s="173">
        <f t="shared" si="54"/>
        <v>0.25</v>
      </c>
      <c r="U41" s="173">
        <f t="shared" si="55"/>
        <v>0.5</v>
      </c>
      <c r="V41" s="173">
        <f t="shared" si="56"/>
        <v>1.5</v>
      </c>
      <c r="W41" s="174">
        <f t="shared" si="57"/>
        <v>0.25</v>
      </c>
      <c r="X41" s="173" t="b">
        <f t="shared" si="35"/>
        <v>0</v>
      </c>
      <c r="Y41" s="162" t="str">
        <f t="shared" si="36"/>
        <v>0</v>
      </c>
      <c r="Z41" s="187" t="str">
        <f t="shared" si="37"/>
        <v/>
      </c>
      <c r="AA41" s="187" t="str">
        <f t="shared" si="58"/>
        <v/>
      </c>
      <c r="AB41" s="188" t="str">
        <f t="shared" si="39"/>
        <v/>
      </c>
      <c r="AC41" s="154"/>
      <c r="AD41" s="155"/>
      <c r="AE41" s="157"/>
      <c r="AF41" s="336"/>
      <c r="AG41" s="47"/>
      <c r="AH41" s="47"/>
      <c r="AI41" s="47"/>
      <c r="AJ41" s="47"/>
      <c r="AK41" s="47"/>
      <c r="AL41" s="47"/>
      <c r="AM41" s="47"/>
      <c r="AN41" s="47"/>
      <c r="AO41" s="47"/>
    </row>
    <row r="42" spans="1:41" ht="12" customHeight="1">
      <c r="A42" s="192"/>
      <c r="B42" s="159"/>
      <c r="C42" s="159"/>
      <c r="D42" s="160"/>
      <c r="E42" s="161"/>
      <c r="F42" s="193"/>
      <c r="G42" s="193"/>
      <c r="H42" s="165"/>
      <c r="I42" s="166"/>
      <c r="J42" s="167"/>
      <c r="K42" s="168"/>
      <c r="L42" s="169">
        <f t="shared" si="49"/>
        <v>0</v>
      </c>
      <c r="M42" s="168"/>
      <c r="N42" s="170"/>
      <c r="O42" s="171">
        <f t="shared" si="50"/>
        <v>0</v>
      </c>
      <c r="P42" s="171">
        <f t="shared" si="51"/>
        <v>0</v>
      </c>
      <c r="Q42" s="172" t="str">
        <f t="shared" si="28"/>
        <v/>
      </c>
      <c r="R42" s="173" t="str">
        <f t="shared" si="52"/>
        <v/>
      </c>
      <c r="S42" s="173">
        <f t="shared" si="53"/>
        <v>0.25</v>
      </c>
      <c r="T42" s="173">
        <f t="shared" si="54"/>
        <v>0.25</v>
      </c>
      <c r="U42" s="173">
        <f t="shared" si="55"/>
        <v>0.5</v>
      </c>
      <c r="V42" s="173">
        <f t="shared" si="56"/>
        <v>1.5</v>
      </c>
      <c r="W42" s="174">
        <f t="shared" si="57"/>
        <v>0.25</v>
      </c>
      <c r="X42" s="173" t="b">
        <f t="shared" si="35"/>
        <v>0</v>
      </c>
      <c r="Y42" s="162" t="str">
        <f t="shared" si="36"/>
        <v>0</v>
      </c>
      <c r="Z42" s="187" t="str">
        <f t="shared" si="37"/>
        <v/>
      </c>
      <c r="AA42" s="187" t="str">
        <f t="shared" si="58"/>
        <v/>
      </c>
      <c r="AB42" s="188" t="str">
        <f t="shared" si="39"/>
        <v/>
      </c>
      <c r="AC42" s="154"/>
      <c r="AD42" s="155"/>
      <c r="AE42" s="157"/>
      <c r="AF42" s="336"/>
      <c r="AG42" s="47"/>
      <c r="AH42" s="47"/>
      <c r="AI42" s="47"/>
      <c r="AJ42" s="47"/>
      <c r="AK42" s="47"/>
      <c r="AL42" s="47"/>
      <c r="AM42" s="47"/>
      <c r="AN42" s="47"/>
      <c r="AO42" s="47"/>
    </row>
    <row r="43" spans="1:41" ht="12" customHeight="1">
      <c r="A43" s="199"/>
      <c r="B43" s="159"/>
      <c r="C43" s="159"/>
      <c r="D43" s="160"/>
      <c r="E43" s="161"/>
      <c r="F43" s="193"/>
      <c r="G43" s="193"/>
      <c r="H43" s="165"/>
      <c r="I43" s="166"/>
      <c r="J43" s="167"/>
      <c r="K43" s="168"/>
      <c r="L43" s="169">
        <f t="shared" si="49"/>
        <v>0</v>
      </c>
      <c r="M43" s="168"/>
      <c r="N43" s="170"/>
      <c r="O43" s="171">
        <f t="shared" si="50"/>
        <v>0</v>
      </c>
      <c r="P43" s="171">
        <f t="shared" si="51"/>
        <v>0</v>
      </c>
      <c r="Q43" s="172" t="str">
        <f t="shared" si="28"/>
        <v/>
      </c>
      <c r="R43" s="173" t="str">
        <f t="shared" si="52"/>
        <v/>
      </c>
      <c r="S43" s="173">
        <f t="shared" si="53"/>
        <v>0.25</v>
      </c>
      <c r="T43" s="173">
        <f t="shared" si="54"/>
        <v>0.25</v>
      </c>
      <c r="U43" s="173">
        <f t="shared" si="55"/>
        <v>0.5</v>
      </c>
      <c r="V43" s="173">
        <f t="shared" si="56"/>
        <v>1.5</v>
      </c>
      <c r="W43" s="174">
        <f t="shared" si="57"/>
        <v>0.25</v>
      </c>
      <c r="X43" s="173" t="b">
        <f t="shared" si="35"/>
        <v>0</v>
      </c>
      <c r="Y43" s="162" t="str">
        <f t="shared" si="36"/>
        <v>0</v>
      </c>
      <c r="Z43" s="187" t="str">
        <f t="shared" si="37"/>
        <v/>
      </c>
      <c r="AA43" s="187" t="str">
        <f t="shared" si="58"/>
        <v/>
      </c>
      <c r="AB43" s="188" t="str">
        <f t="shared" si="39"/>
        <v/>
      </c>
      <c r="AC43" s="154"/>
      <c r="AD43" s="155"/>
      <c r="AE43" s="157"/>
      <c r="AF43" s="336"/>
      <c r="AG43" s="47"/>
      <c r="AH43" s="47"/>
      <c r="AI43" s="47"/>
      <c r="AJ43" s="47"/>
      <c r="AK43" s="47"/>
      <c r="AL43" s="47"/>
      <c r="AM43" s="47"/>
      <c r="AN43" s="47"/>
      <c r="AO43" s="47"/>
    </row>
    <row r="44" spans="1:41" ht="12" customHeight="1">
      <c r="A44" s="47"/>
      <c r="B44" s="159"/>
      <c r="C44" s="159"/>
      <c r="D44" s="160"/>
      <c r="E44" s="161"/>
      <c r="F44" s="193"/>
      <c r="G44" s="193"/>
      <c r="H44" s="165"/>
      <c r="I44" s="166"/>
      <c r="J44" s="167"/>
      <c r="K44" s="168"/>
      <c r="L44" s="169">
        <f t="shared" si="49"/>
        <v>0</v>
      </c>
      <c r="M44" s="168"/>
      <c r="N44" s="170"/>
      <c r="O44" s="171">
        <f t="shared" si="50"/>
        <v>0</v>
      </c>
      <c r="P44" s="171">
        <f t="shared" si="51"/>
        <v>0</v>
      </c>
      <c r="Q44" s="172" t="str">
        <f t="shared" si="28"/>
        <v/>
      </c>
      <c r="R44" s="173" t="str">
        <f t="shared" si="52"/>
        <v/>
      </c>
      <c r="S44" s="173">
        <f t="shared" si="53"/>
        <v>0.25</v>
      </c>
      <c r="T44" s="173">
        <f t="shared" si="54"/>
        <v>0.25</v>
      </c>
      <c r="U44" s="173">
        <f t="shared" si="55"/>
        <v>0.5</v>
      </c>
      <c r="V44" s="173">
        <f t="shared" si="56"/>
        <v>1.5</v>
      </c>
      <c r="W44" s="174">
        <f t="shared" si="57"/>
        <v>0.25</v>
      </c>
      <c r="X44" s="173" t="b">
        <f t="shared" si="35"/>
        <v>0</v>
      </c>
      <c r="Y44" s="162" t="str">
        <f t="shared" si="36"/>
        <v>0</v>
      </c>
      <c r="Z44" s="187" t="str">
        <f t="shared" si="37"/>
        <v/>
      </c>
      <c r="AA44" s="187" t="str">
        <f t="shared" si="58"/>
        <v/>
      </c>
      <c r="AB44" s="188" t="str">
        <f t="shared" si="39"/>
        <v/>
      </c>
      <c r="AC44" s="154"/>
      <c r="AD44" s="155"/>
      <c r="AE44" s="157"/>
      <c r="AF44" s="336"/>
      <c r="AG44" s="47"/>
      <c r="AH44" s="47"/>
      <c r="AI44" s="47"/>
      <c r="AJ44" s="47"/>
      <c r="AK44" s="47"/>
      <c r="AL44" s="47"/>
      <c r="AM44" s="47"/>
      <c r="AN44" s="47"/>
      <c r="AO44" s="47"/>
    </row>
    <row r="45" spans="1:41" ht="12" customHeight="1">
      <c r="A45" s="163"/>
      <c r="B45" s="159"/>
      <c r="C45" s="159"/>
      <c r="D45" s="160"/>
      <c r="E45" s="161"/>
      <c r="F45" s="164"/>
      <c r="G45" s="164"/>
      <c r="H45" s="165"/>
      <c r="I45" s="166"/>
      <c r="J45" s="167"/>
      <c r="K45" s="168"/>
      <c r="L45" s="169">
        <f t="shared" si="49"/>
        <v>0</v>
      </c>
      <c r="M45" s="168"/>
      <c r="N45" s="170"/>
      <c r="O45" s="171">
        <f t="shared" si="50"/>
        <v>0</v>
      </c>
      <c r="P45" s="171">
        <f t="shared" si="51"/>
        <v>0</v>
      </c>
      <c r="Q45" s="172" t="str">
        <f t="shared" si="28"/>
        <v/>
      </c>
      <c r="R45" s="173" t="str">
        <f t="shared" si="52"/>
        <v/>
      </c>
      <c r="S45" s="173">
        <f t="shared" si="53"/>
        <v>0.25</v>
      </c>
      <c r="T45" s="173">
        <f t="shared" si="54"/>
        <v>0.25</v>
      </c>
      <c r="U45" s="173">
        <f t="shared" si="55"/>
        <v>0.5</v>
      </c>
      <c r="V45" s="173">
        <f t="shared" si="56"/>
        <v>1.5</v>
      </c>
      <c r="W45" s="174">
        <f t="shared" si="57"/>
        <v>0.25</v>
      </c>
      <c r="X45" s="173" t="b">
        <f t="shared" si="35"/>
        <v>0</v>
      </c>
      <c r="Y45" s="162" t="str">
        <f t="shared" si="36"/>
        <v>0</v>
      </c>
      <c r="Z45" s="187" t="str">
        <f t="shared" si="37"/>
        <v/>
      </c>
      <c r="AA45" s="187" t="str">
        <f t="shared" si="58"/>
        <v/>
      </c>
      <c r="AB45" s="188" t="str">
        <f t="shared" si="39"/>
        <v/>
      </c>
      <c r="AC45" s="154"/>
      <c r="AD45" s="155"/>
      <c r="AE45" s="157"/>
      <c r="AF45" s="336"/>
      <c r="AG45" s="47"/>
      <c r="AH45" s="47"/>
      <c r="AI45" s="47"/>
      <c r="AJ45" s="47"/>
      <c r="AK45" s="47"/>
      <c r="AL45" s="47"/>
      <c r="AM45" s="47"/>
      <c r="AN45" s="47"/>
      <c r="AO45" s="47"/>
    </row>
    <row r="46" spans="1:41" ht="12" customHeight="1">
      <c r="A46" s="200"/>
      <c r="B46" s="177"/>
      <c r="C46" s="177"/>
      <c r="D46" s="178"/>
      <c r="E46" s="179"/>
      <c r="F46" s="180"/>
      <c r="G46" s="180"/>
      <c r="H46" s="180"/>
      <c r="I46" s="181"/>
      <c r="J46" s="182"/>
      <c r="K46" s="180"/>
      <c r="L46" s="183">
        <f t="shared" si="49"/>
        <v>0</v>
      </c>
      <c r="M46" s="180"/>
      <c r="N46" s="184"/>
      <c r="O46" s="185">
        <f t="shared" si="50"/>
        <v>0</v>
      </c>
      <c r="P46" s="185">
        <f t="shared" si="51"/>
        <v>0</v>
      </c>
      <c r="Q46" s="180" t="str">
        <f t="shared" si="28"/>
        <v/>
      </c>
      <c r="R46" s="184" t="str">
        <f t="shared" si="52"/>
        <v/>
      </c>
      <c r="S46" s="184">
        <f t="shared" si="53"/>
        <v>0.25</v>
      </c>
      <c r="T46" s="184">
        <f t="shared" si="54"/>
        <v>0.25</v>
      </c>
      <c r="U46" s="184">
        <f t="shared" si="55"/>
        <v>0.5</v>
      </c>
      <c r="V46" s="184">
        <f t="shared" si="56"/>
        <v>1.5</v>
      </c>
      <c r="W46" s="186">
        <f t="shared" si="57"/>
        <v>0.25</v>
      </c>
      <c r="X46" s="184" t="b">
        <f t="shared" si="35"/>
        <v>0</v>
      </c>
      <c r="Y46" s="184" t="str">
        <f t="shared" si="36"/>
        <v>0</v>
      </c>
      <c r="Z46" s="187" t="str">
        <f t="shared" si="37"/>
        <v/>
      </c>
      <c r="AA46" s="187" t="str">
        <f t="shared" si="58"/>
        <v/>
      </c>
      <c r="AB46" s="188" t="str">
        <f t="shared" si="39"/>
        <v/>
      </c>
      <c r="AC46" s="189"/>
      <c r="AD46" s="190"/>
      <c r="AE46" s="191"/>
      <c r="AF46" s="336"/>
      <c r="AG46" s="47"/>
      <c r="AH46" s="47"/>
      <c r="AI46" s="47"/>
      <c r="AJ46" s="47"/>
      <c r="AK46" s="47"/>
      <c r="AL46" s="47"/>
      <c r="AM46" s="47"/>
      <c r="AN46" s="47"/>
      <c r="AO46" s="47"/>
    </row>
    <row r="47" spans="1:41" ht="12" customHeight="1">
      <c r="A47" s="201"/>
      <c r="B47" s="159"/>
      <c r="C47" s="159"/>
      <c r="D47" s="160"/>
      <c r="E47" s="161"/>
      <c r="F47" s="193"/>
      <c r="G47" s="193"/>
      <c r="H47" s="165"/>
      <c r="I47" s="166"/>
      <c r="J47" s="167"/>
      <c r="K47" s="168"/>
      <c r="L47" s="169">
        <f t="shared" si="49"/>
        <v>0</v>
      </c>
      <c r="M47" s="168"/>
      <c r="N47" s="170"/>
      <c r="O47" s="171">
        <f t="shared" si="50"/>
        <v>0</v>
      </c>
      <c r="P47" s="171">
        <f t="shared" si="51"/>
        <v>0</v>
      </c>
      <c r="Q47" s="172" t="str">
        <f t="shared" si="28"/>
        <v/>
      </c>
      <c r="R47" s="173" t="str">
        <f t="shared" si="52"/>
        <v/>
      </c>
      <c r="S47" s="173">
        <f t="shared" si="53"/>
        <v>0.25</v>
      </c>
      <c r="T47" s="173">
        <f t="shared" si="54"/>
        <v>0.25</v>
      </c>
      <c r="U47" s="173">
        <f t="shared" si="55"/>
        <v>0.5</v>
      </c>
      <c r="V47" s="173">
        <f t="shared" si="56"/>
        <v>1.5</v>
      </c>
      <c r="W47" s="174">
        <f t="shared" si="57"/>
        <v>0.25</v>
      </c>
      <c r="X47" s="173" t="b">
        <f t="shared" si="35"/>
        <v>0</v>
      </c>
      <c r="Y47" s="162" t="str">
        <f t="shared" si="36"/>
        <v>0</v>
      </c>
      <c r="Z47" s="187" t="str">
        <f t="shared" si="37"/>
        <v/>
      </c>
      <c r="AA47" s="187" t="str">
        <f t="shared" si="58"/>
        <v/>
      </c>
      <c r="AB47" s="188" t="str">
        <f t="shared" si="39"/>
        <v/>
      </c>
      <c r="AC47" s="154"/>
      <c r="AD47" s="155"/>
      <c r="AE47" s="157"/>
      <c r="AF47" s="336"/>
      <c r="AG47" s="47"/>
      <c r="AH47" s="47"/>
      <c r="AI47" s="47"/>
      <c r="AJ47" s="47"/>
      <c r="AK47" s="47"/>
      <c r="AL47" s="47"/>
      <c r="AM47" s="47"/>
      <c r="AN47" s="47"/>
      <c r="AO47" s="47"/>
    </row>
    <row r="48" spans="1:41" ht="12" customHeight="1">
      <c r="A48" s="47"/>
      <c r="B48" s="159"/>
      <c r="C48" s="159"/>
      <c r="D48" s="160"/>
      <c r="E48" s="161"/>
      <c r="F48" s="193"/>
      <c r="G48" s="193"/>
      <c r="H48" s="165"/>
      <c r="I48" s="166"/>
      <c r="J48" s="167"/>
      <c r="K48" s="168"/>
      <c r="L48" s="169">
        <f t="shared" si="49"/>
        <v>0</v>
      </c>
      <c r="M48" s="168"/>
      <c r="N48" s="170"/>
      <c r="O48" s="171">
        <f t="shared" si="50"/>
        <v>0</v>
      </c>
      <c r="P48" s="171">
        <f t="shared" si="51"/>
        <v>0</v>
      </c>
      <c r="Q48" s="172" t="str">
        <f t="shared" si="28"/>
        <v/>
      </c>
      <c r="R48" s="173" t="str">
        <f t="shared" si="52"/>
        <v/>
      </c>
      <c r="S48" s="173">
        <f t="shared" si="53"/>
        <v>0.25</v>
      </c>
      <c r="T48" s="173">
        <f t="shared" si="54"/>
        <v>0.25</v>
      </c>
      <c r="U48" s="173">
        <f t="shared" si="55"/>
        <v>0.5</v>
      </c>
      <c r="V48" s="173">
        <f t="shared" si="56"/>
        <v>1.5</v>
      </c>
      <c r="W48" s="174">
        <f t="shared" si="57"/>
        <v>0.25</v>
      </c>
      <c r="X48" s="173" t="b">
        <f t="shared" si="35"/>
        <v>0</v>
      </c>
      <c r="Y48" s="162" t="str">
        <f t="shared" si="36"/>
        <v>0</v>
      </c>
      <c r="Z48" s="187" t="str">
        <f t="shared" si="37"/>
        <v/>
      </c>
      <c r="AA48" s="187" t="str">
        <f t="shared" si="58"/>
        <v/>
      </c>
      <c r="AB48" s="188" t="str">
        <f t="shared" si="39"/>
        <v/>
      </c>
      <c r="AC48" s="154"/>
      <c r="AD48" s="155"/>
      <c r="AE48" s="157"/>
      <c r="AF48" s="336"/>
      <c r="AG48" s="47"/>
      <c r="AH48" s="47"/>
      <c r="AI48" s="47"/>
      <c r="AJ48" s="47"/>
      <c r="AK48" s="47"/>
      <c r="AL48" s="47"/>
      <c r="AM48" s="47"/>
      <c r="AN48" s="47"/>
      <c r="AO48" s="47"/>
    </row>
    <row r="49" spans="1:41" ht="12" customHeight="1">
      <c r="A49" s="192"/>
      <c r="B49" s="159"/>
      <c r="C49" s="159"/>
      <c r="D49" s="160"/>
      <c r="E49" s="161"/>
      <c r="F49" s="193"/>
      <c r="G49" s="193"/>
      <c r="H49" s="165"/>
      <c r="I49" s="166"/>
      <c r="J49" s="167"/>
      <c r="K49" s="168"/>
      <c r="L49" s="169">
        <f t="shared" si="49"/>
        <v>0</v>
      </c>
      <c r="M49" s="168"/>
      <c r="N49" s="170"/>
      <c r="O49" s="171">
        <f t="shared" si="50"/>
        <v>0</v>
      </c>
      <c r="P49" s="171">
        <f t="shared" si="51"/>
        <v>0</v>
      </c>
      <c r="Q49" s="172" t="str">
        <f t="shared" si="28"/>
        <v/>
      </c>
      <c r="R49" s="173" t="str">
        <f t="shared" si="52"/>
        <v/>
      </c>
      <c r="S49" s="173">
        <f t="shared" si="53"/>
        <v>0.25</v>
      </c>
      <c r="T49" s="173">
        <f t="shared" si="54"/>
        <v>0.25</v>
      </c>
      <c r="U49" s="173">
        <f t="shared" si="55"/>
        <v>0.5</v>
      </c>
      <c r="V49" s="173">
        <f t="shared" si="56"/>
        <v>1.5</v>
      </c>
      <c r="W49" s="174">
        <f t="shared" si="57"/>
        <v>0.25</v>
      </c>
      <c r="X49" s="173" t="b">
        <f t="shared" si="35"/>
        <v>0</v>
      </c>
      <c r="Y49" s="162" t="str">
        <f t="shared" si="36"/>
        <v>0</v>
      </c>
      <c r="Z49" s="187" t="str">
        <f t="shared" si="37"/>
        <v/>
      </c>
      <c r="AA49" s="187" t="str">
        <f t="shared" si="58"/>
        <v/>
      </c>
      <c r="AB49" s="188" t="str">
        <f t="shared" si="39"/>
        <v/>
      </c>
      <c r="AC49" s="154"/>
      <c r="AD49" s="155"/>
      <c r="AE49" s="157"/>
      <c r="AF49" s="336"/>
      <c r="AG49" s="47"/>
      <c r="AH49" s="47"/>
      <c r="AI49" s="47"/>
      <c r="AJ49" s="47"/>
      <c r="AK49" s="47"/>
      <c r="AL49" s="47"/>
      <c r="AM49" s="47"/>
      <c r="AN49" s="47"/>
      <c r="AO49" s="47"/>
    </row>
    <row r="50" spans="1:41" ht="12" customHeight="1">
      <c r="A50" s="199"/>
      <c r="B50" s="159"/>
      <c r="C50" s="159"/>
      <c r="D50" s="160"/>
      <c r="E50" s="161"/>
      <c r="F50" s="193"/>
      <c r="G50" s="193"/>
      <c r="H50" s="165"/>
      <c r="I50" s="166"/>
      <c r="J50" s="167"/>
      <c r="K50" s="168"/>
      <c r="L50" s="169">
        <f t="shared" si="49"/>
        <v>0</v>
      </c>
      <c r="M50" s="168"/>
      <c r="N50" s="170"/>
      <c r="O50" s="171">
        <f t="shared" si="50"/>
        <v>0</v>
      </c>
      <c r="P50" s="171">
        <f t="shared" si="51"/>
        <v>0</v>
      </c>
      <c r="Q50" s="172" t="str">
        <f t="shared" si="28"/>
        <v/>
      </c>
      <c r="R50" s="173" t="str">
        <f t="shared" si="52"/>
        <v/>
      </c>
      <c r="S50" s="173">
        <f t="shared" si="53"/>
        <v>0.25</v>
      </c>
      <c r="T50" s="173">
        <f t="shared" si="54"/>
        <v>0.25</v>
      </c>
      <c r="U50" s="173">
        <f t="shared" si="55"/>
        <v>0.5</v>
      </c>
      <c r="V50" s="173">
        <f t="shared" si="56"/>
        <v>1.5</v>
      </c>
      <c r="W50" s="174">
        <f t="shared" si="57"/>
        <v>0.25</v>
      </c>
      <c r="X50" s="173" t="b">
        <f t="shared" si="35"/>
        <v>0</v>
      </c>
      <c r="Y50" s="162" t="str">
        <f t="shared" si="36"/>
        <v>0</v>
      </c>
      <c r="Z50" s="187" t="str">
        <f t="shared" si="37"/>
        <v/>
      </c>
      <c r="AA50" s="187" t="str">
        <f t="shared" si="58"/>
        <v/>
      </c>
      <c r="AB50" s="188" t="str">
        <f t="shared" si="39"/>
        <v/>
      </c>
      <c r="AC50" s="154"/>
      <c r="AD50" s="155"/>
      <c r="AE50" s="157"/>
      <c r="AF50" s="336"/>
      <c r="AG50" s="47"/>
      <c r="AH50" s="47"/>
      <c r="AI50" s="47"/>
      <c r="AJ50" s="47"/>
      <c r="AK50" s="47"/>
      <c r="AL50" s="47"/>
      <c r="AM50" s="47"/>
      <c r="AN50" s="47"/>
      <c r="AO50" s="47"/>
    </row>
    <row r="51" spans="1:41" ht="12" customHeight="1">
      <c r="A51" s="47"/>
      <c r="B51" s="159"/>
      <c r="C51" s="159"/>
      <c r="D51" s="160"/>
      <c r="E51" s="161"/>
      <c r="F51" s="193"/>
      <c r="G51" s="193"/>
      <c r="H51" s="165"/>
      <c r="I51" s="166"/>
      <c r="J51" s="167"/>
      <c r="K51" s="168"/>
      <c r="L51" s="169">
        <f t="shared" si="49"/>
        <v>0</v>
      </c>
      <c r="M51" s="168"/>
      <c r="N51" s="170"/>
      <c r="O51" s="171">
        <f t="shared" si="50"/>
        <v>0</v>
      </c>
      <c r="P51" s="171">
        <f t="shared" si="51"/>
        <v>0</v>
      </c>
      <c r="Q51" s="172" t="str">
        <f t="shared" si="28"/>
        <v/>
      </c>
      <c r="R51" s="173" t="str">
        <f t="shared" si="52"/>
        <v/>
      </c>
      <c r="S51" s="173">
        <f t="shared" si="53"/>
        <v>0.25</v>
      </c>
      <c r="T51" s="173">
        <f t="shared" si="54"/>
        <v>0.25</v>
      </c>
      <c r="U51" s="173">
        <f t="shared" si="55"/>
        <v>0.5</v>
      </c>
      <c r="V51" s="173">
        <f t="shared" si="56"/>
        <v>1.5</v>
      </c>
      <c r="W51" s="174">
        <f t="shared" si="57"/>
        <v>0.25</v>
      </c>
      <c r="X51" s="173" t="b">
        <f t="shared" si="35"/>
        <v>0</v>
      </c>
      <c r="Y51" s="162" t="str">
        <f t="shared" si="36"/>
        <v>0</v>
      </c>
      <c r="Z51" s="187" t="str">
        <f t="shared" si="37"/>
        <v/>
      </c>
      <c r="AA51" s="187" t="str">
        <f t="shared" si="58"/>
        <v/>
      </c>
      <c r="AB51" s="188" t="str">
        <f t="shared" si="39"/>
        <v/>
      </c>
      <c r="AC51" s="154"/>
      <c r="AD51" s="155"/>
      <c r="AE51" s="157"/>
      <c r="AF51" s="336"/>
      <c r="AG51" s="47"/>
      <c r="AH51" s="47"/>
      <c r="AI51" s="47"/>
      <c r="AJ51" s="47"/>
      <c r="AK51" s="47"/>
      <c r="AL51" s="47"/>
      <c r="AM51" s="47"/>
      <c r="AN51" s="47"/>
      <c r="AO51" s="47"/>
    </row>
    <row r="52" spans="1:41" ht="12" customHeight="1">
      <c r="A52" s="163"/>
      <c r="B52" s="159"/>
      <c r="C52" s="159"/>
      <c r="D52" s="160"/>
      <c r="E52" s="161"/>
      <c r="F52" s="164"/>
      <c r="G52" s="164"/>
      <c r="H52" s="165"/>
      <c r="I52" s="166"/>
      <c r="J52" s="167"/>
      <c r="K52" s="168"/>
      <c r="L52" s="169">
        <f t="shared" si="49"/>
        <v>0</v>
      </c>
      <c r="M52" s="168"/>
      <c r="N52" s="170"/>
      <c r="O52" s="171">
        <f t="shared" si="50"/>
        <v>0</v>
      </c>
      <c r="P52" s="171">
        <f t="shared" si="51"/>
        <v>0</v>
      </c>
      <c r="Q52" s="172" t="str">
        <f t="shared" si="28"/>
        <v/>
      </c>
      <c r="R52" s="173" t="str">
        <f t="shared" si="52"/>
        <v/>
      </c>
      <c r="S52" s="173">
        <f t="shared" si="53"/>
        <v>0.25</v>
      </c>
      <c r="T52" s="173">
        <f t="shared" si="54"/>
        <v>0.25</v>
      </c>
      <c r="U52" s="173">
        <f t="shared" si="55"/>
        <v>0.5</v>
      </c>
      <c r="V52" s="173">
        <f t="shared" si="56"/>
        <v>1.5</v>
      </c>
      <c r="W52" s="174">
        <f t="shared" si="57"/>
        <v>0.25</v>
      </c>
      <c r="X52" s="173" t="b">
        <f t="shared" si="35"/>
        <v>0</v>
      </c>
      <c r="Y52" s="162" t="str">
        <f t="shared" si="36"/>
        <v>0</v>
      </c>
      <c r="Z52" s="187" t="str">
        <f t="shared" si="37"/>
        <v/>
      </c>
      <c r="AA52" s="187" t="str">
        <f t="shared" si="58"/>
        <v/>
      </c>
      <c r="AB52" s="188" t="str">
        <f t="shared" si="39"/>
        <v/>
      </c>
      <c r="AC52" s="154"/>
      <c r="AD52" s="155"/>
      <c r="AE52" s="157"/>
      <c r="AF52" s="336"/>
      <c r="AG52" s="47"/>
      <c r="AH52" s="47"/>
      <c r="AI52" s="47"/>
      <c r="AJ52" s="47"/>
      <c r="AK52" s="47"/>
      <c r="AL52" s="47"/>
      <c r="AM52" s="47"/>
      <c r="AN52" s="47"/>
      <c r="AO52" s="47"/>
    </row>
    <row r="53" spans="1:41" ht="12" customHeight="1">
      <c r="A53" s="176"/>
      <c r="B53" s="177"/>
      <c r="C53" s="177"/>
      <c r="D53" s="178"/>
      <c r="E53" s="179"/>
      <c r="F53" s="180"/>
      <c r="G53" s="180"/>
      <c r="H53" s="180"/>
      <c r="I53" s="181"/>
      <c r="J53" s="182"/>
      <c r="K53" s="180"/>
      <c r="L53" s="183">
        <f t="shared" si="49"/>
        <v>0</v>
      </c>
      <c r="M53" s="180"/>
      <c r="N53" s="184"/>
      <c r="O53" s="185">
        <f t="shared" si="50"/>
        <v>0</v>
      </c>
      <c r="P53" s="185">
        <f t="shared" si="51"/>
        <v>0</v>
      </c>
      <c r="Q53" s="180" t="str">
        <f t="shared" si="28"/>
        <v/>
      </c>
      <c r="R53" s="184" t="str">
        <f t="shared" si="52"/>
        <v/>
      </c>
      <c r="S53" s="184">
        <f t="shared" si="53"/>
        <v>0.25</v>
      </c>
      <c r="T53" s="184">
        <f t="shared" si="54"/>
        <v>0.25</v>
      </c>
      <c r="U53" s="184">
        <f t="shared" si="55"/>
        <v>0.5</v>
      </c>
      <c r="V53" s="184">
        <f t="shared" si="56"/>
        <v>1.5</v>
      </c>
      <c r="W53" s="186">
        <f t="shared" si="57"/>
        <v>0.25</v>
      </c>
      <c r="X53" s="184" t="b">
        <f t="shared" si="35"/>
        <v>0</v>
      </c>
      <c r="Y53" s="184" t="str">
        <f t="shared" si="36"/>
        <v>0</v>
      </c>
      <c r="Z53" s="187" t="str">
        <f t="shared" si="37"/>
        <v/>
      </c>
      <c r="AA53" s="187" t="str">
        <f t="shared" si="58"/>
        <v/>
      </c>
      <c r="AB53" s="188" t="str">
        <f t="shared" si="39"/>
        <v/>
      </c>
      <c r="AC53" s="189"/>
      <c r="AD53" s="190"/>
      <c r="AE53" s="191"/>
      <c r="AF53" s="336"/>
      <c r="AG53" s="47"/>
      <c r="AH53" s="47"/>
      <c r="AI53" s="47"/>
      <c r="AJ53" s="47"/>
      <c r="AK53" s="47"/>
      <c r="AL53" s="47"/>
      <c r="AM53" s="47"/>
      <c r="AN53" s="47"/>
      <c r="AO53" s="47"/>
    </row>
    <row r="54" spans="1:41" ht="12" customHeight="1">
      <c r="A54" s="198"/>
      <c r="B54" s="159"/>
      <c r="C54" s="159"/>
      <c r="D54" s="160"/>
      <c r="E54" s="161"/>
      <c r="F54" s="193"/>
      <c r="G54" s="193"/>
      <c r="H54" s="165"/>
      <c r="I54" s="166"/>
      <c r="J54" s="167"/>
      <c r="K54" s="168"/>
      <c r="L54" s="169">
        <f t="shared" si="49"/>
        <v>0</v>
      </c>
      <c r="M54" s="168"/>
      <c r="N54" s="170"/>
      <c r="O54" s="171">
        <f t="shared" si="50"/>
        <v>0</v>
      </c>
      <c r="P54" s="171">
        <f t="shared" si="51"/>
        <v>0</v>
      </c>
      <c r="Q54" s="172" t="str">
        <f t="shared" si="28"/>
        <v/>
      </c>
      <c r="R54" s="173" t="str">
        <f t="shared" si="52"/>
        <v/>
      </c>
      <c r="S54" s="173">
        <f t="shared" si="53"/>
        <v>0.25</v>
      </c>
      <c r="T54" s="173">
        <f t="shared" si="54"/>
        <v>0.25</v>
      </c>
      <c r="U54" s="173">
        <f t="shared" si="55"/>
        <v>0.5</v>
      </c>
      <c r="V54" s="173">
        <f t="shared" si="56"/>
        <v>1.5</v>
      </c>
      <c r="W54" s="174">
        <f t="shared" si="57"/>
        <v>0.25</v>
      </c>
      <c r="X54" s="173" t="b">
        <f t="shared" si="35"/>
        <v>0</v>
      </c>
      <c r="Y54" s="162" t="str">
        <f t="shared" si="36"/>
        <v>0</v>
      </c>
      <c r="Z54" s="187" t="str">
        <f t="shared" si="37"/>
        <v/>
      </c>
      <c r="AA54" s="187" t="str">
        <f t="shared" si="58"/>
        <v/>
      </c>
      <c r="AB54" s="188" t="str">
        <f t="shared" si="39"/>
        <v/>
      </c>
      <c r="AC54" s="154"/>
      <c r="AD54" s="155"/>
      <c r="AE54" s="157"/>
      <c r="AF54" s="336"/>
      <c r="AG54" s="47"/>
      <c r="AH54" s="47"/>
      <c r="AI54" s="47"/>
      <c r="AJ54" s="47"/>
      <c r="AK54" s="47"/>
      <c r="AL54" s="47"/>
      <c r="AM54" s="47"/>
      <c r="AN54" s="47"/>
      <c r="AO54" s="47"/>
    </row>
    <row r="55" spans="1:41" ht="12" customHeight="1">
      <c r="A55" s="198"/>
      <c r="B55" s="159"/>
      <c r="C55" s="159"/>
      <c r="D55" s="160"/>
      <c r="E55" s="161"/>
      <c r="F55" s="193"/>
      <c r="G55" s="193"/>
      <c r="H55" s="165"/>
      <c r="I55" s="166"/>
      <c r="J55" s="167"/>
      <c r="K55" s="168"/>
      <c r="L55" s="169">
        <f t="shared" si="49"/>
        <v>0</v>
      </c>
      <c r="M55" s="168"/>
      <c r="N55" s="170"/>
      <c r="O55" s="171">
        <f t="shared" si="50"/>
        <v>0</v>
      </c>
      <c r="P55" s="171">
        <f t="shared" si="51"/>
        <v>0</v>
      </c>
      <c r="Q55" s="172" t="str">
        <f t="shared" si="28"/>
        <v/>
      </c>
      <c r="R55" s="173" t="str">
        <f t="shared" si="52"/>
        <v/>
      </c>
      <c r="S55" s="173">
        <f t="shared" si="53"/>
        <v>0.25</v>
      </c>
      <c r="T55" s="173">
        <f t="shared" si="54"/>
        <v>0.25</v>
      </c>
      <c r="U55" s="173">
        <f t="shared" si="55"/>
        <v>0.5</v>
      </c>
      <c r="V55" s="173">
        <f t="shared" si="56"/>
        <v>1.5</v>
      </c>
      <c r="W55" s="174">
        <f t="shared" si="57"/>
        <v>0.25</v>
      </c>
      <c r="X55" s="173" t="b">
        <f t="shared" si="35"/>
        <v>0</v>
      </c>
      <c r="Y55" s="162" t="str">
        <f t="shared" si="36"/>
        <v>0</v>
      </c>
      <c r="Z55" s="187" t="str">
        <f t="shared" si="37"/>
        <v/>
      </c>
      <c r="AA55" s="187" t="str">
        <f t="shared" si="58"/>
        <v/>
      </c>
      <c r="AB55" s="188" t="str">
        <f t="shared" si="39"/>
        <v/>
      </c>
      <c r="AC55" s="154"/>
      <c r="AD55" s="155"/>
      <c r="AE55" s="157"/>
      <c r="AF55" s="336"/>
      <c r="AG55" s="47"/>
      <c r="AH55" s="47"/>
      <c r="AI55" s="47"/>
      <c r="AJ55" s="47"/>
      <c r="AK55" s="47"/>
      <c r="AL55" s="47"/>
      <c r="AM55" s="47"/>
      <c r="AN55" s="47"/>
      <c r="AO55" s="47"/>
    </row>
    <row r="56" spans="1:41" ht="12" customHeight="1">
      <c r="A56" s="192"/>
      <c r="B56" s="159"/>
      <c r="C56" s="159"/>
      <c r="D56" s="160"/>
      <c r="E56" s="161"/>
      <c r="F56" s="193"/>
      <c r="G56" s="193"/>
      <c r="H56" s="165"/>
      <c r="I56" s="166"/>
      <c r="J56" s="167"/>
      <c r="K56" s="168"/>
      <c r="L56" s="169">
        <f t="shared" si="49"/>
        <v>0</v>
      </c>
      <c r="M56" s="168"/>
      <c r="N56" s="170"/>
      <c r="O56" s="171">
        <f t="shared" si="50"/>
        <v>0</v>
      </c>
      <c r="P56" s="171">
        <f t="shared" si="51"/>
        <v>0</v>
      </c>
      <c r="Q56" s="172" t="str">
        <f t="shared" si="28"/>
        <v/>
      </c>
      <c r="R56" s="173" t="str">
        <f t="shared" si="52"/>
        <v/>
      </c>
      <c r="S56" s="173">
        <f t="shared" si="53"/>
        <v>0.25</v>
      </c>
      <c r="T56" s="173">
        <f t="shared" si="54"/>
        <v>0.25</v>
      </c>
      <c r="U56" s="173">
        <f t="shared" si="55"/>
        <v>0.5</v>
      </c>
      <c r="V56" s="173">
        <f t="shared" si="56"/>
        <v>1.5</v>
      </c>
      <c r="W56" s="174">
        <f t="shared" si="57"/>
        <v>0.25</v>
      </c>
      <c r="X56" s="173" t="b">
        <f t="shared" si="35"/>
        <v>0</v>
      </c>
      <c r="Y56" s="162" t="str">
        <f t="shared" si="36"/>
        <v>0</v>
      </c>
      <c r="Z56" s="187" t="str">
        <f t="shared" si="37"/>
        <v/>
      </c>
      <c r="AA56" s="187" t="str">
        <f t="shared" si="58"/>
        <v/>
      </c>
      <c r="AB56" s="188" t="str">
        <f t="shared" si="39"/>
        <v/>
      </c>
      <c r="AC56" s="154"/>
      <c r="AD56" s="155"/>
      <c r="AE56" s="157"/>
      <c r="AF56" s="336"/>
      <c r="AG56" s="47"/>
      <c r="AH56" s="47"/>
      <c r="AI56" s="47"/>
      <c r="AJ56" s="47"/>
      <c r="AK56" s="47"/>
      <c r="AL56" s="47"/>
      <c r="AM56" s="47"/>
      <c r="AN56" s="47"/>
      <c r="AO56" s="47"/>
    </row>
    <row r="57" spans="1:41" ht="12" customHeight="1">
      <c r="A57" s="198"/>
      <c r="B57" s="159"/>
      <c r="C57" s="159"/>
      <c r="D57" s="160"/>
      <c r="E57" s="161"/>
      <c r="F57" s="193"/>
      <c r="G57" s="193"/>
      <c r="H57" s="165"/>
      <c r="I57" s="166"/>
      <c r="J57" s="167"/>
      <c r="K57" s="168"/>
      <c r="L57" s="169">
        <f t="shared" si="49"/>
        <v>0</v>
      </c>
      <c r="M57" s="168"/>
      <c r="N57" s="170"/>
      <c r="O57" s="171">
        <f t="shared" si="50"/>
        <v>0</v>
      </c>
      <c r="P57" s="171">
        <f t="shared" si="51"/>
        <v>0</v>
      </c>
      <c r="Q57" s="172" t="str">
        <f t="shared" si="28"/>
        <v/>
      </c>
      <c r="R57" s="173" t="str">
        <f t="shared" si="52"/>
        <v/>
      </c>
      <c r="S57" s="173">
        <f t="shared" si="53"/>
        <v>0.25</v>
      </c>
      <c r="T57" s="173">
        <f t="shared" si="54"/>
        <v>0.25</v>
      </c>
      <c r="U57" s="173">
        <f t="shared" si="55"/>
        <v>0.5</v>
      </c>
      <c r="V57" s="173">
        <f t="shared" si="56"/>
        <v>1.5</v>
      </c>
      <c r="W57" s="174">
        <f t="shared" si="57"/>
        <v>0.25</v>
      </c>
      <c r="X57" s="173" t="b">
        <f t="shared" si="35"/>
        <v>0</v>
      </c>
      <c r="Y57" s="162" t="str">
        <f t="shared" si="36"/>
        <v>0</v>
      </c>
      <c r="Z57" s="187" t="str">
        <f t="shared" si="37"/>
        <v/>
      </c>
      <c r="AA57" s="187" t="str">
        <f t="shared" si="58"/>
        <v/>
      </c>
      <c r="AB57" s="188" t="str">
        <f t="shared" si="39"/>
        <v/>
      </c>
      <c r="AC57" s="154"/>
      <c r="AD57" s="155"/>
      <c r="AE57" s="157"/>
      <c r="AF57" s="336"/>
      <c r="AG57" s="47"/>
      <c r="AH57" s="47"/>
      <c r="AI57" s="47"/>
      <c r="AJ57" s="47"/>
      <c r="AK57" s="47"/>
      <c r="AL57" s="47"/>
      <c r="AM57" s="47"/>
      <c r="AN57" s="47"/>
      <c r="AO57" s="47"/>
    </row>
    <row r="58" spans="1:41" ht="12" customHeight="1">
      <c r="A58" s="198"/>
      <c r="B58" s="159"/>
      <c r="C58" s="159"/>
      <c r="D58" s="160"/>
      <c r="E58" s="161"/>
      <c r="F58" s="193"/>
      <c r="G58" s="193"/>
      <c r="H58" s="165"/>
      <c r="I58" s="166"/>
      <c r="J58" s="167"/>
      <c r="K58" s="168"/>
      <c r="L58" s="169">
        <f t="shared" si="49"/>
        <v>0</v>
      </c>
      <c r="M58" s="168"/>
      <c r="N58" s="170"/>
      <c r="O58" s="171">
        <f t="shared" si="50"/>
        <v>0</v>
      </c>
      <c r="P58" s="171">
        <f t="shared" si="51"/>
        <v>0</v>
      </c>
      <c r="Q58" s="172" t="str">
        <f t="shared" si="28"/>
        <v/>
      </c>
      <c r="R58" s="173" t="str">
        <f t="shared" si="52"/>
        <v/>
      </c>
      <c r="S58" s="173">
        <f t="shared" si="53"/>
        <v>0.25</v>
      </c>
      <c r="T58" s="173">
        <f t="shared" si="54"/>
        <v>0.25</v>
      </c>
      <c r="U58" s="173">
        <f t="shared" si="55"/>
        <v>0.5</v>
      </c>
      <c r="V58" s="173">
        <f t="shared" si="56"/>
        <v>1.5</v>
      </c>
      <c r="W58" s="174">
        <f t="shared" si="57"/>
        <v>0.25</v>
      </c>
      <c r="X58" s="173" t="b">
        <f t="shared" si="35"/>
        <v>0</v>
      </c>
      <c r="Y58" s="162" t="str">
        <f t="shared" si="36"/>
        <v>0</v>
      </c>
      <c r="Z58" s="187" t="str">
        <f t="shared" si="37"/>
        <v/>
      </c>
      <c r="AA58" s="187" t="str">
        <f t="shared" si="58"/>
        <v/>
      </c>
      <c r="AB58" s="188" t="str">
        <f t="shared" si="39"/>
        <v/>
      </c>
      <c r="AC58" s="154"/>
      <c r="AD58" s="155"/>
      <c r="AE58" s="157"/>
      <c r="AF58" s="336"/>
      <c r="AG58" s="47"/>
      <c r="AH58" s="47"/>
      <c r="AI58" s="47"/>
      <c r="AJ58" s="47"/>
      <c r="AK58" s="47"/>
      <c r="AL58" s="47"/>
      <c r="AM58" s="47"/>
      <c r="AN58" s="47"/>
      <c r="AO58" s="47"/>
    </row>
    <row r="59" spans="1:41" ht="12" customHeight="1">
      <c r="A59" s="163"/>
      <c r="B59" s="159"/>
      <c r="C59" s="159"/>
      <c r="D59" s="160"/>
      <c r="E59" s="161"/>
      <c r="F59" s="164"/>
      <c r="G59" s="164"/>
      <c r="H59" s="165"/>
      <c r="I59" s="166"/>
      <c r="J59" s="167"/>
      <c r="K59" s="168"/>
      <c r="L59" s="169">
        <f t="shared" si="49"/>
        <v>0</v>
      </c>
      <c r="M59" s="168"/>
      <c r="N59" s="170"/>
      <c r="O59" s="171">
        <f t="shared" si="50"/>
        <v>0</v>
      </c>
      <c r="P59" s="171">
        <f t="shared" si="51"/>
        <v>0</v>
      </c>
      <c r="Q59" s="172" t="str">
        <f t="shared" si="28"/>
        <v/>
      </c>
      <c r="R59" s="173" t="str">
        <f t="shared" si="52"/>
        <v/>
      </c>
      <c r="S59" s="173">
        <f t="shared" si="53"/>
        <v>0.25</v>
      </c>
      <c r="T59" s="173">
        <f t="shared" si="54"/>
        <v>0.25</v>
      </c>
      <c r="U59" s="173">
        <f t="shared" si="55"/>
        <v>0.5</v>
      </c>
      <c r="V59" s="173">
        <f t="shared" si="56"/>
        <v>1.5</v>
      </c>
      <c r="W59" s="174">
        <f t="shared" si="57"/>
        <v>0.25</v>
      </c>
      <c r="X59" s="173" t="b">
        <f t="shared" si="35"/>
        <v>0</v>
      </c>
      <c r="Y59" s="162" t="str">
        <f t="shared" si="36"/>
        <v>0</v>
      </c>
      <c r="Z59" s="187" t="str">
        <f t="shared" si="37"/>
        <v/>
      </c>
      <c r="AA59" s="187" t="str">
        <f t="shared" si="58"/>
        <v/>
      </c>
      <c r="AB59" s="188" t="str">
        <f t="shared" si="39"/>
        <v/>
      </c>
      <c r="AC59" s="154"/>
      <c r="AD59" s="155"/>
      <c r="AE59" s="157"/>
      <c r="AF59" s="336"/>
      <c r="AG59" s="47"/>
      <c r="AH59" s="47"/>
      <c r="AI59" s="47"/>
      <c r="AJ59" s="47"/>
      <c r="AK59" s="47"/>
      <c r="AL59" s="47"/>
      <c r="AM59" s="47"/>
      <c r="AN59" s="47"/>
      <c r="AO59" s="47"/>
    </row>
    <row r="60" spans="1:41" ht="12" customHeight="1">
      <c r="A60" s="202"/>
      <c r="B60" s="177"/>
      <c r="C60" s="177"/>
      <c r="D60" s="178"/>
      <c r="E60" s="179"/>
      <c r="F60" s="180"/>
      <c r="G60" s="180"/>
      <c r="H60" s="180"/>
      <c r="I60" s="181"/>
      <c r="J60" s="182"/>
      <c r="K60" s="180"/>
      <c r="L60" s="183">
        <f t="shared" si="49"/>
        <v>0</v>
      </c>
      <c r="M60" s="180"/>
      <c r="N60" s="184"/>
      <c r="O60" s="185">
        <f t="shared" si="50"/>
        <v>0</v>
      </c>
      <c r="P60" s="185">
        <f t="shared" si="51"/>
        <v>0</v>
      </c>
      <c r="Q60" s="180" t="str">
        <f t="shared" si="28"/>
        <v/>
      </c>
      <c r="R60" s="184" t="str">
        <f t="shared" si="52"/>
        <v/>
      </c>
      <c r="S60" s="184">
        <f t="shared" si="53"/>
        <v>0.25</v>
      </c>
      <c r="T60" s="184">
        <f t="shared" si="54"/>
        <v>0.25</v>
      </c>
      <c r="U60" s="184">
        <f t="shared" si="55"/>
        <v>0.5</v>
      </c>
      <c r="V60" s="184">
        <f t="shared" si="56"/>
        <v>1.5</v>
      </c>
      <c r="W60" s="186">
        <f t="shared" si="57"/>
        <v>0.25</v>
      </c>
      <c r="X60" s="184" t="b">
        <f t="shared" si="35"/>
        <v>0</v>
      </c>
      <c r="Y60" s="184" t="str">
        <f t="shared" si="36"/>
        <v>0</v>
      </c>
      <c r="Z60" s="187" t="str">
        <f t="shared" si="37"/>
        <v/>
      </c>
      <c r="AA60" s="187" t="str">
        <f t="shared" si="58"/>
        <v/>
      </c>
      <c r="AB60" s="188" t="str">
        <f t="shared" si="39"/>
        <v/>
      </c>
      <c r="AC60" s="189"/>
      <c r="AD60" s="190"/>
      <c r="AE60" s="191"/>
      <c r="AF60" s="336"/>
      <c r="AG60" s="47"/>
      <c r="AH60" s="47"/>
      <c r="AI60" s="47"/>
      <c r="AJ60" s="47"/>
      <c r="AK60" s="47"/>
      <c r="AL60" s="47"/>
      <c r="AM60" s="47"/>
      <c r="AN60" s="47"/>
      <c r="AO60" s="47"/>
    </row>
    <row r="61" spans="1:41" ht="12" customHeight="1">
      <c r="A61" s="198"/>
      <c r="B61" s="159"/>
      <c r="C61" s="159"/>
      <c r="D61" s="160"/>
      <c r="E61" s="161"/>
      <c r="F61" s="193"/>
      <c r="G61" s="193"/>
      <c r="H61" s="165"/>
      <c r="I61" s="166"/>
      <c r="J61" s="167"/>
      <c r="K61" s="168"/>
      <c r="L61" s="169">
        <f t="shared" si="49"/>
        <v>0</v>
      </c>
      <c r="M61" s="168"/>
      <c r="N61" s="170"/>
      <c r="O61" s="171">
        <f t="shared" si="50"/>
        <v>0</v>
      </c>
      <c r="P61" s="171">
        <f t="shared" si="51"/>
        <v>0</v>
      </c>
      <c r="Q61" s="172" t="str">
        <f t="shared" si="28"/>
        <v/>
      </c>
      <c r="R61" s="173" t="str">
        <f t="shared" si="52"/>
        <v/>
      </c>
      <c r="S61" s="173">
        <f t="shared" si="53"/>
        <v>0.25</v>
      </c>
      <c r="T61" s="173">
        <f t="shared" si="54"/>
        <v>0.25</v>
      </c>
      <c r="U61" s="173">
        <f t="shared" si="55"/>
        <v>0.5</v>
      </c>
      <c r="V61" s="173">
        <f t="shared" si="56"/>
        <v>1.5</v>
      </c>
      <c r="W61" s="174">
        <f t="shared" si="57"/>
        <v>0.25</v>
      </c>
      <c r="X61" s="173" t="b">
        <f t="shared" si="35"/>
        <v>0</v>
      </c>
      <c r="Y61" s="162" t="str">
        <f t="shared" si="36"/>
        <v>0</v>
      </c>
      <c r="Z61" s="187" t="str">
        <f t="shared" si="37"/>
        <v/>
      </c>
      <c r="AA61" s="187" t="str">
        <f t="shared" si="58"/>
        <v/>
      </c>
      <c r="AB61" s="188" t="str">
        <f t="shared" si="39"/>
        <v/>
      </c>
      <c r="AC61" s="154"/>
      <c r="AD61" s="155"/>
      <c r="AE61" s="157"/>
      <c r="AF61" s="336"/>
      <c r="AG61" s="47"/>
      <c r="AH61" s="47"/>
      <c r="AI61" s="47"/>
      <c r="AJ61" s="47"/>
      <c r="AK61" s="47"/>
      <c r="AL61" s="47"/>
      <c r="AM61" s="47"/>
      <c r="AN61" s="47"/>
      <c r="AO61" s="47"/>
    </row>
    <row r="62" spans="1:41" ht="12" customHeight="1">
      <c r="A62" s="198"/>
      <c r="B62" s="159"/>
      <c r="C62" s="159"/>
      <c r="D62" s="160"/>
      <c r="E62" s="161"/>
      <c r="F62" s="203"/>
      <c r="G62" s="193"/>
      <c r="H62" s="165"/>
      <c r="I62" s="166"/>
      <c r="J62" s="167"/>
      <c r="K62" s="168"/>
      <c r="L62" s="169">
        <f t="shared" si="49"/>
        <v>0</v>
      </c>
      <c r="M62" s="168"/>
      <c r="N62" s="170"/>
      <c r="O62" s="171">
        <f t="shared" si="50"/>
        <v>0</v>
      </c>
      <c r="P62" s="171">
        <f t="shared" si="51"/>
        <v>0</v>
      </c>
      <c r="Q62" s="172" t="str">
        <f t="shared" si="28"/>
        <v/>
      </c>
      <c r="R62" s="173" t="str">
        <f t="shared" si="52"/>
        <v/>
      </c>
      <c r="S62" s="173">
        <f t="shared" si="53"/>
        <v>0.25</v>
      </c>
      <c r="T62" s="173">
        <f t="shared" si="54"/>
        <v>0.25</v>
      </c>
      <c r="U62" s="173">
        <f t="shared" si="55"/>
        <v>0.5</v>
      </c>
      <c r="V62" s="173">
        <f t="shared" si="56"/>
        <v>1.5</v>
      </c>
      <c r="W62" s="174">
        <f t="shared" si="57"/>
        <v>0.25</v>
      </c>
      <c r="X62" s="173" t="b">
        <f t="shared" si="35"/>
        <v>0</v>
      </c>
      <c r="Y62" s="162" t="str">
        <f t="shared" si="36"/>
        <v>0</v>
      </c>
      <c r="Z62" s="187" t="str">
        <f t="shared" si="37"/>
        <v/>
      </c>
      <c r="AA62" s="187" t="str">
        <f t="shared" si="58"/>
        <v/>
      </c>
      <c r="AB62" s="188" t="str">
        <f t="shared" si="39"/>
        <v/>
      </c>
      <c r="AC62" s="154"/>
      <c r="AD62" s="155"/>
      <c r="AE62" s="157"/>
      <c r="AF62" s="336"/>
      <c r="AG62" s="47"/>
      <c r="AH62" s="47"/>
      <c r="AI62" s="47"/>
      <c r="AJ62" s="47"/>
      <c r="AK62" s="47"/>
      <c r="AL62" s="47"/>
      <c r="AM62" s="47"/>
      <c r="AN62" s="47"/>
      <c r="AO62" s="47"/>
    </row>
    <row r="63" spans="1:41" ht="12" customHeight="1">
      <c r="A63" s="192"/>
      <c r="B63" s="159"/>
      <c r="C63" s="159"/>
      <c r="D63" s="160"/>
      <c r="E63" s="161"/>
      <c r="F63" s="193"/>
      <c r="G63" s="193"/>
      <c r="H63" s="165"/>
      <c r="I63" s="166"/>
      <c r="J63" s="167"/>
      <c r="K63" s="168"/>
      <c r="L63" s="169">
        <f t="shared" si="49"/>
        <v>0</v>
      </c>
      <c r="M63" s="168"/>
      <c r="N63" s="170"/>
      <c r="O63" s="171">
        <f t="shared" si="50"/>
        <v>0</v>
      </c>
      <c r="P63" s="171">
        <f t="shared" si="51"/>
        <v>0</v>
      </c>
      <c r="Q63" s="172" t="str">
        <f t="shared" si="28"/>
        <v/>
      </c>
      <c r="R63" s="173" t="str">
        <f t="shared" si="52"/>
        <v/>
      </c>
      <c r="S63" s="173">
        <f t="shared" si="53"/>
        <v>0.25</v>
      </c>
      <c r="T63" s="173">
        <f t="shared" si="54"/>
        <v>0.25</v>
      </c>
      <c r="U63" s="173">
        <f t="shared" si="55"/>
        <v>0.5</v>
      </c>
      <c r="V63" s="173">
        <f t="shared" si="56"/>
        <v>1.5</v>
      </c>
      <c r="W63" s="174">
        <f t="shared" si="57"/>
        <v>0.25</v>
      </c>
      <c r="X63" s="173" t="b">
        <f t="shared" si="35"/>
        <v>0</v>
      </c>
      <c r="Y63" s="162" t="str">
        <f t="shared" si="36"/>
        <v>0</v>
      </c>
      <c r="Z63" s="187" t="str">
        <f t="shared" si="37"/>
        <v/>
      </c>
      <c r="AA63" s="187" t="str">
        <f t="shared" si="58"/>
        <v/>
      </c>
      <c r="AB63" s="188" t="str">
        <f t="shared" si="39"/>
        <v/>
      </c>
      <c r="AC63" s="154"/>
      <c r="AD63" s="155"/>
      <c r="AE63" s="157"/>
      <c r="AF63" s="336"/>
      <c r="AG63" s="47"/>
      <c r="AH63" s="47"/>
      <c r="AI63" s="47"/>
      <c r="AJ63" s="47"/>
      <c r="AK63" s="47"/>
      <c r="AL63" s="47"/>
      <c r="AM63" s="47"/>
      <c r="AN63" s="47"/>
      <c r="AO63" s="47"/>
    </row>
    <row r="64" spans="1:41" ht="12" customHeight="1">
      <c r="A64" s="198"/>
      <c r="B64" s="159"/>
      <c r="C64" s="159"/>
      <c r="D64" s="160"/>
      <c r="E64" s="161"/>
      <c r="F64" s="193"/>
      <c r="G64" s="193"/>
      <c r="H64" s="165"/>
      <c r="I64" s="166"/>
      <c r="J64" s="167"/>
      <c r="K64" s="168"/>
      <c r="L64" s="169">
        <f t="shared" si="49"/>
        <v>0</v>
      </c>
      <c r="M64" s="168"/>
      <c r="N64" s="170"/>
      <c r="O64" s="171">
        <f t="shared" si="50"/>
        <v>0</v>
      </c>
      <c r="P64" s="171">
        <f t="shared" si="51"/>
        <v>0</v>
      </c>
      <c r="Q64" s="172" t="str">
        <f t="shared" si="28"/>
        <v/>
      </c>
      <c r="R64" s="173" t="str">
        <f t="shared" si="52"/>
        <v/>
      </c>
      <c r="S64" s="173">
        <f t="shared" si="53"/>
        <v>0.25</v>
      </c>
      <c r="T64" s="173">
        <f t="shared" si="54"/>
        <v>0.25</v>
      </c>
      <c r="U64" s="173">
        <f t="shared" si="55"/>
        <v>0.5</v>
      </c>
      <c r="V64" s="173">
        <f t="shared" si="56"/>
        <v>1.5</v>
      </c>
      <c r="W64" s="174">
        <f t="shared" si="57"/>
        <v>0.25</v>
      </c>
      <c r="X64" s="173" t="b">
        <f t="shared" si="35"/>
        <v>0</v>
      </c>
      <c r="Y64" s="162" t="str">
        <f t="shared" si="36"/>
        <v>0</v>
      </c>
      <c r="Z64" s="187" t="str">
        <f t="shared" si="37"/>
        <v/>
      </c>
      <c r="AA64" s="187" t="str">
        <f t="shared" si="58"/>
        <v/>
      </c>
      <c r="AB64" s="188" t="str">
        <f t="shared" si="39"/>
        <v/>
      </c>
      <c r="AC64" s="154"/>
      <c r="AD64" s="155"/>
      <c r="AE64" s="157"/>
      <c r="AF64" s="336"/>
      <c r="AG64" s="47"/>
      <c r="AH64" s="47"/>
      <c r="AI64" s="47"/>
      <c r="AJ64" s="47"/>
      <c r="AK64" s="47"/>
      <c r="AL64" s="47"/>
      <c r="AM64" s="47"/>
      <c r="AN64" s="47"/>
      <c r="AO64" s="47"/>
    </row>
    <row r="65" spans="1:41" ht="12" customHeight="1">
      <c r="A65" s="192"/>
      <c r="B65" s="159"/>
      <c r="C65" s="159"/>
      <c r="D65" s="160"/>
      <c r="E65" s="161"/>
      <c r="F65" s="204"/>
      <c r="G65" s="193"/>
      <c r="H65" s="165"/>
      <c r="I65" s="166"/>
      <c r="J65" s="167"/>
      <c r="K65" s="168"/>
      <c r="L65" s="169">
        <f t="shared" si="49"/>
        <v>0</v>
      </c>
      <c r="M65" s="168"/>
      <c r="N65" s="170"/>
      <c r="O65" s="171">
        <f t="shared" si="50"/>
        <v>0</v>
      </c>
      <c r="P65" s="171">
        <f t="shared" si="51"/>
        <v>0</v>
      </c>
      <c r="Q65" s="172" t="str">
        <f t="shared" si="28"/>
        <v/>
      </c>
      <c r="R65" s="173" t="str">
        <f t="shared" si="52"/>
        <v/>
      </c>
      <c r="S65" s="173">
        <f t="shared" si="53"/>
        <v>0.25</v>
      </c>
      <c r="T65" s="173">
        <f t="shared" si="54"/>
        <v>0.25</v>
      </c>
      <c r="U65" s="173">
        <f t="shared" si="55"/>
        <v>0.5</v>
      </c>
      <c r="V65" s="173">
        <f t="shared" si="56"/>
        <v>1.5</v>
      </c>
      <c r="W65" s="174">
        <f t="shared" si="57"/>
        <v>0.25</v>
      </c>
      <c r="X65" s="173" t="b">
        <f t="shared" si="35"/>
        <v>0</v>
      </c>
      <c r="Y65" s="162" t="str">
        <f t="shared" si="36"/>
        <v>0</v>
      </c>
      <c r="Z65" s="187" t="str">
        <f t="shared" si="37"/>
        <v/>
      </c>
      <c r="AA65" s="187" t="str">
        <f t="shared" si="58"/>
        <v/>
      </c>
      <c r="AB65" s="188" t="str">
        <f t="shared" si="39"/>
        <v/>
      </c>
      <c r="AC65" s="154"/>
      <c r="AD65" s="155"/>
      <c r="AE65" s="157"/>
      <c r="AF65" s="336"/>
      <c r="AG65" s="47"/>
      <c r="AH65" s="47"/>
      <c r="AI65" s="47"/>
      <c r="AJ65" s="47"/>
      <c r="AK65" s="47"/>
      <c r="AL65" s="47"/>
      <c r="AM65" s="47"/>
      <c r="AN65" s="47"/>
      <c r="AO65" s="47"/>
    </row>
    <row r="66" spans="1:41" ht="12" customHeight="1">
      <c r="A66" s="192"/>
      <c r="B66" s="159"/>
      <c r="C66" s="159"/>
      <c r="D66" s="160"/>
      <c r="E66" s="161"/>
      <c r="F66" s="204"/>
      <c r="G66" s="193"/>
      <c r="H66" s="165"/>
      <c r="I66" s="166"/>
      <c r="J66" s="167"/>
      <c r="K66" s="168"/>
      <c r="L66" s="169">
        <f t="shared" si="49"/>
        <v>0</v>
      </c>
      <c r="M66" s="168"/>
      <c r="N66" s="170"/>
      <c r="O66" s="171">
        <f t="shared" si="50"/>
        <v>0</v>
      </c>
      <c r="P66" s="171">
        <f t="shared" si="51"/>
        <v>0</v>
      </c>
      <c r="Q66" s="172" t="str">
        <f t="shared" si="28"/>
        <v/>
      </c>
      <c r="R66" s="173" t="str">
        <f t="shared" si="52"/>
        <v/>
      </c>
      <c r="S66" s="173">
        <f t="shared" si="53"/>
        <v>0.25</v>
      </c>
      <c r="T66" s="173">
        <f t="shared" si="54"/>
        <v>0.25</v>
      </c>
      <c r="U66" s="173">
        <f t="shared" si="55"/>
        <v>0.5</v>
      </c>
      <c r="V66" s="173">
        <f t="shared" si="56"/>
        <v>1.5</v>
      </c>
      <c r="W66" s="174">
        <f t="shared" si="57"/>
        <v>0.25</v>
      </c>
      <c r="X66" s="173" t="b">
        <f t="shared" si="35"/>
        <v>0</v>
      </c>
      <c r="Y66" s="162" t="str">
        <f t="shared" si="36"/>
        <v>0</v>
      </c>
      <c r="Z66" s="187" t="str">
        <f t="shared" si="37"/>
        <v/>
      </c>
      <c r="AA66" s="187" t="str">
        <f t="shared" si="58"/>
        <v/>
      </c>
      <c r="AB66" s="188" t="str">
        <f t="shared" si="39"/>
        <v/>
      </c>
      <c r="AC66" s="154"/>
      <c r="AD66" s="155"/>
      <c r="AE66" s="157"/>
      <c r="AF66" s="336"/>
      <c r="AG66" s="47"/>
      <c r="AH66" s="47"/>
      <c r="AI66" s="47"/>
      <c r="AJ66" s="47"/>
      <c r="AK66" s="47"/>
      <c r="AL66" s="47"/>
      <c r="AM66" s="47"/>
      <c r="AN66" s="47"/>
      <c r="AO66" s="47"/>
    </row>
    <row r="67" spans="1:41" ht="12" customHeight="1">
      <c r="A67" s="192"/>
      <c r="B67" s="159"/>
      <c r="C67" s="159"/>
      <c r="D67" s="160"/>
      <c r="E67" s="161"/>
      <c r="F67" s="204"/>
      <c r="G67" s="193"/>
      <c r="H67" s="165"/>
      <c r="I67" s="166"/>
      <c r="J67" s="167"/>
      <c r="K67" s="168"/>
      <c r="L67" s="169">
        <f t="shared" si="49"/>
        <v>0</v>
      </c>
      <c r="M67" s="168"/>
      <c r="N67" s="170"/>
      <c r="O67" s="171">
        <f t="shared" si="50"/>
        <v>0</v>
      </c>
      <c r="P67" s="171">
        <f t="shared" si="51"/>
        <v>0</v>
      </c>
      <c r="Q67" s="172" t="str">
        <f t="shared" si="28"/>
        <v/>
      </c>
      <c r="R67" s="173" t="str">
        <f t="shared" si="52"/>
        <v/>
      </c>
      <c r="S67" s="173">
        <f t="shared" si="53"/>
        <v>0.25</v>
      </c>
      <c r="T67" s="173">
        <f t="shared" si="54"/>
        <v>0.25</v>
      </c>
      <c r="U67" s="173">
        <f t="shared" si="55"/>
        <v>0.5</v>
      </c>
      <c r="V67" s="173">
        <f t="shared" si="56"/>
        <v>1.5</v>
      </c>
      <c r="W67" s="174">
        <f t="shared" si="57"/>
        <v>0.25</v>
      </c>
      <c r="X67" s="173" t="b">
        <f t="shared" si="35"/>
        <v>0</v>
      </c>
      <c r="Y67" s="162" t="str">
        <f t="shared" si="36"/>
        <v>0</v>
      </c>
      <c r="Z67" s="187" t="str">
        <f t="shared" si="37"/>
        <v/>
      </c>
      <c r="AA67" s="187" t="str">
        <f t="shared" si="58"/>
        <v/>
      </c>
      <c r="AB67" s="188" t="str">
        <f t="shared" si="39"/>
        <v/>
      </c>
      <c r="AC67" s="154"/>
      <c r="AD67" s="155"/>
      <c r="AE67" s="157"/>
      <c r="AF67" s="336"/>
      <c r="AG67" s="47"/>
      <c r="AH67" s="47"/>
      <c r="AI67" s="47"/>
      <c r="AJ67" s="47"/>
      <c r="AK67" s="47"/>
      <c r="AL67" s="47"/>
      <c r="AM67" s="47"/>
      <c r="AN67" s="47"/>
      <c r="AO67" s="47"/>
    </row>
    <row r="68" spans="1:41" ht="12" customHeight="1">
      <c r="A68" s="163"/>
      <c r="B68" s="159"/>
      <c r="C68" s="159"/>
      <c r="D68" s="160"/>
      <c r="E68" s="161"/>
      <c r="F68" s="164"/>
      <c r="G68" s="164"/>
      <c r="H68" s="165"/>
      <c r="I68" s="166"/>
      <c r="J68" s="167"/>
      <c r="K68" s="168"/>
      <c r="L68" s="169">
        <f t="shared" si="49"/>
        <v>0</v>
      </c>
      <c r="M68" s="168"/>
      <c r="N68" s="170"/>
      <c r="O68" s="171">
        <f t="shared" si="50"/>
        <v>0</v>
      </c>
      <c r="P68" s="171">
        <f t="shared" si="51"/>
        <v>0</v>
      </c>
      <c r="Q68" s="172" t="str">
        <f t="shared" si="28"/>
        <v/>
      </c>
      <c r="R68" s="173" t="str">
        <f t="shared" si="52"/>
        <v/>
      </c>
      <c r="S68" s="173">
        <f t="shared" si="53"/>
        <v>0.25</v>
      </c>
      <c r="T68" s="173">
        <f t="shared" si="54"/>
        <v>0.25</v>
      </c>
      <c r="U68" s="173">
        <f t="shared" si="55"/>
        <v>0.5</v>
      </c>
      <c r="V68" s="173">
        <f t="shared" si="56"/>
        <v>1.5</v>
      </c>
      <c r="W68" s="174">
        <f t="shared" si="57"/>
        <v>0.25</v>
      </c>
      <c r="X68" s="173" t="b">
        <f t="shared" si="35"/>
        <v>0</v>
      </c>
      <c r="Y68" s="162" t="str">
        <f t="shared" si="36"/>
        <v>0</v>
      </c>
      <c r="Z68" s="187" t="str">
        <f t="shared" si="37"/>
        <v/>
      </c>
      <c r="AA68" s="187" t="str">
        <f t="shared" si="58"/>
        <v/>
      </c>
      <c r="AB68" s="188" t="str">
        <f t="shared" si="39"/>
        <v/>
      </c>
      <c r="AC68" s="154"/>
      <c r="AD68" s="155"/>
      <c r="AE68" s="157"/>
      <c r="AF68" s="336"/>
      <c r="AG68" s="47"/>
      <c r="AH68" s="47"/>
      <c r="AI68" s="47"/>
      <c r="AJ68" s="47"/>
      <c r="AK68" s="47"/>
      <c r="AL68" s="47"/>
      <c r="AM68" s="47"/>
      <c r="AN68" s="47"/>
      <c r="AO68" s="47"/>
    </row>
    <row r="69" spans="1:41" ht="12" customHeight="1">
      <c r="A69" s="176"/>
      <c r="B69" s="177"/>
      <c r="C69" s="177"/>
      <c r="D69" s="178"/>
      <c r="E69" s="179"/>
      <c r="F69" s="180"/>
      <c r="G69" s="180"/>
      <c r="H69" s="180"/>
      <c r="I69" s="181"/>
      <c r="J69" s="182"/>
      <c r="K69" s="180"/>
      <c r="L69" s="183">
        <f t="shared" si="49"/>
        <v>0</v>
      </c>
      <c r="M69" s="180"/>
      <c r="N69" s="184"/>
      <c r="O69" s="185">
        <f t="shared" si="50"/>
        <v>0</v>
      </c>
      <c r="P69" s="185">
        <f t="shared" si="51"/>
        <v>0</v>
      </c>
      <c r="Q69" s="180" t="str">
        <f t="shared" si="28"/>
        <v/>
      </c>
      <c r="R69" s="184" t="str">
        <f t="shared" si="52"/>
        <v/>
      </c>
      <c r="S69" s="184">
        <f t="shared" si="53"/>
        <v>0.25</v>
      </c>
      <c r="T69" s="184">
        <f t="shared" si="54"/>
        <v>0.25</v>
      </c>
      <c r="U69" s="184">
        <f t="shared" si="55"/>
        <v>0.5</v>
      </c>
      <c r="V69" s="184">
        <f t="shared" si="56"/>
        <v>1.5</v>
      </c>
      <c r="W69" s="186">
        <f t="shared" si="57"/>
        <v>0.25</v>
      </c>
      <c r="X69" s="184" t="b">
        <f t="shared" si="35"/>
        <v>0</v>
      </c>
      <c r="Y69" s="184" t="str">
        <f t="shared" si="36"/>
        <v>0</v>
      </c>
      <c r="Z69" s="187" t="str">
        <f t="shared" si="37"/>
        <v/>
      </c>
      <c r="AA69" s="187" t="str">
        <f t="shared" si="58"/>
        <v/>
      </c>
      <c r="AB69" s="188" t="str">
        <f t="shared" si="39"/>
        <v/>
      </c>
      <c r="AC69" s="189"/>
      <c r="AD69" s="190"/>
      <c r="AE69" s="191"/>
      <c r="AF69" s="336"/>
      <c r="AG69" s="47"/>
      <c r="AH69" s="47"/>
      <c r="AI69" s="47"/>
      <c r="AJ69" s="47"/>
      <c r="AK69" s="47"/>
      <c r="AL69" s="47"/>
      <c r="AM69" s="47"/>
      <c r="AN69" s="47"/>
      <c r="AO69" s="47"/>
    </row>
    <row r="70" spans="1:41" ht="12" customHeight="1">
      <c r="A70" s="205"/>
      <c r="B70" s="159"/>
      <c r="C70" s="159"/>
      <c r="D70" s="160"/>
      <c r="E70" s="161"/>
      <c r="F70" s="203"/>
      <c r="G70" s="193"/>
      <c r="H70" s="165"/>
      <c r="I70" s="166"/>
      <c r="J70" s="167"/>
      <c r="K70" s="168"/>
      <c r="L70" s="169">
        <f t="shared" si="49"/>
        <v>0</v>
      </c>
      <c r="M70" s="168"/>
      <c r="N70" s="170"/>
      <c r="O70" s="171">
        <f t="shared" si="50"/>
        <v>0</v>
      </c>
      <c r="P70" s="171">
        <f t="shared" si="51"/>
        <v>0</v>
      </c>
      <c r="Q70" s="172" t="str">
        <f t="shared" si="28"/>
        <v/>
      </c>
      <c r="R70" s="173" t="str">
        <f t="shared" si="52"/>
        <v/>
      </c>
      <c r="S70" s="173">
        <f t="shared" si="53"/>
        <v>0.25</v>
      </c>
      <c r="T70" s="173">
        <f t="shared" si="54"/>
        <v>0.25</v>
      </c>
      <c r="U70" s="173">
        <f t="shared" si="55"/>
        <v>0.5</v>
      </c>
      <c r="V70" s="173">
        <f t="shared" si="56"/>
        <v>1.5</v>
      </c>
      <c r="W70" s="174">
        <f t="shared" si="57"/>
        <v>0.25</v>
      </c>
      <c r="X70" s="173" t="b">
        <f t="shared" si="35"/>
        <v>0</v>
      </c>
      <c r="Y70" s="162" t="str">
        <f t="shared" si="36"/>
        <v>0</v>
      </c>
      <c r="Z70" s="187" t="str">
        <f t="shared" si="37"/>
        <v/>
      </c>
      <c r="AA70" s="187" t="str">
        <f t="shared" si="58"/>
        <v/>
      </c>
      <c r="AB70" s="188" t="str">
        <f t="shared" si="39"/>
        <v/>
      </c>
      <c r="AC70" s="154"/>
      <c r="AD70" s="155"/>
      <c r="AE70" s="157"/>
      <c r="AF70" s="336"/>
      <c r="AG70" s="47"/>
      <c r="AH70" s="47"/>
      <c r="AI70" s="47"/>
      <c r="AJ70" s="47"/>
      <c r="AK70" s="47"/>
      <c r="AL70" s="47"/>
      <c r="AM70" s="47"/>
      <c r="AN70" s="47"/>
      <c r="AO70" s="47"/>
    </row>
    <row r="71" spans="1:41" ht="12" customHeight="1">
      <c r="A71" s="205"/>
      <c r="B71" s="159"/>
      <c r="C71" s="159"/>
      <c r="D71" s="160"/>
      <c r="E71" s="161"/>
      <c r="F71" s="203"/>
      <c r="G71" s="193"/>
      <c r="H71" s="165"/>
      <c r="I71" s="166"/>
      <c r="J71" s="167"/>
      <c r="K71" s="168"/>
      <c r="L71" s="169">
        <f t="shared" si="49"/>
        <v>0</v>
      </c>
      <c r="M71" s="168"/>
      <c r="N71" s="170"/>
      <c r="O71" s="171">
        <f t="shared" si="50"/>
        <v>0</v>
      </c>
      <c r="P71" s="171">
        <f t="shared" si="51"/>
        <v>0</v>
      </c>
      <c r="Q71" s="172" t="str">
        <f t="shared" si="28"/>
        <v/>
      </c>
      <c r="R71" s="173" t="str">
        <f t="shared" si="52"/>
        <v/>
      </c>
      <c r="S71" s="173">
        <f t="shared" si="53"/>
        <v>0.25</v>
      </c>
      <c r="T71" s="173">
        <f t="shared" si="54"/>
        <v>0.25</v>
      </c>
      <c r="U71" s="173">
        <f t="shared" si="55"/>
        <v>0.5</v>
      </c>
      <c r="V71" s="173">
        <f t="shared" si="56"/>
        <v>1.5</v>
      </c>
      <c r="W71" s="174">
        <f t="shared" si="57"/>
        <v>0.25</v>
      </c>
      <c r="X71" s="173" t="b">
        <f t="shared" si="35"/>
        <v>0</v>
      </c>
      <c r="Y71" s="162" t="str">
        <f t="shared" si="36"/>
        <v>0</v>
      </c>
      <c r="Z71" s="187" t="str">
        <f t="shared" si="37"/>
        <v/>
      </c>
      <c r="AA71" s="187" t="str">
        <f t="shared" si="58"/>
        <v/>
      </c>
      <c r="AB71" s="188" t="str">
        <f t="shared" si="39"/>
        <v/>
      </c>
      <c r="AC71" s="154"/>
      <c r="AD71" s="155"/>
      <c r="AE71" s="157"/>
      <c r="AF71" s="336"/>
      <c r="AG71" s="47"/>
      <c r="AH71" s="47"/>
      <c r="AI71" s="47"/>
      <c r="AJ71" s="47"/>
      <c r="AK71" s="47"/>
      <c r="AL71" s="47"/>
      <c r="AM71" s="47"/>
      <c r="AN71" s="47"/>
      <c r="AO71" s="47"/>
    </row>
    <row r="72" spans="1:41" ht="12" customHeight="1">
      <c r="A72" s="192"/>
      <c r="B72" s="159"/>
      <c r="C72" s="159"/>
      <c r="D72" s="160"/>
      <c r="E72" s="161"/>
      <c r="F72" s="193"/>
      <c r="G72" s="193"/>
      <c r="H72" s="165"/>
      <c r="I72" s="166"/>
      <c r="J72" s="167"/>
      <c r="K72" s="168"/>
      <c r="L72" s="169">
        <f t="shared" si="49"/>
        <v>0</v>
      </c>
      <c r="M72" s="168"/>
      <c r="N72" s="170"/>
      <c r="O72" s="171">
        <f t="shared" si="50"/>
        <v>0</v>
      </c>
      <c r="P72" s="171">
        <f t="shared" si="51"/>
        <v>0</v>
      </c>
      <c r="Q72" s="172" t="str">
        <f t="shared" si="28"/>
        <v/>
      </c>
      <c r="R72" s="173" t="str">
        <f t="shared" si="52"/>
        <v/>
      </c>
      <c r="S72" s="173">
        <f t="shared" si="53"/>
        <v>0.25</v>
      </c>
      <c r="T72" s="173">
        <f t="shared" si="54"/>
        <v>0.25</v>
      </c>
      <c r="U72" s="173">
        <f t="shared" si="55"/>
        <v>0.5</v>
      </c>
      <c r="V72" s="173">
        <f t="shared" si="56"/>
        <v>1.5</v>
      </c>
      <c r="W72" s="174">
        <f t="shared" si="57"/>
        <v>0.25</v>
      </c>
      <c r="X72" s="173" t="b">
        <f t="shared" si="35"/>
        <v>0</v>
      </c>
      <c r="Y72" s="162" t="str">
        <f t="shared" si="36"/>
        <v>0</v>
      </c>
      <c r="Z72" s="187" t="str">
        <f t="shared" si="37"/>
        <v/>
      </c>
      <c r="AA72" s="187" t="str">
        <f t="shared" si="58"/>
        <v/>
      </c>
      <c r="AB72" s="188" t="str">
        <f t="shared" si="39"/>
        <v/>
      </c>
      <c r="AC72" s="154"/>
      <c r="AD72" s="155"/>
      <c r="AE72" s="157"/>
      <c r="AF72" s="336"/>
      <c r="AG72" s="47"/>
      <c r="AH72" s="47"/>
      <c r="AI72" s="47"/>
      <c r="AJ72" s="47"/>
      <c r="AK72" s="47"/>
      <c r="AL72" s="47"/>
      <c r="AM72" s="47"/>
      <c r="AN72" s="47"/>
      <c r="AO72" s="47"/>
    </row>
    <row r="73" spans="1:41" ht="12" customHeight="1">
      <c r="A73" s="198"/>
      <c r="B73" s="159"/>
      <c r="C73" s="159"/>
      <c r="D73" s="160"/>
      <c r="E73" s="161"/>
      <c r="F73" s="203"/>
      <c r="G73" s="193"/>
      <c r="H73" s="165"/>
      <c r="I73" s="166"/>
      <c r="J73" s="167"/>
      <c r="K73" s="168"/>
      <c r="L73" s="169">
        <f t="shared" si="49"/>
        <v>0</v>
      </c>
      <c r="M73" s="168"/>
      <c r="N73" s="170"/>
      <c r="O73" s="171">
        <f t="shared" si="50"/>
        <v>0</v>
      </c>
      <c r="P73" s="171">
        <f t="shared" si="51"/>
        <v>0</v>
      </c>
      <c r="Q73" s="172" t="str">
        <f t="shared" si="28"/>
        <v/>
      </c>
      <c r="R73" s="173" t="str">
        <f t="shared" si="52"/>
        <v/>
      </c>
      <c r="S73" s="173">
        <f t="shared" si="53"/>
        <v>0.25</v>
      </c>
      <c r="T73" s="173">
        <f t="shared" si="54"/>
        <v>0.25</v>
      </c>
      <c r="U73" s="173">
        <f t="shared" si="55"/>
        <v>0.5</v>
      </c>
      <c r="V73" s="173">
        <f t="shared" si="56"/>
        <v>1.5</v>
      </c>
      <c r="W73" s="174">
        <f t="shared" si="57"/>
        <v>0.25</v>
      </c>
      <c r="X73" s="173" t="b">
        <f t="shared" si="35"/>
        <v>0</v>
      </c>
      <c r="Y73" s="162" t="str">
        <f t="shared" si="36"/>
        <v>0</v>
      </c>
      <c r="Z73" s="187" t="str">
        <f t="shared" si="37"/>
        <v/>
      </c>
      <c r="AA73" s="187" t="str">
        <f t="shared" si="58"/>
        <v/>
      </c>
      <c r="AB73" s="188" t="str">
        <f t="shared" si="39"/>
        <v/>
      </c>
      <c r="AC73" s="154"/>
      <c r="AD73" s="155"/>
      <c r="AE73" s="157"/>
      <c r="AF73" s="336"/>
      <c r="AG73" s="47"/>
      <c r="AH73" s="47"/>
      <c r="AI73" s="47"/>
      <c r="AJ73" s="47"/>
      <c r="AK73" s="47"/>
      <c r="AL73" s="47"/>
      <c r="AM73" s="47"/>
      <c r="AN73" s="47"/>
      <c r="AO73" s="47"/>
    </row>
    <row r="74" spans="1:41" ht="12" customHeight="1">
      <c r="A74" s="198"/>
      <c r="B74" s="159"/>
      <c r="C74" s="159"/>
      <c r="D74" s="160"/>
      <c r="E74" s="161"/>
      <c r="F74" s="203"/>
      <c r="G74" s="193"/>
      <c r="H74" s="165"/>
      <c r="I74" s="166"/>
      <c r="J74" s="167"/>
      <c r="K74" s="168"/>
      <c r="L74" s="169">
        <f t="shared" si="49"/>
        <v>0</v>
      </c>
      <c r="M74" s="168"/>
      <c r="N74" s="170"/>
      <c r="O74" s="171">
        <f t="shared" si="50"/>
        <v>0</v>
      </c>
      <c r="P74" s="171">
        <f t="shared" si="51"/>
        <v>0</v>
      </c>
      <c r="Q74" s="172" t="str">
        <f t="shared" si="28"/>
        <v/>
      </c>
      <c r="R74" s="173" t="str">
        <f t="shared" si="52"/>
        <v/>
      </c>
      <c r="S74" s="173">
        <f t="shared" si="53"/>
        <v>0.25</v>
      </c>
      <c r="T74" s="173">
        <f t="shared" si="54"/>
        <v>0.25</v>
      </c>
      <c r="U74" s="173">
        <f t="shared" si="55"/>
        <v>0.5</v>
      </c>
      <c r="V74" s="173">
        <f t="shared" si="56"/>
        <v>1.5</v>
      </c>
      <c r="W74" s="174">
        <f t="shared" si="57"/>
        <v>0.25</v>
      </c>
      <c r="X74" s="173" t="b">
        <f t="shared" si="35"/>
        <v>0</v>
      </c>
      <c r="Y74" s="162" t="str">
        <f t="shared" si="36"/>
        <v>0</v>
      </c>
      <c r="Z74" s="187" t="str">
        <f t="shared" si="37"/>
        <v/>
      </c>
      <c r="AA74" s="187" t="str">
        <f t="shared" si="58"/>
        <v/>
      </c>
      <c r="AB74" s="188" t="str">
        <f t="shared" si="39"/>
        <v/>
      </c>
      <c r="AC74" s="154"/>
      <c r="AD74" s="155"/>
      <c r="AE74" s="157"/>
      <c r="AF74" s="336"/>
      <c r="AG74" s="47"/>
      <c r="AH74" s="47"/>
      <c r="AI74" s="47"/>
      <c r="AJ74" s="47"/>
      <c r="AK74" s="47"/>
      <c r="AL74" s="47"/>
      <c r="AM74" s="47"/>
      <c r="AN74" s="47"/>
      <c r="AO74" s="47"/>
    </row>
    <row r="75" spans="1:41" ht="12" customHeight="1">
      <c r="A75" s="163"/>
      <c r="B75" s="159"/>
      <c r="C75" s="159"/>
      <c r="D75" s="160"/>
      <c r="E75" s="161"/>
      <c r="F75" s="164"/>
      <c r="G75" s="164"/>
      <c r="H75" s="165"/>
      <c r="I75" s="166"/>
      <c r="J75" s="167"/>
      <c r="K75" s="168"/>
      <c r="L75" s="169">
        <f t="shared" si="49"/>
        <v>0</v>
      </c>
      <c r="M75" s="168"/>
      <c r="N75" s="170"/>
      <c r="O75" s="171">
        <f t="shared" si="50"/>
        <v>0</v>
      </c>
      <c r="P75" s="171">
        <f t="shared" si="51"/>
        <v>0</v>
      </c>
      <c r="Q75" s="172" t="str">
        <f t="shared" si="28"/>
        <v/>
      </c>
      <c r="R75" s="173" t="str">
        <f t="shared" si="52"/>
        <v/>
      </c>
      <c r="S75" s="173">
        <f t="shared" si="53"/>
        <v>0.25</v>
      </c>
      <c r="T75" s="173">
        <f t="shared" si="54"/>
        <v>0.25</v>
      </c>
      <c r="U75" s="173">
        <f t="shared" si="55"/>
        <v>0.5</v>
      </c>
      <c r="V75" s="173">
        <f t="shared" si="56"/>
        <v>1.5</v>
      </c>
      <c r="W75" s="174">
        <f t="shared" si="57"/>
        <v>0.25</v>
      </c>
      <c r="X75" s="173" t="b">
        <f t="shared" si="35"/>
        <v>0</v>
      </c>
      <c r="Y75" s="162" t="str">
        <f t="shared" si="36"/>
        <v>0</v>
      </c>
      <c r="Z75" s="187" t="str">
        <f t="shared" si="37"/>
        <v/>
      </c>
      <c r="AA75" s="187" t="str">
        <f t="shared" si="58"/>
        <v/>
      </c>
      <c r="AB75" s="188" t="str">
        <f t="shared" si="39"/>
        <v/>
      </c>
      <c r="AC75" s="154"/>
      <c r="AD75" s="155"/>
      <c r="AE75" s="157"/>
      <c r="AF75" s="336"/>
      <c r="AG75" s="47"/>
      <c r="AH75" s="47"/>
      <c r="AI75" s="47"/>
      <c r="AJ75" s="47"/>
      <c r="AK75" s="47"/>
      <c r="AL75" s="47"/>
      <c r="AM75" s="47"/>
      <c r="AN75" s="47"/>
      <c r="AO75" s="47"/>
    </row>
    <row r="76" spans="1:41" ht="12" customHeight="1">
      <c r="A76" s="176"/>
      <c r="B76" s="177"/>
      <c r="C76" s="177"/>
      <c r="D76" s="178"/>
      <c r="E76" s="179"/>
      <c r="F76" s="180"/>
      <c r="G76" s="180"/>
      <c r="H76" s="180"/>
      <c r="I76" s="181"/>
      <c r="J76" s="182"/>
      <c r="K76" s="180"/>
      <c r="L76" s="183">
        <f t="shared" si="49"/>
        <v>0</v>
      </c>
      <c r="M76" s="180"/>
      <c r="N76" s="184"/>
      <c r="O76" s="185">
        <f t="shared" si="50"/>
        <v>0</v>
      </c>
      <c r="P76" s="185">
        <f t="shared" si="51"/>
        <v>0</v>
      </c>
      <c r="Q76" s="180" t="str">
        <f t="shared" si="28"/>
        <v/>
      </c>
      <c r="R76" s="184" t="str">
        <f t="shared" si="52"/>
        <v/>
      </c>
      <c r="S76" s="184">
        <f t="shared" si="53"/>
        <v>0.25</v>
      </c>
      <c r="T76" s="184">
        <f t="shared" si="54"/>
        <v>0.25</v>
      </c>
      <c r="U76" s="184">
        <f t="shared" si="55"/>
        <v>0.5</v>
      </c>
      <c r="V76" s="184">
        <f t="shared" si="56"/>
        <v>1.5</v>
      </c>
      <c r="W76" s="186">
        <f t="shared" si="57"/>
        <v>0.25</v>
      </c>
      <c r="X76" s="184" t="b">
        <f t="shared" si="35"/>
        <v>0</v>
      </c>
      <c r="Y76" s="184" t="str">
        <f t="shared" si="36"/>
        <v>0</v>
      </c>
      <c r="Z76" s="187" t="str">
        <f t="shared" si="37"/>
        <v/>
      </c>
      <c r="AA76" s="187" t="str">
        <f t="shared" si="58"/>
        <v/>
      </c>
      <c r="AB76" s="188" t="str">
        <f t="shared" si="39"/>
        <v/>
      </c>
      <c r="AC76" s="189"/>
      <c r="AD76" s="190"/>
      <c r="AE76" s="191"/>
      <c r="AF76" s="336"/>
      <c r="AG76" s="47"/>
      <c r="AH76" s="47"/>
      <c r="AI76" s="47"/>
      <c r="AJ76" s="47"/>
      <c r="AK76" s="47"/>
      <c r="AL76" s="47"/>
      <c r="AM76" s="47"/>
      <c r="AN76" s="47"/>
      <c r="AO76" s="47"/>
    </row>
    <row r="77" spans="1:41" ht="12" customHeight="1">
      <c r="A77" s="205"/>
      <c r="B77" s="159"/>
      <c r="C77" s="159"/>
      <c r="D77" s="160"/>
      <c r="E77" s="161"/>
      <c r="F77" s="203"/>
      <c r="G77" s="203"/>
      <c r="H77" s="165"/>
      <c r="I77" s="166"/>
      <c r="J77" s="167"/>
      <c r="K77" s="168"/>
      <c r="L77" s="169">
        <f t="shared" si="49"/>
        <v>0</v>
      </c>
      <c r="M77" s="168"/>
      <c r="N77" s="170"/>
      <c r="O77" s="171">
        <f t="shared" si="50"/>
        <v>0</v>
      </c>
      <c r="P77" s="171">
        <f t="shared" si="51"/>
        <v>0</v>
      </c>
      <c r="Q77" s="172" t="str">
        <f t="shared" si="28"/>
        <v/>
      </c>
      <c r="R77" s="173" t="str">
        <f t="shared" si="52"/>
        <v/>
      </c>
      <c r="S77" s="173">
        <f t="shared" si="53"/>
        <v>0.25</v>
      </c>
      <c r="T77" s="173">
        <f t="shared" si="54"/>
        <v>0.25</v>
      </c>
      <c r="U77" s="173">
        <f t="shared" si="55"/>
        <v>0.5</v>
      </c>
      <c r="V77" s="173">
        <f t="shared" si="56"/>
        <v>1.5</v>
      </c>
      <c r="W77" s="174">
        <f t="shared" si="57"/>
        <v>0.25</v>
      </c>
      <c r="X77" s="173" t="b">
        <f t="shared" si="35"/>
        <v>0</v>
      </c>
      <c r="Y77" s="162" t="str">
        <f t="shared" si="36"/>
        <v>0</v>
      </c>
      <c r="Z77" s="187" t="str">
        <f t="shared" si="37"/>
        <v/>
      </c>
      <c r="AA77" s="187" t="str">
        <f t="shared" si="58"/>
        <v/>
      </c>
      <c r="AB77" s="188" t="str">
        <f t="shared" si="39"/>
        <v/>
      </c>
      <c r="AC77" s="154"/>
      <c r="AD77" s="155"/>
      <c r="AE77" s="157"/>
      <c r="AF77" s="336"/>
      <c r="AG77" s="47"/>
      <c r="AH77" s="47"/>
      <c r="AI77" s="47"/>
      <c r="AJ77" s="47"/>
      <c r="AK77" s="47"/>
      <c r="AL77" s="47"/>
      <c r="AM77" s="47"/>
      <c r="AN77" s="47"/>
      <c r="AO77" s="47"/>
    </row>
    <row r="78" spans="1:41" ht="12" customHeight="1">
      <c r="A78" s="205"/>
      <c r="B78" s="159"/>
      <c r="C78" s="159"/>
      <c r="D78" s="160"/>
      <c r="E78" s="161"/>
      <c r="F78" s="193"/>
      <c r="G78" s="193"/>
      <c r="H78" s="165"/>
      <c r="I78" s="166"/>
      <c r="J78" s="167"/>
      <c r="K78" s="168"/>
      <c r="L78" s="169">
        <f t="shared" si="49"/>
        <v>0</v>
      </c>
      <c r="M78" s="168"/>
      <c r="N78" s="170"/>
      <c r="O78" s="171">
        <f t="shared" si="50"/>
        <v>0</v>
      </c>
      <c r="P78" s="171">
        <f t="shared" si="51"/>
        <v>0</v>
      </c>
      <c r="Q78" s="172" t="str">
        <f t="shared" si="28"/>
        <v/>
      </c>
      <c r="R78" s="173" t="str">
        <f t="shared" si="52"/>
        <v/>
      </c>
      <c r="S78" s="173">
        <f t="shared" si="53"/>
        <v>0.25</v>
      </c>
      <c r="T78" s="173">
        <f t="shared" si="54"/>
        <v>0.25</v>
      </c>
      <c r="U78" s="173">
        <f t="shared" si="55"/>
        <v>0.5</v>
      </c>
      <c r="V78" s="173">
        <f t="shared" si="56"/>
        <v>1.5</v>
      </c>
      <c r="W78" s="174">
        <f t="shared" si="57"/>
        <v>0.25</v>
      </c>
      <c r="X78" s="173" t="b">
        <f t="shared" si="35"/>
        <v>0</v>
      </c>
      <c r="Y78" s="162" t="str">
        <f t="shared" si="36"/>
        <v>0</v>
      </c>
      <c r="Z78" s="187" t="str">
        <f t="shared" si="37"/>
        <v/>
      </c>
      <c r="AA78" s="187" t="str">
        <f t="shared" si="58"/>
        <v/>
      </c>
      <c r="AB78" s="188" t="str">
        <f t="shared" si="39"/>
        <v/>
      </c>
      <c r="AC78" s="154"/>
      <c r="AD78" s="155"/>
      <c r="AE78" s="157"/>
      <c r="AF78" s="336"/>
      <c r="AG78" s="47"/>
      <c r="AH78" s="47"/>
      <c r="AI78" s="47"/>
      <c r="AJ78" s="47"/>
      <c r="AK78" s="47"/>
      <c r="AL78" s="47"/>
      <c r="AM78" s="47"/>
      <c r="AN78" s="47"/>
      <c r="AO78" s="47"/>
    </row>
    <row r="79" spans="1:41" ht="12" customHeight="1">
      <c r="A79" s="192"/>
      <c r="B79" s="159"/>
      <c r="C79" s="159"/>
      <c r="D79" s="160"/>
      <c r="E79" s="161"/>
      <c r="F79" s="193"/>
      <c r="G79" s="193"/>
      <c r="H79" s="165"/>
      <c r="I79" s="166"/>
      <c r="J79" s="167"/>
      <c r="K79" s="168"/>
      <c r="L79" s="169">
        <f t="shared" si="49"/>
        <v>0</v>
      </c>
      <c r="M79" s="168"/>
      <c r="N79" s="170"/>
      <c r="O79" s="171">
        <f t="shared" si="50"/>
        <v>0</v>
      </c>
      <c r="P79" s="171">
        <f t="shared" si="51"/>
        <v>0</v>
      </c>
      <c r="Q79" s="172" t="str">
        <f t="shared" si="28"/>
        <v/>
      </c>
      <c r="R79" s="173" t="str">
        <f t="shared" si="52"/>
        <v/>
      </c>
      <c r="S79" s="173">
        <f t="shared" si="53"/>
        <v>0.25</v>
      </c>
      <c r="T79" s="173">
        <f t="shared" si="54"/>
        <v>0.25</v>
      </c>
      <c r="U79" s="173">
        <f t="shared" si="55"/>
        <v>0.5</v>
      </c>
      <c r="V79" s="173">
        <f t="shared" si="56"/>
        <v>1.5</v>
      </c>
      <c r="W79" s="174">
        <f t="shared" si="57"/>
        <v>0.25</v>
      </c>
      <c r="X79" s="173" t="b">
        <f t="shared" si="35"/>
        <v>0</v>
      </c>
      <c r="Y79" s="162" t="str">
        <f t="shared" si="36"/>
        <v>0</v>
      </c>
      <c r="Z79" s="187" t="str">
        <f t="shared" si="37"/>
        <v/>
      </c>
      <c r="AA79" s="187" t="str">
        <f t="shared" si="58"/>
        <v/>
      </c>
      <c r="AB79" s="188" t="str">
        <f t="shared" si="39"/>
        <v/>
      </c>
      <c r="AC79" s="154"/>
      <c r="AD79" s="155"/>
      <c r="AE79" s="157"/>
      <c r="AF79" s="336"/>
      <c r="AG79" s="47"/>
      <c r="AH79" s="47"/>
      <c r="AI79" s="47"/>
      <c r="AJ79" s="47"/>
      <c r="AK79" s="47"/>
      <c r="AL79" s="47"/>
      <c r="AM79" s="47"/>
      <c r="AN79" s="47"/>
      <c r="AO79" s="47"/>
    </row>
    <row r="80" spans="1:41" ht="12" customHeight="1">
      <c r="A80" s="205"/>
      <c r="B80" s="159"/>
      <c r="C80" s="159"/>
      <c r="D80" s="160"/>
      <c r="E80" s="161"/>
      <c r="F80" s="203"/>
      <c r="G80" s="203"/>
      <c r="H80" s="165"/>
      <c r="I80" s="166"/>
      <c r="J80" s="167"/>
      <c r="K80" s="168"/>
      <c r="L80" s="169">
        <f t="shared" si="49"/>
        <v>0</v>
      </c>
      <c r="M80" s="168"/>
      <c r="N80" s="170"/>
      <c r="O80" s="171">
        <f t="shared" si="50"/>
        <v>0</v>
      </c>
      <c r="P80" s="171">
        <f t="shared" si="51"/>
        <v>0</v>
      </c>
      <c r="Q80" s="172" t="str">
        <f t="shared" si="28"/>
        <v/>
      </c>
      <c r="R80" s="173" t="str">
        <f t="shared" si="52"/>
        <v/>
      </c>
      <c r="S80" s="173">
        <f t="shared" si="53"/>
        <v>0.25</v>
      </c>
      <c r="T80" s="173">
        <f t="shared" si="54"/>
        <v>0.25</v>
      </c>
      <c r="U80" s="173">
        <f t="shared" si="55"/>
        <v>0.5</v>
      </c>
      <c r="V80" s="173">
        <f t="shared" si="56"/>
        <v>1.5</v>
      </c>
      <c r="W80" s="174">
        <f t="shared" si="57"/>
        <v>0.25</v>
      </c>
      <c r="X80" s="173" t="b">
        <f t="shared" si="35"/>
        <v>0</v>
      </c>
      <c r="Y80" s="162" t="str">
        <f t="shared" si="36"/>
        <v>0</v>
      </c>
      <c r="Z80" s="187" t="str">
        <f t="shared" si="37"/>
        <v/>
      </c>
      <c r="AA80" s="187" t="str">
        <f t="shared" si="58"/>
        <v/>
      </c>
      <c r="AB80" s="188" t="str">
        <f t="shared" si="39"/>
        <v/>
      </c>
      <c r="AC80" s="154"/>
      <c r="AD80" s="155"/>
      <c r="AE80" s="157"/>
      <c r="AF80" s="336"/>
      <c r="AG80" s="47"/>
      <c r="AH80" s="47"/>
      <c r="AI80" s="47"/>
      <c r="AJ80" s="47"/>
      <c r="AK80" s="47"/>
      <c r="AL80" s="47"/>
      <c r="AM80" s="47"/>
      <c r="AN80" s="47"/>
      <c r="AO80" s="47"/>
    </row>
    <row r="81" spans="1:41" ht="12" customHeight="1">
      <c r="A81" s="205"/>
      <c r="B81" s="159"/>
      <c r="C81" s="159"/>
      <c r="D81" s="160"/>
      <c r="E81" s="161"/>
      <c r="F81" s="203"/>
      <c r="G81" s="203"/>
      <c r="H81" s="165"/>
      <c r="I81" s="166"/>
      <c r="J81" s="167"/>
      <c r="K81" s="168"/>
      <c r="L81" s="169">
        <f t="shared" si="49"/>
        <v>0</v>
      </c>
      <c r="M81" s="168"/>
      <c r="N81" s="170"/>
      <c r="O81" s="171">
        <f t="shared" si="50"/>
        <v>0</v>
      </c>
      <c r="P81" s="171">
        <f t="shared" si="51"/>
        <v>0</v>
      </c>
      <c r="Q81" s="172" t="str">
        <f t="shared" si="28"/>
        <v/>
      </c>
      <c r="R81" s="173" t="str">
        <f t="shared" si="52"/>
        <v/>
      </c>
      <c r="S81" s="173">
        <f t="shared" si="53"/>
        <v>0.25</v>
      </c>
      <c r="T81" s="173">
        <f t="shared" si="54"/>
        <v>0.25</v>
      </c>
      <c r="U81" s="173">
        <f t="shared" si="55"/>
        <v>0.5</v>
      </c>
      <c r="V81" s="173">
        <f t="shared" si="56"/>
        <v>1.5</v>
      </c>
      <c r="W81" s="174">
        <f t="shared" si="57"/>
        <v>0.25</v>
      </c>
      <c r="X81" s="173" t="b">
        <f t="shared" si="35"/>
        <v>0</v>
      </c>
      <c r="Y81" s="162" t="str">
        <f t="shared" si="36"/>
        <v>0</v>
      </c>
      <c r="Z81" s="187" t="str">
        <f t="shared" si="37"/>
        <v/>
      </c>
      <c r="AA81" s="187" t="str">
        <f t="shared" si="58"/>
        <v/>
      </c>
      <c r="AB81" s="188" t="str">
        <f t="shared" si="39"/>
        <v/>
      </c>
      <c r="AC81" s="154"/>
      <c r="AD81" s="155"/>
      <c r="AE81" s="157"/>
      <c r="AF81" s="336"/>
      <c r="AG81" s="47"/>
      <c r="AH81" s="47"/>
      <c r="AI81" s="47"/>
      <c r="AJ81" s="47"/>
      <c r="AK81" s="47"/>
      <c r="AL81" s="47"/>
      <c r="AM81" s="47"/>
      <c r="AN81" s="47"/>
      <c r="AO81" s="47"/>
    </row>
    <row r="82" spans="1:41" ht="12" customHeight="1">
      <c r="A82" s="163"/>
      <c r="B82" s="159"/>
      <c r="C82" s="159"/>
      <c r="D82" s="160"/>
      <c r="E82" s="161"/>
      <c r="F82" s="164"/>
      <c r="G82" s="164"/>
      <c r="H82" s="165"/>
      <c r="I82" s="166"/>
      <c r="J82" s="167"/>
      <c r="K82" s="168"/>
      <c r="L82" s="169">
        <f t="shared" si="49"/>
        <v>0</v>
      </c>
      <c r="M82" s="168"/>
      <c r="N82" s="170"/>
      <c r="O82" s="171">
        <f t="shared" si="50"/>
        <v>0</v>
      </c>
      <c r="P82" s="171">
        <f t="shared" si="51"/>
        <v>0</v>
      </c>
      <c r="Q82" s="172" t="str">
        <f t="shared" si="28"/>
        <v/>
      </c>
      <c r="R82" s="173" t="str">
        <f t="shared" si="52"/>
        <v/>
      </c>
      <c r="S82" s="173">
        <f t="shared" si="53"/>
        <v>0.25</v>
      </c>
      <c r="T82" s="173">
        <f t="shared" si="54"/>
        <v>0.25</v>
      </c>
      <c r="U82" s="173">
        <f t="shared" si="55"/>
        <v>0.5</v>
      </c>
      <c r="V82" s="173">
        <f t="shared" si="56"/>
        <v>1.5</v>
      </c>
      <c r="W82" s="174">
        <f t="shared" si="57"/>
        <v>0.25</v>
      </c>
      <c r="X82" s="173" t="b">
        <f t="shared" si="35"/>
        <v>0</v>
      </c>
      <c r="Y82" s="162" t="str">
        <f t="shared" si="36"/>
        <v>0</v>
      </c>
      <c r="Z82" s="187" t="str">
        <f t="shared" si="37"/>
        <v/>
      </c>
      <c r="AA82" s="187" t="str">
        <f t="shared" si="58"/>
        <v/>
      </c>
      <c r="AB82" s="188" t="str">
        <f t="shared" si="39"/>
        <v/>
      </c>
      <c r="AC82" s="154"/>
      <c r="AD82" s="155"/>
      <c r="AE82" s="157"/>
      <c r="AF82" s="336"/>
      <c r="AG82" s="47"/>
      <c r="AH82" s="47"/>
      <c r="AI82" s="47"/>
      <c r="AJ82" s="47"/>
      <c r="AK82" s="47"/>
      <c r="AL82" s="47"/>
      <c r="AM82" s="47"/>
      <c r="AN82" s="47"/>
      <c r="AO82" s="47"/>
    </row>
    <row r="83" spans="1:41" ht="12" customHeight="1">
      <c r="A83" s="176"/>
      <c r="B83" s="177"/>
      <c r="C83" s="177"/>
      <c r="D83" s="178"/>
      <c r="E83" s="179"/>
      <c r="F83" s="180"/>
      <c r="G83" s="180"/>
      <c r="H83" s="180"/>
      <c r="I83" s="181"/>
      <c r="J83" s="182"/>
      <c r="K83" s="180"/>
      <c r="L83" s="183">
        <f t="shared" si="49"/>
        <v>0</v>
      </c>
      <c r="M83" s="180"/>
      <c r="N83" s="184"/>
      <c r="O83" s="185">
        <f t="shared" si="50"/>
        <v>0</v>
      </c>
      <c r="P83" s="185">
        <f t="shared" si="51"/>
        <v>0</v>
      </c>
      <c r="Q83" s="180" t="str">
        <f t="shared" si="28"/>
        <v/>
      </c>
      <c r="R83" s="184" t="str">
        <f t="shared" si="52"/>
        <v/>
      </c>
      <c r="S83" s="184">
        <f t="shared" si="53"/>
        <v>0.25</v>
      </c>
      <c r="T83" s="184">
        <f t="shared" si="54"/>
        <v>0.25</v>
      </c>
      <c r="U83" s="184">
        <f t="shared" si="55"/>
        <v>0.5</v>
      </c>
      <c r="V83" s="184">
        <f t="shared" si="56"/>
        <v>1.5</v>
      </c>
      <c r="W83" s="186">
        <f t="shared" si="57"/>
        <v>0.25</v>
      </c>
      <c r="X83" s="184" t="b">
        <f t="shared" si="35"/>
        <v>0</v>
      </c>
      <c r="Y83" s="184" t="str">
        <f t="shared" si="36"/>
        <v>0</v>
      </c>
      <c r="Z83" s="187" t="str">
        <f t="shared" si="37"/>
        <v/>
      </c>
      <c r="AA83" s="187" t="str">
        <f t="shared" si="58"/>
        <v/>
      </c>
      <c r="AB83" s="188" t="str">
        <f t="shared" si="39"/>
        <v/>
      </c>
      <c r="AC83" s="189"/>
      <c r="AD83" s="190"/>
      <c r="AE83" s="191"/>
      <c r="AF83" s="336"/>
      <c r="AG83" s="47"/>
      <c r="AH83" s="47"/>
      <c r="AI83" s="47"/>
      <c r="AJ83" s="47"/>
      <c r="AK83" s="47"/>
      <c r="AL83" s="47"/>
      <c r="AM83" s="47"/>
      <c r="AN83" s="47"/>
      <c r="AO83" s="47"/>
    </row>
    <row r="84" spans="1:41" ht="12" customHeight="1">
      <c r="A84" s="205"/>
      <c r="B84" s="159"/>
      <c r="C84" s="159"/>
      <c r="D84" s="160"/>
      <c r="E84" s="161"/>
      <c r="F84" s="203"/>
      <c r="G84" s="203"/>
      <c r="H84" s="165"/>
      <c r="I84" s="166"/>
      <c r="J84" s="167"/>
      <c r="K84" s="168"/>
      <c r="L84" s="169">
        <f t="shared" si="49"/>
        <v>0</v>
      </c>
      <c r="M84" s="168"/>
      <c r="N84" s="170"/>
      <c r="O84" s="171">
        <f t="shared" si="50"/>
        <v>0</v>
      </c>
      <c r="P84" s="171">
        <f t="shared" si="51"/>
        <v>0</v>
      </c>
      <c r="Q84" s="172" t="str">
        <f t="shared" si="28"/>
        <v/>
      </c>
      <c r="R84" s="173" t="str">
        <f t="shared" si="52"/>
        <v/>
      </c>
      <c r="S84" s="173">
        <f t="shared" si="53"/>
        <v>0.25</v>
      </c>
      <c r="T84" s="173">
        <f t="shared" si="54"/>
        <v>0.25</v>
      </c>
      <c r="U84" s="173">
        <f t="shared" si="55"/>
        <v>0.5</v>
      </c>
      <c r="V84" s="173">
        <f t="shared" si="56"/>
        <v>1.5</v>
      </c>
      <c r="W84" s="174">
        <f t="shared" si="57"/>
        <v>0.25</v>
      </c>
      <c r="X84" s="173" t="b">
        <f t="shared" si="35"/>
        <v>0</v>
      </c>
      <c r="Y84" s="162" t="str">
        <f t="shared" si="36"/>
        <v>0</v>
      </c>
      <c r="Z84" s="187" t="str">
        <f t="shared" si="37"/>
        <v/>
      </c>
      <c r="AA84" s="187" t="str">
        <f t="shared" si="58"/>
        <v/>
      </c>
      <c r="AB84" s="188" t="str">
        <f t="shared" si="39"/>
        <v/>
      </c>
      <c r="AC84" s="154"/>
      <c r="AD84" s="155"/>
      <c r="AE84" s="157"/>
      <c r="AF84" s="336"/>
      <c r="AG84" s="47"/>
      <c r="AH84" s="47"/>
      <c r="AI84" s="47"/>
      <c r="AJ84" s="47"/>
      <c r="AK84" s="47"/>
      <c r="AL84" s="47"/>
      <c r="AM84" s="47"/>
      <c r="AN84" s="47"/>
      <c r="AO84" s="47"/>
    </row>
    <row r="85" spans="1:41" ht="12" customHeight="1">
      <c r="A85" s="163"/>
      <c r="B85" s="159"/>
      <c r="C85" s="159"/>
      <c r="D85" s="160"/>
      <c r="E85" s="161"/>
      <c r="F85" s="164"/>
      <c r="G85" s="164"/>
      <c r="H85" s="165"/>
      <c r="I85" s="166"/>
      <c r="J85" s="167"/>
      <c r="K85" s="168"/>
      <c r="L85" s="169">
        <f t="shared" si="49"/>
        <v>0</v>
      </c>
      <c r="M85" s="168"/>
      <c r="N85" s="170"/>
      <c r="O85" s="171">
        <f t="shared" si="50"/>
        <v>0</v>
      </c>
      <c r="P85" s="171">
        <f t="shared" si="51"/>
        <v>0</v>
      </c>
      <c r="Q85" s="172" t="str">
        <f t="shared" si="28"/>
        <v/>
      </c>
      <c r="R85" s="173" t="str">
        <f t="shared" si="52"/>
        <v/>
      </c>
      <c r="S85" s="173">
        <f t="shared" si="53"/>
        <v>0.25</v>
      </c>
      <c r="T85" s="173">
        <f t="shared" si="54"/>
        <v>0.25</v>
      </c>
      <c r="U85" s="173">
        <f t="shared" si="55"/>
        <v>0.5</v>
      </c>
      <c r="V85" s="173">
        <f t="shared" si="56"/>
        <v>1.5</v>
      </c>
      <c r="W85" s="174">
        <f t="shared" si="57"/>
        <v>0.25</v>
      </c>
      <c r="X85" s="173" t="b">
        <f t="shared" si="35"/>
        <v>0</v>
      </c>
      <c r="Y85" s="162" t="str">
        <f t="shared" si="36"/>
        <v>0</v>
      </c>
      <c r="Z85" s="187" t="str">
        <f t="shared" si="37"/>
        <v/>
      </c>
      <c r="AA85" s="187" t="str">
        <f t="shared" si="58"/>
        <v/>
      </c>
      <c r="AB85" s="188" t="str">
        <f t="shared" si="39"/>
        <v/>
      </c>
      <c r="AC85" s="154"/>
      <c r="AD85" s="155"/>
      <c r="AE85" s="157"/>
      <c r="AF85" s="336"/>
      <c r="AG85" s="47"/>
      <c r="AH85" s="47"/>
      <c r="AI85" s="47"/>
      <c r="AJ85" s="47"/>
      <c r="AK85" s="47"/>
      <c r="AL85" s="47"/>
      <c r="AM85" s="47"/>
      <c r="AN85" s="47"/>
      <c r="AO85" s="47"/>
    </row>
    <row r="86" spans="1:41" ht="12" customHeight="1">
      <c r="A86" s="176"/>
      <c r="B86" s="177"/>
      <c r="C86" s="177"/>
      <c r="D86" s="178"/>
      <c r="E86" s="179"/>
      <c r="F86" s="180"/>
      <c r="G86" s="180"/>
      <c r="H86" s="180"/>
      <c r="I86" s="181"/>
      <c r="J86" s="182"/>
      <c r="K86" s="180"/>
      <c r="L86" s="183">
        <f t="shared" si="49"/>
        <v>0</v>
      </c>
      <c r="M86" s="180"/>
      <c r="N86" s="184"/>
      <c r="O86" s="185">
        <f t="shared" si="50"/>
        <v>0</v>
      </c>
      <c r="P86" s="185">
        <f t="shared" si="51"/>
        <v>0</v>
      </c>
      <c r="Q86" s="180" t="str">
        <f t="shared" si="28"/>
        <v/>
      </c>
      <c r="R86" s="184" t="str">
        <f t="shared" si="52"/>
        <v/>
      </c>
      <c r="S86" s="184">
        <f t="shared" si="53"/>
        <v>0.25</v>
      </c>
      <c r="T86" s="184">
        <f t="shared" si="54"/>
        <v>0.25</v>
      </c>
      <c r="U86" s="184">
        <f t="shared" si="55"/>
        <v>0.5</v>
      </c>
      <c r="V86" s="184">
        <f t="shared" si="56"/>
        <v>1.5</v>
      </c>
      <c r="W86" s="186">
        <f t="shared" si="57"/>
        <v>0.25</v>
      </c>
      <c r="X86" s="184" t="b">
        <f t="shared" si="35"/>
        <v>0</v>
      </c>
      <c r="Y86" s="184" t="str">
        <f t="shared" si="36"/>
        <v>0</v>
      </c>
      <c r="Z86" s="187" t="str">
        <f t="shared" si="37"/>
        <v/>
      </c>
      <c r="AA86" s="187" t="str">
        <f t="shared" si="58"/>
        <v/>
      </c>
      <c r="AB86" s="188" t="str">
        <f t="shared" si="39"/>
        <v/>
      </c>
      <c r="AC86" s="189"/>
      <c r="AD86" s="190"/>
      <c r="AE86" s="191"/>
      <c r="AF86" s="336"/>
      <c r="AG86" s="47"/>
      <c r="AH86" s="47"/>
      <c r="AI86" s="47"/>
      <c r="AJ86" s="47"/>
      <c r="AK86" s="47"/>
      <c r="AL86" s="47"/>
      <c r="AM86" s="47"/>
      <c r="AN86" s="47"/>
      <c r="AO86" s="47"/>
    </row>
    <row r="87" spans="1:41" ht="12" customHeight="1">
      <c r="A87" s="205"/>
      <c r="B87" s="159"/>
      <c r="C87" s="159"/>
      <c r="D87" s="160"/>
      <c r="E87" s="161"/>
      <c r="F87" s="203"/>
      <c r="G87" s="203"/>
      <c r="H87" s="165"/>
      <c r="I87" s="166"/>
      <c r="J87" s="167"/>
      <c r="K87" s="168"/>
      <c r="L87" s="169">
        <f t="shared" si="49"/>
        <v>0</v>
      </c>
      <c r="M87" s="168"/>
      <c r="N87" s="170"/>
      <c r="O87" s="171">
        <f t="shared" si="50"/>
        <v>0</v>
      </c>
      <c r="P87" s="171">
        <f t="shared" si="51"/>
        <v>0</v>
      </c>
      <c r="Q87" s="172" t="str">
        <f t="shared" si="28"/>
        <v/>
      </c>
      <c r="R87" s="173" t="str">
        <f t="shared" si="52"/>
        <v/>
      </c>
      <c r="S87" s="173">
        <f t="shared" si="53"/>
        <v>0.25</v>
      </c>
      <c r="T87" s="173">
        <f t="shared" si="54"/>
        <v>0.25</v>
      </c>
      <c r="U87" s="173">
        <f t="shared" si="55"/>
        <v>0.5</v>
      </c>
      <c r="V87" s="173">
        <f t="shared" si="56"/>
        <v>1.5</v>
      </c>
      <c r="W87" s="174">
        <f t="shared" si="57"/>
        <v>0.25</v>
      </c>
      <c r="X87" s="173" t="b">
        <f t="shared" si="35"/>
        <v>0</v>
      </c>
      <c r="Y87" s="162" t="str">
        <f t="shared" si="36"/>
        <v>0</v>
      </c>
      <c r="Z87" s="187" t="str">
        <f t="shared" si="37"/>
        <v/>
      </c>
      <c r="AA87" s="187" t="str">
        <f t="shared" si="58"/>
        <v/>
      </c>
      <c r="AB87" s="188" t="str">
        <f t="shared" si="39"/>
        <v/>
      </c>
      <c r="AC87" s="154"/>
      <c r="AD87" s="155"/>
      <c r="AE87" s="157"/>
      <c r="AF87" s="336"/>
      <c r="AG87" s="47"/>
      <c r="AH87" s="47"/>
      <c r="AI87" s="47"/>
      <c r="AJ87" s="47"/>
      <c r="AK87" s="47"/>
      <c r="AL87" s="47"/>
      <c r="AM87" s="47"/>
      <c r="AN87" s="47"/>
      <c r="AO87" s="47"/>
    </row>
    <row r="88" spans="1:41" ht="12" customHeight="1">
      <c r="A88" s="163"/>
      <c r="B88" s="159"/>
      <c r="C88" s="159"/>
      <c r="D88" s="160"/>
      <c r="E88" s="161"/>
      <c r="F88" s="164"/>
      <c r="G88" s="164"/>
      <c r="H88" s="165"/>
      <c r="I88" s="166"/>
      <c r="J88" s="167"/>
      <c r="K88" s="168"/>
      <c r="L88" s="169">
        <f t="shared" si="49"/>
        <v>0</v>
      </c>
      <c r="M88" s="168"/>
      <c r="N88" s="170"/>
      <c r="O88" s="171">
        <f t="shared" si="50"/>
        <v>0</v>
      </c>
      <c r="P88" s="171">
        <f t="shared" si="51"/>
        <v>0</v>
      </c>
      <c r="Q88" s="172" t="str">
        <f t="shared" si="28"/>
        <v/>
      </c>
      <c r="R88" s="173" t="str">
        <f t="shared" si="52"/>
        <v/>
      </c>
      <c r="S88" s="173">
        <f t="shared" si="53"/>
        <v>0.25</v>
      </c>
      <c r="T88" s="173">
        <f t="shared" si="54"/>
        <v>0.25</v>
      </c>
      <c r="U88" s="173">
        <f t="shared" si="55"/>
        <v>0.5</v>
      </c>
      <c r="V88" s="173">
        <f t="shared" si="56"/>
        <v>1.5</v>
      </c>
      <c r="W88" s="174">
        <f t="shared" si="57"/>
        <v>0.25</v>
      </c>
      <c r="X88" s="173" t="b">
        <f t="shared" si="35"/>
        <v>0</v>
      </c>
      <c r="Y88" s="162" t="str">
        <f t="shared" si="36"/>
        <v>0</v>
      </c>
      <c r="Z88" s="187" t="str">
        <f t="shared" si="37"/>
        <v/>
      </c>
      <c r="AA88" s="187" t="str">
        <f t="shared" si="58"/>
        <v/>
      </c>
      <c r="AB88" s="188" t="str">
        <f t="shared" si="39"/>
        <v/>
      </c>
      <c r="AC88" s="154"/>
      <c r="AD88" s="155"/>
      <c r="AE88" s="157"/>
      <c r="AF88" s="336"/>
      <c r="AG88" s="47"/>
      <c r="AH88" s="47"/>
      <c r="AI88" s="47"/>
      <c r="AJ88" s="47"/>
      <c r="AK88" s="47"/>
      <c r="AL88" s="47"/>
      <c r="AM88" s="47"/>
      <c r="AN88" s="47"/>
      <c r="AO88" s="47"/>
    </row>
    <row r="89" spans="1:41" ht="12" customHeight="1">
      <c r="A89" s="176"/>
      <c r="B89" s="177"/>
      <c r="C89" s="177"/>
      <c r="D89" s="178"/>
      <c r="E89" s="179"/>
      <c r="F89" s="180"/>
      <c r="G89" s="180"/>
      <c r="H89" s="180"/>
      <c r="I89" s="181"/>
      <c r="J89" s="182"/>
      <c r="K89" s="180"/>
      <c r="L89" s="183">
        <f t="shared" si="49"/>
        <v>0</v>
      </c>
      <c r="M89" s="180"/>
      <c r="N89" s="184"/>
      <c r="O89" s="185">
        <f t="shared" si="50"/>
        <v>0</v>
      </c>
      <c r="P89" s="185">
        <f t="shared" si="51"/>
        <v>0</v>
      </c>
      <c r="Q89" s="180" t="str">
        <f t="shared" si="28"/>
        <v/>
      </c>
      <c r="R89" s="184" t="str">
        <f t="shared" si="52"/>
        <v/>
      </c>
      <c r="S89" s="184">
        <f t="shared" si="53"/>
        <v>0.25</v>
      </c>
      <c r="T89" s="184">
        <f t="shared" si="54"/>
        <v>0.25</v>
      </c>
      <c r="U89" s="184">
        <f t="shared" si="55"/>
        <v>0.5</v>
      </c>
      <c r="V89" s="184">
        <f t="shared" si="56"/>
        <v>1.5</v>
      </c>
      <c r="W89" s="186">
        <f t="shared" si="57"/>
        <v>0.25</v>
      </c>
      <c r="X89" s="184" t="b">
        <f t="shared" si="35"/>
        <v>0</v>
      </c>
      <c r="Y89" s="184" t="str">
        <f t="shared" si="36"/>
        <v>0</v>
      </c>
      <c r="Z89" s="187" t="str">
        <f t="shared" si="37"/>
        <v/>
      </c>
      <c r="AA89" s="187" t="str">
        <f t="shared" si="58"/>
        <v/>
      </c>
      <c r="AB89" s="188" t="str">
        <f t="shared" si="39"/>
        <v/>
      </c>
      <c r="AC89" s="189"/>
      <c r="AD89" s="190"/>
      <c r="AE89" s="191"/>
      <c r="AF89" s="336"/>
      <c r="AG89" s="47"/>
      <c r="AH89" s="47"/>
      <c r="AI89" s="47"/>
      <c r="AJ89" s="47"/>
      <c r="AK89" s="47"/>
      <c r="AL89" s="47"/>
      <c r="AM89" s="47"/>
      <c r="AN89" s="47"/>
      <c r="AO89" s="47"/>
    </row>
    <row r="90" spans="1:41" ht="12" customHeight="1">
      <c r="A90" s="205"/>
      <c r="B90" s="159"/>
      <c r="C90" s="159"/>
      <c r="D90" s="160"/>
      <c r="E90" s="161"/>
      <c r="F90" s="203"/>
      <c r="G90" s="203"/>
      <c r="H90" s="165"/>
      <c r="I90" s="166"/>
      <c r="J90" s="167"/>
      <c r="K90" s="168"/>
      <c r="L90" s="169">
        <f t="shared" si="49"/>
        <v>0</v>
      </c>
      <c r="M90" s="168"/>
      <c r="N90" s="170"/>
      <c r="O90" s="171">
        <f t="shared" si="50"/>
        <v>0</v>
      </c>
      <c r="P90" s="171">
        <f t="shared" si="51"/>
        <v>0</v>
      </c>
      <c r="Q90" s="172" t="str">
        <f t="shared" si="28"/>
        <v/>
      </c>
      <c r="R90" s="173" t="str">
        <f t="shared" si="52"/>
        <v/>
      </c>
      <c r="S90" s="173">
        <f t="shared" si="53"/>
        <v>0.25</v>
      </c>
      <c r="T90" s="173">
        <f t="shared" si="54"/>
        <v>0.25</v>
      </c>
      <c r="U90" s="173">
        <f t="shared" si="55"/>
        <v>0.5</v>
      </c>
      <c r="V90" s="173">
        <f t="shared" si="56"/>
        <v>1.5</v>
      </c>
      <c r="W90" s="174">
        <f t="shared" si="57"/>
        <v>0.25</v>
      </c>
      <c r="X90" s="173" t="b">
        <f t="shared" si="35"/>
        <v>0</v>
      </c>
      <c r="Y90" s="162" t="str">
        <f t="shared" si="36"/>
        <v>0</v>
      </c>
      <c r="Z90" s="187" t="str">
        <f t="shared" si="37"/>
        <v/>
      </c>
      <c r="AA90" s="187" t="str">
        <f t="shared" si="58"/>
        <v/>
      </c>
      <c r="AB90" s="188" t="str">
        <f t="shared" si="39"/>
        <v/>
      </c>
      <c r="AC90" s="154"/>
      <c r="AD90" s="155"/>
      <c r="AE90" s="157"/>
      <c r="AF90" s="336"/>
      <c r="AG90" s="47"/>
      <c r="AH90" s="47"/>
      <c r="AI90" s="47"/>
      <c r="AJ90" s="47"/>
      <c r="AK90" s="47"/>
      <c r="AL90" s="47"/>
      <c r="AM90" s="47"/>
      <c r="AN90" s="47"/>
      <c r="AO90" s="47"/>
    </row>
    <row r="91" spans="1:41" ht="12" customHeight="1">
      <c r="A91" s="163"/>
      <c r="B91" s="159"/>
      <c r="C91" s="159"/>
      <c r="D91" s="160"/>
      <c r="E91" s="161"/>
      <c r="F91" s="164"/>
      <c r="G91" s="164"/>
      <c r="H91" s="165"/>
      <c r="I91" s="166"/>
      <c r="J91" s="167"/>
      <c r="K91" s="168"/>
      <c r="L91" s="169">
        <f t="shared" si="49"/>
        <v>0</v>
      </c>
      <c r="M91" s="168"/>
      <c r="N91" s="170"/>
      <c r="O91" s="171">
        <f t="shared" si="50"/>
        <v>0</v>
      </c>
      <c r="P91" s="171">
        <f t="shared" si="51"/>
        <v>0</v>
      </c>
      <c r="Q91" s="172" t="str">
        <f t="shared" si="28"/>
        <v/>
      </c>
      <c r="R91" s="173" t="str">
        <f t="shared" si="52"/>
        <v/>
      </c>
      <c r="S91" s="173">
        <f t="shared" si="53"/>
        <v>0.25</v>
      </c>
      <c r="T91" s="173">
        <f t="shared" si="54"/>
        <v>0.25</v>
      </c>
      <c r="U91" s="173">
        <f t="shared" si="55"/>
        <v>0.5</v>
      </c>
      <c r="V91" s="173">
        <f t="shared" si="56"/>
        <v>1.5</v>
      </c>
      <c r="W91" s="174">
        <f t="shared" si="57"/>
        <v>0.25</v>
      </c>
      <c r="X91" s="173" t="b">
        <f t="shared" si="35"/>
        <v>0</v>
      </c>
      <c r="Y91" s="162" t="str">
        <f t="shared" si="36"/>
        <v>0</v>
      </c>
      <c r="Z91" s="187" t="str">
        <f t="shared" si="37"/>
        <v/>
      </c>
      <c r="AA91" s="187" t="str">
        <f t="shared" si="58"/>
        <v/>
      </c>
      <c r="AB91" s="188" t="str">
        <f t="shared" si="39"/>
        <v/>
      </c>
      <c r="AC91" s="154"/>
      <c r="AD91" s="155"/>
      <c r="AE91" s="157"/>
      <c r="AF91" s="336"/>
      <c r="AG91" s="47"/>
      <c r="AH91" s="47"/>
      <c r="AI91" s="47"/>
      <c r="AJ91" s="47"/>
      <c r="AK91" s="47"/>
      <c r="AL91" s="47"/>
      <c r="AM91" s="47"/>
      <c r="AN91" s="47"/>
      <c r="AO91" s="47"/>
    </row>
    <row r="92" spans="1:41" ht="12" customHeight="1">
      <c r="A92" s="176"/>
      <c r="B92" s="177"/>
      <c r="C92" s="177"/>
      <c r="D92" s="178"/>
      <c r="E92" s="179"/>
      <c r="F92" s="180"/>
      <c r="G92" s="180"/>
      <c r="H92" s="180"/>
      <c r="I92" s="181"/>
      <c r="J92" s="182"/>
      <c r="K92" s="180"/>
      <c r="L92" s="183">
        <f t="shared" si="49"/>
        <v>0</v>
      </c>
      <c r="M92" s="180"/>
      <c r="N92" s="184"/>
      <c r="O92" s="185">
        <f t="shared" si="50"/>
        <v>0</v>
      </c>
      <c r="P92" s="185">
        <f t="shared" si="51"/>
        <v>0</v>
      </c>
      <c r="Q92" s="180" t="str">
        <f t="shared" si="28"/>
        <v/>
      </c>
      <c r="R92" s="184" t="str">
        <f t="shared" si="52"/>
        <v/>
      </c>
      <c r="S92" s="184">
        <f t="shared" si="53"/>
        <v>0.25</v>
      </c>
      <c r="T92" s="184">
        <f t="shared" si="54"/>
        <v>0.25</v>
      </c>
      <c r="U92" s="184">
        <f t="shared" si="55"/>
        <v>0.5</v>
      </c>
      <c r="V92" s="184">
        <f t="shared" si="56"/>
        <v>1.5</v>
      </c>
      <c r="W92" s="186">
        <f t="shared" si="57"/>
        <v>0.25</v>
      </c>
      <c r="X92" s="184" t="b">
        <f t="shared" si="35"/>
        <v>0</v>
      </c>
      <c r="Y92" s="184" t="str">
        <f t="shared" si="36"/>
        <v>0</v>
      </c>
      <c r="Z92" s="187" t="str">
        <f t="shared" si="37"/>
        <v/>
      </c>
      <c r="AA92" s="187" t="str">
        <f t="shared" si="58"/>
        <v/>
      </c>
      <c r="AB92" s="188" t="str">
        <f t="shared" si="39"/>
        <v/>
      </c>
      <c r="AC92" s="189"/>
      <c r="AD92" s="190"/>
      <c r="AE92" s="191"/>
      <c r="AF92" s="336"/>
      <c r="AG92" s="47"/>
      <c r="AH92" s="47"/>
      <c r="AI92" s="47"/>
      <c r="AJ92" s="47"/>
      <c r="AK92" s="47"/>
      <c r="AL92" s="47"/>
      <c r="AM92" s="47"/>
      <c r="AN92" s="47"/>
      <c r="AO92" s="47"/>
    </row>
    <row r="93" spans="1:41" ht="12" customHeight="1">
      <c r="A93" s="205"/>
      <c r="B93" s="159"/>
      <c r="C93" s="159"/>
      <c r="D93" s="160"/>
      <c r="E93" s="161"/>
      <c r="F93" s="203"/>
      <c r="G93" s="203"/>
      <c r="H93" s="165"/>
      <c r="I93" s="166"/>
      <c r="J93" s="167"/>
      <c r="K93" s="168"/>
      <c r="L93" s="169">
        <f t="shared" si="49"/>
        <v>0</v>
      </c>
      <c r="M93" s="168"/>
      <c r="N93" s="170"/>
      <c r="O93" s="171">
        <f t="shared" si="50"/>
        <v>0</v>
      </c>
      <c r="P93" s="171">
        <f t="shared" si="51"/>
        <v>0</v>
      </c>
      <c r="Q93" s="172" t="str">
        <f t="shared" si="28"/>
        <v/>
      </c>
      <c r="R93" s="173" t="str">
        <f t="shared" si="52"/>
        <v/>
      </c>
      <c r="S93" s="173">
        <f t="shared" si="53"/>
        <v>0.25</v>
      </c>
      <c r="T93" s="173">
        <f t="shared" si="54"/>
        <v>0.25</v>
      </c>
      <c r="U93" s="173">
        <f t="shared" si="55"/>
        <v>0.5</v>
      </c>
      <c r="V93" s="173">
        <f t="shared" si="56"/>
        <v>1.5</v>
      </c>
      <c r="W93" s="174">
        <f t="shared" si="57"/>
        <v>0.25</v>
      </c>
      <c r="X93" s="173" t="b">
        <f t="shared" si="35"/>
        <v>0</v>
      </c>
      <c r="Y93" s="162" t="str">
        <f t="shared" si="36"/>
        <v>0</v>
      </c>
      <c r="Z93" s="187" t="str">
        <f t="shared" si="37"/>
        <v/>
      </c>
      <c r="AA93" s="187" t="str">
        <f t="shared" si="58"/>
        <v/>
      </c>
      <c r="AB93" s="188" t="str">
        <f t="shared" si="39"/>
        <v/>
      </c>
      <c r="AC93" s="154"/>
      <c r="AD93" s="155"/>
      <c r="AE93" s="157"/>
      <c r="AF93" s="336"/>
      <c r="AG93" s="47"/>
      <c r="AH93" s="47"/>
      <c r="AI93" s="47"/>
      <c r="AJ93" s="47"/>
      <c r="AK93" s="47"/>
      <c r="AL93" s="47"/>
      <c r="AM93" s="47"/>
      <c r="AN93" s="47"/>
      <c r="AO93" s="47"/>
    </row>
    <row r="94" spans="1:41" ht="12" customHeight="1">
      <c r="A94" s="205"/>
      <c r="B94" s="159"/>
      <c r="C94" s="159"/>
      <c r="D94" s="160"/>
      <c r="E94" s="161"/>
      <c r="F94" s="203"/>
      <c r="G94" s="203"/>
      <c r="H94" s="165"/>
      <c r="I94" s="166"/>
      <c r="J94" s="167"/>
      <c r="K94" s="168"/>
      <c r="L94" s="169">
        <f t="shared" si="49"/>
        <v>0</v>
      </c>
      <c r="M94" s="168"/>
      <c r="N94" s="170"/>
      <c r="O94" s="171">
        <f t="shared" si="50"/>
        <v>0</v>
      </c>
      <c r="P94" s="171">
        <f t="shared" si="51"/>
        <v>0</v>
      </c>
      <c r="Q94" s="172" t="str">
        <f t="shared" si="28"/>
        <v/>
      </c>
      <c r="R94" s="173" t="str">
        <f t="shared" si="52"/>
        <v/>
      </c>
      <c r="S94" s="173">
        <f t="shared" si="53"/>
        <v>0.25</v>
      </c>
      <c r="T94" s="173">
        <f t="shared" si="54"/>
        <v>0.25</v>
      </c>
      <c r="U94" s="173">
        <f t="shared" si="55"/>
        <v>0.5</v>
      </c>
      <c r="V94" s="173">
        <f t="shared" si="56"/>
        <v>1.5</v>
      </c>
      <c r="W94" s="174">
        <f t="shared" si="57"/>
        <v>0.25</v>
      </c>
      <c r="X94" s="173" t="b">
        <f t="shared" si="35"/>
        <v>0</v>
      </c>
      <c r="Y94" s="162" t="str">
        <f t="shared" si="36"/>
        <v>0</v>
      </c>
      <c r="Z94" s="187" t="str">
        <f t="shared" si="37"/>
        <v/>
      </c>
      <c r="AA94" s="187" t="str">
        <f t="shared" si="58"/>
        <v/>
      </c>
      <c r="AB94" s="188" t="str">
        <f t="shared" si="39"/>
        <v/>
      </c>
      <c r="AC94" s="154"/>
      <c r="AD94" s="155"/>
      <c r="AE94" s="157"/>
      <c r="AF94" s="336"/>
      <c r="AG94" s="47"/>
      <c r="AH94" s="47"/>
      <c r="AI94" s="47"/>
      <c r="AJ94" s="47"/>
      <c r="AK94" s="47"/>
      <c r="AL94" s="47"/>
      <c r="AM94" s="47"/>
      <c r="AN94" s="47"/>
      <c r="AO94" s="47"/>
    </row>
    <row r="95" spans="1:41" ht="12" customHeight="1">
      <c r="A95" s="192"/>
      <c r="B95" s="159"/>
      <c r="C95" s="159"/>
      <c r="D95" s="160"/>
      <c r="E95" s="161"/>
      <c r="F95" s="193"/>
      <c r="G95" s="193"/>
      <c r="H95" s="165"/>
      <c r="I95" s="166"/>
      <c r="J95" s="167"/>
      <c r="K95" s="168"/>
      <c r="L95" s="169">
        <f t="shared" si="49"/>
        <v>0</v>
      </c>
      <c r="M95" s="168"/>
      <c r="N95" s="170"/>
      <c r="O95" s="171">
        <f t="shared" si="50"/>
        <v>0</v>
      </c>
      <c r="P95" s="171">
        <f t="shared" si="51"/>
        <v>0</v>
      </c>
      <c r="Q95" s="172" t="str">
        <f t="shared" si="28"/>
        <v/>
      </c>
      <c r="R95" s="173" t="str">
        <f t="shared" si="52"/>
        <v/>
      </c>
      <c r="S95" s="173">
        <f t="shared" si="53"/>
        <v>0.25</v>
      </c>
      <c r="T95" s="173">
        <f t="shared" si="54"/>
        <v>0.25</v>
      </c>
      <c r="U95" s="173">
        <f t="shared" si="55"/>
        <v>0.5</v>
      </c>
      <c r="V95" s="173">
        <f t="shared" si="56"/>
        <v>1.5</v>
      </c>
      <c r="W95" s="174">
        <f t="shared" si="57"/>
        <v>0.25</v>
      </c>
      <c r="X95" s="173" t="b">
        <f t="shared" si="35"/>
        <v>0</v>
      </c>
      <c r="Y95" s="162" t="str">
        <f t="shared" si="36"/>
        <v>0</v>
      </c>
      <c r="Z95" s="187" t="str">
        <f t="shared" si="37"/>
        <v/>
      </c>
      <c r="AA95" s="187" t="str">
        <f t="shared" si="58"/>
        <v/>
      </c>
      <c r="AB95" s="188" t="str">
        <f t="shared" si="39"/>
        <v/>
      </c>
      <c r="AC95" s="154"/>
      <c r="AD95" s="155"/>
      <c r="AE95" s="157"/>
      <c r="AF95" s="336"/>
      <c r="AG95" s="47"/>
      <c r="AH95" s="47"/>
      <c r="AI95" s="47"/>
      <c r="AJ95" s="47"/>
      <c r="AK95" s="47"/>
      <c r="AL95" s="47"/>
      <c r="AM95" s="47"/>
      <c r="AN95" s="47"/>
      <c r="AO95" s="47"/>
    </row>
    <row r="96" spans="1:41" ht="12" customHeight="1">
      <c r="A96" s="205"/>
      <c r="B96" s="159"/>
      <c r="C96" s="159"/>
      <c r="D96" s="160"/>
      <c r="E96" s="161"/>
      <c r="F96" s="203"/>
      <c r="G96" s="203"/>
      <c r="H96" s="165"/>
      <c r="I96" s="166"/>
      <c r="J96" s="167"/>
      <c r="K96" s="168"/>
      <c r="L96" s="169">
        <f t="shared" si="49"/>
        <v>0</v>
      </c>
      <c r="M96" s="168"/>
      <c r="N96" s="170"/>
      <c r="O96" s="171">
        <f t="shared" si="50"/>
        <v>0</v>
      </c>
      <c r="P96" s="171">
        <f t="shared" si="51"/>
        <v>0</v>
      </c>
      <c r="Q96" s="172" t="str">
        <f t="shared" si="28"/>
        <v/>
      </c>
      <c r="R96" s="173" t="str">
        <f t="shared" si="52"/>
        <v/>
      </c>
      <c r="S96" s="173">
        <f t="shared" si="53"/>
        <v>0.25</v>
      </c>
      <c r="T96" s="173">
        <f t="shared" si="54"/>
        <v>0.25</v>
      </c>
      <c r="U96" s="173">
        <f t="shared" si="55"/>
        <v>0.5</v>
      </c>
      <c r="V96" s="173">
        <f t="shared" si="56"/>
        <v>1.5</v>
      </c>
      <c r="W96" s="174">
        <f t="shared" si="57"/>
        <v>0.25</v>
      </c>
      <c r="X96" s="173" t="b">
        <f t="shared" si="35"/>
        <v>0</v>
      </c>
      <c r="Y96" s="162" t="str">
        <f t="shared" si="36"/>
        <v>0</v>
      </c>
      <c r="Z96" s="187" t="str">
        <f t="shared" si="37"/>
        <v/>
      </c>
      <c r="AA96" s="187" t="str">
        <f t="shared" si="58"/>
        <v/>
      </c>
      <c r="AB96" s="188" t="str">
        <f t="shared" si="39"/>
        <v/>
      </c>
      <c r="AC96" s="154"/>
      <c r="AD96" s="155"/>
      <c r="AE96" s="157"/>
      <c r="AF96" s="336"/>
      <c r="AG96" s="47"/>
      <c r="AH96" s="47"/>
      <c r="AI96" s="47"/>
      <c r="AJ96" s="47"/>
      <c r="AK96" s="47"/>
      <c r="AL96" s="47"/>
      <c r="AM96" s="47"/>
      <c r="AN96" s="47"/>
      <c r="AO96" s="47"/>
    </row>
    <row r="97" spans="1:41" ht="12" customHeight="1">
      <c r="A97" s="205"/>
      <c r="B97" s="159"/>
      <c r="C97" s="159"/>
      <c r="D97" s="160"/>
      <c r="E97" s="161"/>
      <c r="F97" s="203"/>
      <c r="G97" s="203"/>
      <c r="H97" s="165"/>
      <c r="I97" s="166"/>
      <c r="J97" s="167"/>
      <c r="K97" s="168"/>
      <c r="L97" s="169">
        <f t="shared" si="49"/>
        <v>0</v>
      </c>
      <c r="M97" s="168"/>
      <c r="N97" s="170"/>
      <c r="O97" s="171">
        <f t="shared" si="50"/>
        <v>0</v>
      </c>
      <c r="P97" s="171">
        <f t="shared" si="51"/>
        <v>0</v>
      </c>
      <c r="Q97" s="172" t="str">
        <f t="shared" si="28"/>
        <v/>
      </c>
      <c r="R97" s="173" t="str">
        <f t="shared" si="52"/>
        <v/>
      </c>
      <c r="S97" s="173">
        <f t="shared" si="53"/>
        <v>0.25</v>
      </c>
      <c r="T97" s="173">
        <f t="shared" si="54"/>
        <v>0.25</v>
      </c>
      <c r="U97" s="173">
        <f t="shared" si="55"/>
        <v>0.5</v>
      </c>
      <c r="V97" s="173">
        <f t="shared" si="56"/>
        <v>1.5</v>
      </c>
      <c r="W97" s="174">
        <f t="shared" si="57"/>
        <v>0.25</v>
      </c>
      <c r="X97" s="173" t="b">
        <f t="shared" si="35"/>
        <v>0</v>
      </c>
      <c r="Y97" s="162" t="str">
        <f t="shared" si="36"/>
        <v>0</v>
      </c>
      <c r="Z97" s="187" t="str">
        <f t="shared" si="37"/>
        <v/>
      </c>
      <c r="AA97" s="187" t="str">
        <f t="shared" si="58"/>
        <v/>
      </c>
      <c r="AB97" s="188" t="str">
        <f t="shared" si="39"/>
        <v/>
      </c>
      <c r="AC97" s="154"/>
      <c r="AD97" s="155"/>
      <c r="AE97" s="157"/>
      <c r="AF97" s="336"/>
      <c r="AG97" s="47"/>
      <c r="AH97" s="47"/>
      <c r="AI97" s="47"/>
      <c r="AJ97" s="47"/>
      <c r="AK97" s="47"/>
      <c r="AL97" s="47"/>
      <c r="AM97" s="47"/>
      <c r="AN97" s="47"/>
      <c r="AO97" s="47"/>
    </row>
    <row r="98" spans="1:41" ht="12" customHeight="1">
      <c r="A98" s="205"/>
      <c r="B98" s="159"/>
      <c r="C98" s="159"/>
      <c r="D98" s="160"/>
      <c r="E98" s="161"/>
      <c r="F98" s="203"/>
      <c r="G98" s="203"/>
      <c r="H98" s="165"/>
      <c r="I98" s="166"/>
      <c r="J98" s="167"/>
      <c r="K98" s="168"/>
      <c r="L98" s="169">
        <f t="shared" si="49"/>
        <v>0</v>
      </c>
      <c r="M98" s="168"/>
      <c r="N98" s="170"/>
      <c r="O98" s="171">
        <f t="shared" si="50"/>
        <v>0</v>
      </c>
      <c r="P98" s="171">
        <f t="shared" si="51"/>
        <v>0</v>
      </c>
      <c r="Q98" s="172" t="str">
        <f t="shared" si="28"/>
        <v/>
      </c>
      <c r="R98" s="173" t="str">
        <f t="shared" si="52"/>
        <v/>
      </c>
      <c r="S98" s="173">
        <f t="shared" si="53"/>
        <v>0.25</v>
      </c>
      <c r="T98" s="173">
        <f t="shared" si="54"/>
        <v>0.25</v>
      </c>
      <c r="U98" s="173">
        <f t="shared" si="55"/>
        <v>0.5</v>
      </c>
      <c r="V98" s="173">
        <f t="shared" si="56"/>
        <v>1.5</v>
      </c>
      <c r="W98" s="174">
        <f t="shared" si="57"/>
        <v>0.25</v>
      </c>
      <c r="X98" s="173" t="b">
        <f t="shared" si="35"/>
        <v>0</v>
      </c>
      <c r="Y98" s="162" t="str">
        <f t="shared" si="36"/>
        <v>0</v>
      </c>
      <c r="Z98" s="187" t="str">
        <f t="shared" si="37"/>
        <v/>
      </c>
      <c r="AA98" s="187" t="str">
        <f t="shared" si="58"/>
        <v/>
      </c>
      <c r="AB98" s="188" t="str">
        <f t="shared" si="39"/>
        <v/>
      </c>
      <c r="AC98" s="154"/>
      <c r="AD98" s="155"/>
      <c r="AE98" s="157"/>
      <c r="AF98" s="336"/>
      <c r="AG98" s="47"/>
      <c r="AH98" s="47"/>
      <c r="AI98" s="47"/>
      <c r="AJ98" s="47"/>
      <c r="AK98" s="47"/>
      <c r="AL98" s="47"/>
      <c r="AM98" s="47"/>
      <c r="AN98" s="47"/>
      <c r="AO98" s="47"/>
    </row>
    <row r="99" spans="1:41" ht="12" customHeight="1">
      <c r="A99" s="205"/>
      <c r="B99" s="159"/>
      <c r="C99" s="159"/>
      <c r="D99" s="160"/>
      <c r="E99" s="161"/>
      <c r="F99" s="203"/>
      <c r="G99" s="203"/>
      <c r="H99" s="165"/>
      <c r="I99" s="166"/>
      <c r="J99" s="167"/>
      <c r="K99" s="168"/>
      <c r="L99" s="169">
        <f t="shared" si="49"/>
        <v>0</v>
      </c>
      <c r="M99" s="168"/>
      <c r="N99" s="170"/>
      <c r="O99" s="171">
        <f t="shared" si="50"/>
        <v>0</v>
      </c>
      <c r="P99" s="171">
        <f t="shared" si="51"/>
        <v>0</v>
      </c>
      <c r="Q99" s="172" t="str">
        <f t="shared" si="28"/>
        <v/>
      </c>
      <c r="R99" s="173" t="str">
        <f t="shared" si="52"/>
        <v/>
      </c>
      <c r="S99" s="173">
        <f t="shared" si="53"/>
        <v>0.25</v>
      </c>
      <c r="T99" s="173">
        <f t="shared" si="54"/>
        <v>0.25</v>
      </c>
      <c r="U99" s="173">
        <f t="shared" si="55"/>
        <v>0.5</v>
      </c>
      <c r="V99" s="173">
        <f t="shared" si="56"/>
        <v>1.5</v>
      </c>
      <c r="W99" s="174">
        <f t="shared" si="57"/>
        <v>0.25</v>
      </c>
      <c r="X99" s="173" t="b">
        <f t="shared" si="35"/>
        <v>0</v>
      </c>
      <c r="Y99" s="162" t="str">
        <f t="shared" si="36"/>
        <v>0</v>
      </c>
      <c r="Z99" s="187" t="str">
        <f t="shared" si="37"/>
        <v/>
      </c>
      <c r="AA99" s="187" t="str">
        <f t="shared" si="58"/>
        <v/>
      </c>
      <c r="AB99" s="188" t="str">
        <f t="shared" si="39"/>
        <v/>
      </c>
      <c r="AC99" s="154"/>
      <c r="AD99" s="155"/>
      <c r="AE99" s="157"/>
      <c r="AF99" s="336"/>
      <c r="AG99" s="47"/>
      <c r="AH99" s="47"/>
      <c r="AI99" s="47"/>
      <c r="AJ99" s="47"/>
      <c r="AK99" s="47"/>
      <c r="AL99" s="47"/>
      <c r="AM99" s="47"/>
      <c r="AN99" s="47"/>
      <c r="AO99" s="47"/>
    </row>
    <row r="100" spans="1:41" ht="12" customHeight="1">
      <c r="A100" s="205"/>
      <c r="B100" s="159"/>
      <c r="C100" s="159"/>
      <c r="D100" s="160"/>
      <c r="E100" s="161"/>
      <c r="F100" s="203"/>
      <c r="G100" s="203"/>
      <c r="H100" s="165"/>
      <c r="I100" s="166"/>
      <c r="J100" s="167"/>
      <c r="K100" s="168"/>
      <c r="L100" s="169">
        <f t="shared" si="49"/>
        <v>0</v>
      </c>
      <c r="M100" s="168"/>
      <c r="N100" s="170"/>
      <c r="O100" s="171">
        <f t="shared" si="50"/>
        <v>0</v>
      </c>
      <c r="P100" s="171">
        <f t="shared" si="51"/>
        <v>0</v>
      </c>
      <c r="Q100" s="172" t="str">
        <f t="shared" si="28"/>
        <v/>
      </c>
      <c r="R100" s="173" t="str">
        <f t="shared" si="52"/>
        <v/>
      </c>
      <c r="S100" s="173">
        <f t="shared" si="53"/>
        <v>0.25</v>
      </c>
      <c r="T100" s="173">
        <f t="shared" si="54"/>
        <v>0.25</v>
      </c>
      <c r="U100" s="173">
        <f t="shared" si="55"/>
        <v>0.5</v>
      </c>
      <c r="V100" s="173">
        <f t="shared" si="56"/>
        <v>1.5</v>
      </c>
      <c r="W100" s="174">
        <f t="shared" si="57"/>
        <v>0.25</v>
      </c>
      <c r="X100" s="173" t="b">
        <f t="shared" si="35"/>
        <v>0</v>
      </c>
      <c r="Y100" s="162" t="str">
        <f t="shared" si="36"/>
        <v>0</v>
      </c>
      <c r="Z100" s="187" t="str">
        <f t="shared" si="37"/>
        <v/>
      </c>
      <c r="AA100" s="187" t="str">
        <f t="shared" si="58"/>
        <v/>
      </c>
      <c r="AB100" s="188" t="str">
        <f t="shared" si="39"/>
        <v/>
      </c>
      <c r="AC100" s="154"/>
      <c r="AD100" s="155"/>
      <c r="AE100" s="157"/>
      <c r="AF100" s="336"/>
      <c r="AG100" s="47"/>
      <c r="AH100" s="47"/>
      <c r="AI100" s="47"/>
      <c r="AJ100" s="47"/>
      <c r="AK100" s="47"/>
      <c r="AL100" s="47"/>
      <c r="AM100" s="47"/>
      <c r="AN100" s="47"/>
      <c r="AO100" s="47"/>
    </row>
    <row r="101" spans="1:41" ht="12" customHeight="1">
      <c r="A101" s="205"/>
      <c r="B101" s="159"/>
      <c r="C101" s="159"/>
      <c r="D101" s="160"/>
      <c r="E101" s="161"/>
      <c r="F101" s="203"/>
      <c r="G101" s="203"/>
      <c r="H101" s="165"/>
      <c r="I101" s="166"/>
      <c r="J101" s="167"/>
      <c r="K101" s="168"/>
      <c r="L101" s="169">
        <f t="shared" si="49"/>
        <v>0</v>
      </c>
      <c r="M101" s="168"/>
      <c r="N101" s="170"/>
      <c r="O101" s="171">
        <f t="shared" si="50"/>
        <v>0</v>
      </c>
      <c r="P101" s="171">
        <f t="shared" si="51"/>
        <v>0</v>
      </c>
      <c r="Q101" s="172" t="str">
        <f t="shared" si="28"/>
        <v/>
      </c>
      <c r="R101" s="173" t="str">
        <f t="shared" si="52"/>
        <v/>
      </c>
      <c r="S101" s="173">
        <f t="shared" si="53"/>
        <v>0.25</v>
      </c>
      <c r="T101" s="173">
        <f t="shared" si="54"/>
        <v>0.25</v>
      </c>
      <c r="U101" s="173">
        <f t="shared" si="55"/>
        <v>0.5</v>
      </c>
      <c r="V101" s="173">
        <f t="shared" si="56"/>
        <v>1.5</v>
      </c>
      <c r="W101" s="174">
        <f t="shared" si="57"/>
        <v>0.25</v>
      </c>
      <c r="X101" s="173" t="b">
        <f t="shared" si="35"/>
        <v>0</v>
      </c>
      <c r="Y101" s="162" t="str">
        <f t="shared" si="36"/>
        <v>0</v>
      </c>
      <c r="Z101" s="187" t="str">
        <f t="shared" si="37"/>
        <v/>
      </c>
      <c r="AA101" s="187" t="str">
        <f t="shared" si="58"/>
        <v/>
      </c>
      <c r="AB101" s="188" t="str">
        <f t="shared" si="39"/>
        <v/>
      </c>
      <c r="AC101" s="154"/>
      <c r="AD101" s="155"/>
      <c r="AE101" s="157"/>
      <c r="AF101" s="336"/>
      <c r="AG101" s="47"/>
      <c r="AH101" s="47"/>
      <c r="AI101" s="47"/>
      <c r="AJ101" s="47"/>
      <c r="AK101" s="47"/>
      <c r="AL101" s="47"/>
      <c r="AM101" s="47"/>
      <c r="AN101" s="47"/>
      <c r="AO101" s="47"/>
    </row>
    <row r="102" spans="1:41" ht="12" customHeight="1">
      <c r="A102" s="205"/>
      <c r="B102" s="159"/>
      <c r="C102" s="159"/>
      <c r="D102" s="160"/>
      <c r="E102" s="161"/>
      <c r="F102" s="203"/>
      <c r="G102" s="203"/>
      <c r="H102" s="165"/>
      <c r="I102" s="166"/>
      <c r="J102" s="167"/>
      <c r="K102" s="168"/>
      <c r="L102" s="169">
        <f t="shared" si="49"/>
        <v>0</v>
      </c>
      <c r="M102" s="168"/>
      <c r="N102" s="170"/>
      <c r="O102" s="171">
        <f t="shared" si="50"/>
        <v>0</v>
      </c>
      <c r="P102" s="171">
        <f t="shared" si="51"/>
        <v>0</v>
      </c>
      <c r="Q102" s="172" t="str">
        <f t="shared" si="28"/>
        <v/>
      </c>
      <c r="R102" s="173" t="str">
        <f t="shared" si="52"/>
        <v/>
      </c>
      <c r="S102" s="173">
        <f t="shared" si="53"/>
        <v>0.25</v>
      </c>
      <c r="T102" s="173">
        <f t="shared" si="54"/>
        <v>0.25</v>
      </c>
      <c r="U102" s="173">
        <f t="shared" si="55"/>
        <v>0.5</v>
      </c>
      <c r="V102" s="173">
        <f t="shared" si="56"/>
        <v>1.5</v>
      </c>
      <c r="W102" s="174">
        <f t="shared" si="57"/>
        <v>0.25</v>
      </c>
      <c r="X102" s="173" t="b">
        <f t="shared" si="35"/>
        <v>0</v>
      </c>
      <c r="Y102" s="162" t="str">
        <f t="shared" si="36"/>
        <v>0</v>
      </c>
      <c r="Z102" s="187" t="str">
        <f t="shared" si="37"/>
        <v/>
      </c>
      <c r="AA102" s="187" t="str">
        <f t="shared" si="58"/>
        <v/>
      </c>
      <c r="AB102" s="188" t="str">
        <f t="shared" si="39"/>
        <v/>
      </c>
      <c r="AC102" s="154"/>
      <c r="AD102" s="155"/>
      <c r="AE102" s="157"/>
      <c r="AF102" s="336"/>
      <c r="AG102" s="47"/>
      <c r="AH102" s="47"/>
      <c r="AI102" s="47"/>
      <c r="AJ102" s="47"/>
      <c r="AK102" s="47"/>
      <c r="AL102" s="47"/>
      <c r="AM102" s="47"/>
      <c r="AN102" s="47"/>
      <c r="AO102" s="47"/>
    </row>
    <row r="103" spans="1:41" ht="12" customHeight="1">
      <c r="A103" s="205"/>
      <c r="B103" s="159"/>
      <c r="C103" s="159"/>
      <c r="D103" s="160"/>
      <c r="E103" s="161"/>
      <c r="F103" s="203"/>
      <c r="G103" s="203"/>
      <c r="H103" s="165"/>
      <c r="I103" s="166"/>
      <c r="J103" s="167"/>
      <c r="K103" s="168"/>
      <c r="L103" s="169">
        <f t="shared" si="49"/>
        <v>0</v>
      </c>
      <c r="M103" s="168"/>
      <c r="N103" s="170"/>
      <c r="O103" s="171">
        <f t="shared" si="50"/>
        <v>0</v>
      </c>
      <c r="P103" s="171">
        <f t="shared" si="51"/>
        <v>0</v>
      </c>
      <c r="Q103" s="172" t="str">
        <f t="shared" si="28"/>
        <v/>
      </c>
      <c r="R103" s="173" t="str">
        <f t="shared" si="52"/>
        <v/>
      </c>
      <c r="S103" s="173">
        <f t="shared" si="53"/>
        <v>0.25</v>
      </c>
      <c r="T103" s="173">
        <f t="shared" si="54"/>
        <v>0.25</v>
      </c>
      <c r="U103" s="173">
        <f t="shared" si="55"/>
        <v>0.5</v>
      </c>
      <c r="V103" s="173">
        <f t="shared" si="56"/>
        <v>1.5</v>
      </c>
      <c r="W103" s="174">
        <f t="shared" si="57"/>
        <v>0.25</v>
      </c>
      <c r="X103" s="173" t="b">
        <f t="shared" si="35"/>
        <v>0</v>
      </c>
      <c r="Y103" s="162" t="str">
        <f t="shared" si="36"/>
        <v>0</v>
      </c>
      <c r="Z103" s="187" t="str">
        <f t="shared" si="37"/>
        <v/>
      </c>
      <c r="AA103" s="187" t="str">
        <f t="shared" si="58"/>
        <v/>
      </c>
      <c r="AB103" s="188" t="str">
        <f t="shared" si="39"/>
        <v/>
      </c>
      <c r="AC103" s="154"/>
      <c r="AD103" s="155"/>
      <c r="AE103" s="157"/>
      <c r="AF103" s="336"/>
      <c r="AG103" s="47"/>
      <c r="AH103" s="47"/>
      <c r="AI103" s="47"/>
      <c r="AJ103" s="47"/>
      <c r="AK103" s="47"/>
      <c r="AL103" s="47"/>
      <c r="AM103" s="47"/>
      <c r="AN103" s="47"/>
      <c r="AO103" s="47"/>
    </row>
    <row r="104" spans="1:41" ht="12" customHeight="1">
      <c r="A104" s="205"/>
      <c r="B104" s="159"/>
      <c r="C104" s="159"/>
      <c r="D104" s="160"/>
      <c r="E104" s="161"/>
      <c r="F104" s="203"/>
      <c r="G104" s="203"/>
      <c r="H104" s="165"/>
      <c r="I104" s="166"/>
      <c r="J104" s="167"/>
      <c r="K104" s="168"/>
      <c r="L104" s="169">
        <f t="shared" si="49"/>
        <v>0</v>
      </c>
      <c r="M104" s="168"/>
      <c r="N104" s="170"/>
      <c r="O104" s="171">
        <f t="shared" si="50"/>
        <v>0</v>
      </c>
      <c r="P104" s="171">
        <f t="shared" si="51"/>
        <v>0</v>
      </c>
      <c r="Q104" s="172" t="str">
        <f t="shared" si="28"/>
        <v/>
      </c>
      <c r="R104" s="173" t="str">
        <f t="shared" si="52"/>
        <v/>
      </c>
      <c r="S104" s="173">
        <f t="shared" si="53"/>
        <v>0.25</v>
      </c>
      <c r="T104" s="173">
        <f t="shared" si="54"/>
        <v>0.25</v>
      </c>
      <c r="U104" s="173">
        <f t="shared" si="55"/>
        <v>0.5</v>
      </c>
      <c r="V104" s="173">
        <f t="shared" si="56"/>
        <v>1.5</v>
      </c>
      <c r="W104" s="174">
        <f t="shared" si="57"/>
        <v>0.25</v>
      </c>
      <c r="X104" s="173" t="b">
        <f t="shared" si="35"/>
        <v>0</v>
      </c>
      <c r="Y104" s="162" t="str">
        <f t="shared" si="36"/>
        <v>0</v>
      </c>
      <c r="Z104" s="187" t="str">
        <f t="shared" si="37"/>
        <v/>
      </c>
      <c r="AA104" s="187" t="str">
        <f t="shared" si="58"/>
        <v/>
      </c>
      <c r="AB104" s="188" t="str">
        <f t="shared" si="39"/>
        <v/>
      </c>
      <c r="AC104" s="154"/>
      <c r="AD104" s="155"/>
      <c r="AE104" s="157"/>
      <c r="AF104" s="336"/>
      <c r="AG104" s="47"/>
      <c r="AH104" s="47"/>
      <c r="AI104" s="47"/>
      <c r="AJ104" s="47"/>
      <c r="AK104" s="47"/>
      <c r="AL104" s="47"/>
      <c r="AM104" s="47"/>
      <c r="AN104" s="47"/>
      <c r="AO104" s="47"/>
    </row>
    <row r="105" spans="1:41" ht="12" customHeight="1">
      <c r="A105" s="163"/>
      <c r="B105" s="159"/>
      <c r="C105" s="159"/>
      <c r="D105" s="160"/>
      <c r="E105" s="161"/>
      <c r="F105" s="164"/>
      <c r="G105" s="164"/>
      <c r="H105" s="165"/>
      <c r="I105" s="166"/>
      <c r="J105" s="167"/>
      <c r="K105" s="168"/>
      <c r="L105" s="169">
        <f t="shared" si="49"/>
        <v>0</v>
      </c>
      <c r="M105" s="168"/>
      <c r="N105" s="170"/>
      <c r="O105" s="171">
        <f t="shared" si="50"/>
        <v>0</v>
      </c>
      <c r="P105" s="171">
        <f t="shared" si="51"/>
        <v>0</v>
      </c>
      <c r="Q105" s="172" t="str">
        <f t="shared" si="28"/>
        <v/>
      </c>
      <c r="R105" s="173" t="str">
        <f t="shared" si="52"/>
        <v/>
      </c>
      <c r="S105" s="173">
        <f t="shared" si="53"/>
        <v>0.25</v>
      </c>
      <c r="T105" s="173">
        <f t="shared" si="54"/>
        <v>0.25</v>
      </c>
      <c r="U105" s="173">
        <f t="shared" si="55"/>
        <v>0.5</v>
      </c>
      <c r="V105" s="173">
        <f t="shared" si="56"/>
        <v>1.5</v>
      </c>
      <c r="W105" s="174">
        <f t="shared" si="57"/>
        <v>0.25</v>
      </c>
      <c r="X105" s="173" t="b">
        <f t="shared" si="35"/>
        <v>0</v>
      </c>
      <c r="Y105" s="162" t="str">
        <f t="shared" si="36"/>
        <v>0</v>
      </c>
      <c r="Z105" s="187" t="str">
        <f t="shared" si="37"/>
        <v/>
      </c>
      <c r="AA105" s="187" t="str">
        <f t="shared" si="58"/>
        <v/>
      </c>
      <c r="AB105" s="188" t="str">
        <f t="shared" si="39"/>
        <v/>
      </c>
      <c r="AC105" s="154"/>
      <c r="AD105" s="155"/>
      <c r="AE105" s="157"/>
      <c r="AF105" s="336"/>
      <c r="AG105" s="47"/>
      <c r="AH105" s="47"/>
      <c r="AI105" s="47"/>
      <c r="AJ105" s="47"/>
      <c r="AK105" s="47"/>
      <c r="AL105" s="47"/>
      <c r="AM105" s="47"/>
      <c r="AN105" s="47"/>
      <c r="AO105" s="47"/>
    </row>
    <row r="106" spans="1:41" ht="12" customHeight="1">
      <c r="A106" s="176"/>
      <c r="B106" s="177"/>
      <c r="C106" s="177"/>
      <c r="D106" s="178"/>
      <c r="E106" s="179"/>
      <c r="F106" s="180"/>
      <c r="G106" s="180"/>
      <c r="H106" s="180"/>
      <c r="I106" s="181"/>
      <c r="J106" s="182"/>
      <c r="K106" s="180"/>
      <c r="L106" s="183">
        <f t="shared" si="49"/>
        <v>0</v>
      </c>
      <c r="M106" s="180"/>
      <c r="N106" s="184"/>
      <c r="O106" s="185">
        <f t="shared" si="50"/>
        <v>0</v>
      </c>
      <c r="P106" s="185">
        <f t="shared" si="51"/>
        <v>0</v>
      </c>
      <c r="Q106" s="180" t="str">
        <f t="shared" si="28"/>
        <v/>
      </c>
      <c r="R106" s="184" t="str">
        <f t="shared" si="52"/>
        <v/>
      </c>
      <c r="S106" s="184">
        <f t="shared" si="53"/>
        <v>0.25</v>
      </c>
      <c r="T106" s="184">
        <f t="shared" si="54"/>
        <v>0.25</v>
      </c>
      <c r="U106" s="184">
        <f t="shared" si="55"/>
        <v>0.5</v>
      </c>
      <c r="V106" s="184">
        <f t="shared" si="56"/>
        <v>1.5</v>
      </c>
      <c r="W106" s="186">
        <f t="shared" si="57"/>
        <v>0.25</v>
      </c>
      <c r="X106" s="184" t="b">
        <f t="shared" si="35"/>
        <v>0</v>
      </c>
      <c r="Y106" s="184" t="str">
        <f t="shared" si="36"/>
        <v>0</v>
      </c>
      <c r="Z106" s="187" t="str">
        <f t="shared" si="37"/>
        <v/>
      </c>
      <c r="AA106" s="187" t="str">
        <f t="shared" si="58"/>
        <v/>
      </c>
      <c r="AB106" s="188" t="str">
        <f t="shared" si="39"/>
        <v/>
      </c>
      <c r="AC106" s="189"/>
      <c r="AD106" s="190"/>
      <c r="AE106" s="191"/>
      <c r="AF106" s="336"/>
      <c r="AG106" s="47"/>
      <c r="AH106" s="47"/>
      <c r="AI106" s="47"/>
      <c r="AJ106" s="47"/>
      <c r="AK106" s="47"/>
      <c r="AL106" s="47"/>
      <c r="AM106" s="47"/>
      <c r="AN106" s="47"/>
      <c r="AO106" s="47"/>
    </row>
    <row r="107" spans="1:41" ht="12" customHeight="1">
      <c r="A107" s="205"/>
      <c r="B107" s="159"/>
      <c r="C107" s="159"/>
      <c r="D107" s="160"/>
      <c r="E107" s="161"/>
      <c r="F107" s="203"/>
      <c r="G107" s="203"/>
      <c r="H107" s="165"/>
      <c r="I107" s="166"/>
      <c r="J107" s="167"/>
      <c r="K107" s="168"/>
      <c r="L107" s="169">
        <f t="shared" si="49"/>
        <v>0</v>
      </c>
      <c r="M107" s="168"/>
      <c r="N107" s="170"/>
      <c r="O107" s="171">
        <f t="shared" si="50"/>
        <v>0</v>
      </c>
      <c r="P107" s="171">
        <f t="shared" si="51"/>
        <v>0</v>
      </c>
      <c r="Q107" s="172" t="str">
        <f t="shared" si="28"/>
        <v/>
      </c>
      <c r="R107" s="173" t="str">
        <f t="shared" si="52"/>
        <v/>
      </c>
      <c r="S107" s="173">
        <f t="shared" si="53"/>
        <v>0.25</v>
      </c>
      <c r="T107" s="173">
        <f t="shared" si="54"/>
        <v>0.25</v>
      </c>
      <c r="U107" s="173">
        <f t="shared" si="55"/>
        <v>0.5</v>
      </c>
      <c r="V107" s="173">
        <f t="shared" si="56"/>
        <v>1.5</v>
      </c>
      <c r="W107" s="174">
        <f t="shared" si="57"/>
        <v>0.25</v>
      </c>
      <c r="X107" s="173" t="b">
        <f t="shared" si="35"/>
        <v>0</v>
      </c>
      <c r="Y107" s="162" t="str">
        <f t="shared" si="36"/>
        <v>0</v>
      </c>
      <c r="Z107" s="187" t="str">
        <f t="shared" si="37"/>
        <v/>
      </c>
      <c r="AA107" s="187" t="str">
        <f t="shared" si="58"/>
        <v/>
      </c>
      <c r="AB107" s="188" t="str">
        <f t="shared" si="39"/>
        <v/>
      </c>
      <c r="AC107" s="154"/>
      <c r="AD107" s="155"/>
      <c r="AE107" s="157"/>
      <c r="AF107" s="336"/>
      <c r="AG107" s="47"/>
      <c r="AH107" s="47"/>
      <c r="AI107" s="47"/>
      <c r="AJ107" s="47"/>
      <c r="AK107" s="47"/>
      <c r="AL107" s="47"/>
      <c r="AM107" s="47"/>
      <c r="AN107" s="47"/>
      <c r="AO107" s="47"/>
    </row>
    <row r="108" spans="1:41" ht="12" customHeight="1">
      <c r="A108" s="205"/>
      <c r="B108" s="159"/>
      <c r="C108" s="159"/>
      <c r="D108" s="160"/>
      <c r="E108" s="161"/>
      <c r="F108" s="193"/>
      <c r="G108" s="193"/>
      <c r="H108" s="165"/>
      <c r="I108" s="166"/>
      <c r="J108" s="167"/>
      <c r="K108" s="168"/>
      <c r="L108" s="169">
        <f t="shared" si="49"/>
        <v>0</v>
      </c>
      <c r="M108" s="168"/>
      <c r="N108" s="170"/>
      <c r="O108" s="171">
        <f t="shared" si="50"/>
        <v>0</v>
      </c>
      <c r="P108" s="171">
        <f t="shared" si="51"/>
        <v>0</v>
      </c>
      <c r="Q108" s="172" t="str">
        <f t="shared" si="28"/>
        <v/>
      </c>
      <c r="R108" s="173" t="str">
        <f t="shared" si="52"/>
        <v/>
      </c>
      <c r="S108" s="173">
        <f t="shared" si="53"/>
        <v>0.25</v>
      </c>
      <c r="T108" s="173">
        <f t="shared" si="54"/>
        <v>0.25</v>
      </c>
      <c r="U108" s="173">
        <f t="shared" si="55"/>
        <v>0.5</v>
      </c>
      <c r="V108" s="173">
        <f t="shared" si="56"/>
        <v>1.5</v>
      </c>
      <c r="W108" s="174">
        <f t="shared" si="57"/>
        <v>0.25</v>
      </c>
      <c r="X108" s="173" t="b">
        <f t="shared" si="35"/>
        <v>0</v>
      </c>
      <c r="Y108" s="162" t="str">
        <f t="shared" si="36"/>
        <v>0</v>
      </c>
      <c r="Z108" s="187" t="str">
        <f t="shared" si="37"/>
        <v/>
      </c>
      <c r="AA108" s="187" t="str">
        <f t="shared" si="58"/>
        <v/>
      </c>
      <c r="AB108" s="188" t="str">
        <f t="shared" si="39"/>
        <v/>
      </c>
      <c r="AC108" s="154"/>
      <c r="AD108" s="155"/>
      <c r="AE108" s="157"/>
      <c r="AF108" s="336"/>
      <c r="AG108" s="47"/>
      <c r="AH108" s="47"/>
      <c r="AI108" s="47"/>
      <c r="AJ108" s="47"/>
      <c r="AK108" s="47"/>
      <c r="AL108" s="47"/>
      <c r="AM108" s="47"/>
      <c r="AN108" s="47"/>
      <c r="AO108" s="47"/>
    </row>
    <row r="109" spans="1:41" ht="12" customHeight="1">
      <c r="A109" s="192"/>
      <c r="B109" s="159"/>
      <c r="C109" s="159"/>
      <c r="D109" s="160"/>
      <c r="E109" s="161"/>
      <c r="F109" s="193"/>
      <c r="G109" s="193"/>
      <c r="H109" s="165"/>
      <c r="I109" s="166"/>
      <c r="J109" s="167"/>
      <c r="K109" s="168"/>
      <c r="L109" s="169">
        <f t="shared" si="49"/>
        <v>0</v>
      </c>
      <c r="M109" s="168"/>
      <c r="N109" s="170"/>
      <c r="O109" s="171">
        <f t="shared" si="50"/>
        <v>0</v>
      </c>
      <c r="P109" s="171">
        <f t="shared" si="51"/>
        <v>0</v>
      </c>
      <c r="Q109" s="172" t="str">
        <f t="shared" si="28"/>
        <v/>
      </c>
      <c r="R109" s="173" t="str">
        <f t="shared" si="52"/>
        <v/>
      </c>
      <c r="S109" s="173">
        <f t="shared" si="53"/>
        <v>0.25</v>
      </c>
      <c r="T109" s="173">
        <f t="shared" si="54"/>
        <v>0.25</v>
      </c>
      <c r="U109" s="173">
        <f t="shared" si="55"/>
        <v>0.5</v>
      </c>
      <c r="V109" s="173">
        <f t="shared" si="56"/>
        <v>1.5</v>
      </c>
      <c r="W109" s="174">
        <f t="shared" si="57"/>
        <v>0.25</v>
      </c>
      <c r="X109" s="173" t="b">
        <f t="shared" si="35"/>
        <v>0</v>
      </c>
      <c r="Y109" s="162" t="str">
        <f t="shared" si="36"/>
        <v>0</v>
      </c>
      <c r="Z109" s="187" t="str">
        <f t="shared" si="37"/>
        <v/>
      </c>
      <c r="AA109" s="187" t="str">
        <f t="shared" si="58"/>
        <v/>
      </c>
      <c r="AB109" s="188" t="str">
        <f t="shared" si="39"/>
        <v/>
      </c>
      <c r="AC109" s="154"/>
      <c r="AD109" s="155"/>
      <c r="AE109" s="157"/>
      <c r="AF109" s="336"/>
      <c r="AG109" s="47"/>
      <c r="AH109" s="47"/>
      <c r="AI109" s="47"/>
      <c r="AJ109" s="47"/>
      <c r="AK109" s="47"/>
      <c r="AL109" s="47"/>
      <c r="AM109" s="47"/>
      <c r="AN109" s="47"/>
      <c r="AO109" s="47"/>
    </row>
    <row r="110" spans="1:41" ht="12" customHeight="1">
      <c r="A110" s="205"/>
      <c r="B110" s="159"/>
      <c r="C110" s="159"/>
      <c r="D110" s="160"/>
      <c r="E110" s="161"/>
      <c r="F110" s="203"/>
      <c r="G110" s="203"/>
      <c r="H110" s="165"/>
      <c r="I110" s="166"/>
      <c r="J110" s="167"/>
      <c r="K110" s="168"/>
      <c r="L110" s="169">
        <f t="shared" si="49"/>
        <v>0</v>
      </c>
      <c r="M110" s="168"/>
      <c r="N110" s="170"/>
      <c r="O110" s="171">
        <f t="shared" si="50"/>
        <v>0</v>
      </c>
      <c r="P110" s="171">
        <f t="shared" si="51"/>
        <v>0</v>
      </c>
      <c r="Q110" s="172" t="str">
        <f t="shared" si="28"/>
        <v/>
      </c>
      <c r="R110" s="173" t="str">
        <f t="shared" si="52"/>
        <v/>
      </c>
      <c r="S110" s="173">
        <f t="shared" si="53"/>
        <v>0.25</v>
      </c>
      <c r="T110" s="173">
        <f t="shared" si="54"/>
        <v>0.25</v>
      </c>
      <c r="U110" s="173">
        <f t="shared" si="55"/>
        <v>0.5</v>
      </c>
      <c r="V110" s="173">
        <f t="shared" si="56"/>
        <v>1.5</v>
      </c>
      <c r="W110" s="174">
        <f t="shared" si="57"/>
        <v>0.25</v>
      </c>
      <c r="X110" s="173" t="b">
        <f t="shared" si="35"/>
        <v>0</v>
      </c>
      <c r="Y110" s="162" t="str">
        <f t="shared" si="36"/>
        <v>0</v>
      </c>
      <c r="Z110" s="187" t="str">
        <f t="shared" si="37"/>
        <v/>
      </c>
      <c r="AA110" s="187" t="str">
        <f t="shared" si="58"/>
        <v/>
      </c>
      <c r="AB110" s="188" t="str">
        <f t="shared" si="39"/>
        <v/>
      </c>
      <c r="AC110" s="154"/>
      <c r="AD110" s="155"/>
      <c r="AE110" s="157"/>
      <c r="AF110" s="336"/>
      <c r="AG110" s="47"/>
      <c r="AH110" s="47"/>
      <c r="AI110" s="47"/>
      <c r="AJ110" s="47"/>
      <c r="AK110" s="47"/>
      <c r="AL110" s="47"/>
      <c r="AM110" s="47"/>
      <c r="AN110" s="47"/>
      <c r="AO110" s="47"/>
    </row>
    <row r="111" spans="1:41" ht="12" customHeight="1">
      <c r="A111" s="205"/>
      <c r="B111" s="159"/>
      <c r="C111" s="159"/>
      <c r="D111" s="160"/>
      <c r="E111" s="161"/>
      <c r="F111" s="203"/>
      <c r="G111" s="203"/>
      <c r="H111" s="165"/>
      <c r="I111" s="166"/>
      <c r="J111" s="167"/>
      <c r="K111" s="168"/>
      <c r="L111" s="169">
        <f t="shared" si="49"/>
        <v>0</v>
      </c>
      <c r="M111" s="168"/>
      <c r="N111" s="170"/>
      <c r="O111" s="171">
        <f t="shared" si="50"/>
        <v>0</v>
      </c>
      <c r="P111" s="171">
        <f t="shared" si="51"/>
        <v>0</v>
      </c>
      <c r="Q111" s="172" t="str">
        <f t="shared" si="28"/>
        <v/>
      </c>
      <c r="R111" s="173" t="str">
        <f t="shared" si="52"/>
        <v/>
      </c>
      <c r="S111" s="173">
        <f t="shared" si="53"/>
        <v>0.25</v>
      </c>
      <c r="T111" s="173">
        <f t="shared" si="54"/>
        <v>0.25</v>
      </c>
      <c r="U111" s="173">
        <f t="shared" si="55"/>
        <v>0.5</v>
      </c>
      <c r="V111" s="173">
        <f t="shared" si="56"/>
        <v>1.5</v>
      </c>
      <c r="W111" s="174">
        <f t="shared" si="57"/>
        <v>0.25</v>
      </c>
      <c r="X111" s="173" t="b">
        <f t="shared" si="35"/>
        <v>0</v>
      </c>
      <c r="Y111" s="162" t="str">
        <f t="shared" si="36"/>
        <v>0</v>
      </c>
      <c r="Z111" s="187" t="str">
        <f t="shared" si="37"/>
        <v/>
      </c>
      <c r="AA111" s="187" t="str">
        <f t="shared" si="58"/>
        <v/>
      </c>
      <c r="AB111" s="188" t="str">
        <f t="shared" si="39"/>
        <v/>
      </c>
      <c r="AC111" s="154"/>
      <c r="AD111" s="155"/>
      <c r="AE111" s="157"/>
      <c r="AF111" s="336"/>
      <c r="AG111" s="47"/>
      <c r="AH111" s="47"/>
      <c r="AI111" s="47"/>
      <c r="AJ111" s="47"/>
      <c r="AK111" s="47"/>
      <c r="AL111" s="47"/>
      <c r="AM111" s="47"/>
      <c r="AN111" s="47"/>
      <c r="AO111" s="47"/>
    </row>
    <row r="112" spans="1:41" ht="12" customHeight="1">
      <c r="A112" s="205"/>
      <c r="B112" s="159"/>
      <c r="C112" s="159"/>
      <c r="D112" s="160"/>
      <c r="E112" s="161"/>
      <c r="F112" s="203"/>
      <c r="G112" s="203"/>
      <c r="H112" s="165"/>
      <c r="I112" s="166"/>
      <c r="J112" s="167"/>
      <c r="K112" s="168"/>
      <c r="L112" s="169">
        <f t="shared" si="49"/>
        <v>0</v>
      </c>
      <c r="M112" s="168"/>
      <c r="N112" s="170"/>
      <c r="O112" s="171">
        <f t="shared" si="50"/>
        <v>0</v>
      </c>
      <c r="P112" s="171">
        <f t="shared" si="51"/>
        <v>0</v>
      </c>
      <c r="Q112" s="172" t="str">
        <f t="shared" si="28"/>
        <v/>
      </c>
      <c r="R112" s="173" t="str">
        <f t="shared" si="52"/>
        <v/>
      </c>
      <c r="S112" s="173">
        <f t="shared" si="53"/>
        <v>0.25</v>
      </c>
      <c r="T112" s="173">
        <f t="shared" si="54"/>
        <v>0.25</v>
      </c>
      <c r="U112" s="173">
        <f t="shared" si="55"/>
        <v>0.5</v>
      </c>
      <c r="V112" s="173">
        <f t="shared" si="56"/>
        <v>1.5</v>
      </c>
      <c r="W112" s="174">
        <f t="shared" si="57"/>
        <v>0.25</v>
      </c>
      <c r="X112" s="173" t="b">
        <f t="shared" si="35"/>
        <v>0</v>
      </c>
      <c r="Y112" s="162" t="str">
        <f t="shared" si="36"/>
        <v>0</v>
      </c>
      <c r="Z112" s="187" t="str">
        <f t="shared" si="37"/>
        <v/>
      </c>
      <c r="AA112" s="187" t="str">
        <f t="shared" si="58"/>
        <v/>
      </c>
      <c r="AB112" s="188" t="str">
        <f t="shared" si="39"/>
        <v/>
      </c>
      <c r="AC112" s="154"/>
      <c r="AD112" s="155"/>
      <c r="AE112" s="206"/>
      <c r="AF112" s="336"/>
      <c r="AG112" s="47"/>
      <c r="AH112" s="47"/>
      <c r="AI112" s="47"/>
      <c r="AJ112" s="47"/>
      <c r="AK112" s="47"/>
      <c r="AL112" s="47"/>
      <c r="AM112" s="47"/>
      <c r="AN112" s="47"/>
      <c r="AO112" s="47"/>
    </row>
    <row r="113" spans="1:41" ht="12" customHeight="1">
      <c r="A113" s="163"/>
      <c r="B113" s="159"/>
      <c r="C113" s="159"/>
      <c r="D113" s="160"/>
      <c r="E113" s="161"/>
      <c r="F113" s="164"/>
      <c r="G113" s="164"/>
      <c r="H113" s="165"/>
      <c r="I113" s="166"/>
      <c r="J113" s="167"/>
      <c r="K113" s="168"/>
      <c r="L113" s="169">
        <f t="shared" si="49"/>
        <v>0</v>
      </c>
      <c r="M113" s="168"/>
      <c r="N113" s="170"/>
      <c r="O113" s="171">
        <f t="shared" si="50"/>
        <v>0</v>
      </c>
      <c r="P113" s="171">
        <f t="shared" si="51"/>
        <v>0</v>
      </c>
      <c r="Q113" s="172" t="str">
        <f t="shared" si="28"/>
        <v/>
      </c>
      <c r="R113" s="173" t="str">
        <f t="shared" si="52"/>
        <v/>
      </c>
      <c r="S113" s="173">
        <f t="shared" si="53"/>
        <v>0.25</v>
      </c>
      <c r="T113" s="173">
        <f t="shared" si="54"/>
        <v>0.25</v>
      </c>
      <c r="U113" s="173">
        <f t="shared" si="55"/>
        <v>0.5</v>
      </c>
      <c r="V113" s="173">
        <f t="shared" si="56"/>
        <v>1.5</v>
      </c>
      <c r="W113" s="174">
        <f t="shared" si="57"/>
        <v>0.25</v>
      </c>
      <c r="X113" s="173" t="b">
        <f t="shared" si="35"/>
        <v>0</v>
      </c>
      <c r="Y113" s="162" t="str">
        <f t="shared" si="36"/>
        <v>0</v>
      </c>
      <c r="Z113" s="187" t="str">
        <f t="shared" si="37"/>
        <v/>
      </c>
      <c r="AA113" s="187" t="str">
        <f t="shared" si="58"/>
        <v/>
      </c>
      <c r="AB113" s="188" t="str">
        <f t="shared" si="39"/>
        <v/>
      </c>
      <c r="AC113" s="154"/>
      <c r="AD113" s="155"/>
      <c r="AE113" s="157"/>
      <c r="AF113" s="336"/>
      <c r="AG113" s="47"/>
      <c r="AH113" s="47"/>
      <c r="AI113" s="47"/>
      <c r="AJ113" s="47"/>
      <c r="AK113" s="47"/>
      <c r="AL113" s="47"/>
      <c r="AM113" s="47"/>
      <c r="AN113" s="47"/>
      <c r="AO113" s="47"/>
    </row>
    <row r="114" spans="1:41" ht="12" customHeight="1">
      <c r="A114" s="176"/>
      <c r="B114" s="177"/>
      <c r="C114" s="177"/>
      <c r="D114" s="178"/>
      <c r="E114" s="179"/>
      <c r="F114" s="180"/>
      <c r="G114" s="180"/>
      <c r="H114" s="180"/>
      <c r="I114" s="181"/>
      <c r="J114" s="182"/>
      <c r="K114" s="180"/>
      <c r="L114" s="183">
        <f t="shared" si="49"/>
        <v>0</v>
      </c>
      <c r="M114" s="180"/>
      <c r="N114" s="184"/>
      <c r="O114" s="185">
        <f t="shared" si="50"/>
        <v>0</v>
      </c>
      <c r="P114" s="185">
        <f t="shared" si="51"/>
        <v>0</v>
      </c>
      <c r="Q114" s="180" t="str">
        <f t="shared" si="28"/>
        <v/>
      </c>
      <c r="R114" s="184" t="str">
        <f t="shared" si="52"/>
        <v/>
      </c>
      <c r="S114" s="184">
        <f t="shared" si="53"/>
        <v>0.25</v>
      </c>
      <c r="T114" s="184">
        <f t="shared" si="54"/>
        <v>0.25</v>
      </c>
      <c r="U114" s="184">
        <f t="shared" si="55"/>
        <v>0.5</v>
      </c>
      <c r="V114" s="184">
        <f t="shared" si="56"/>
        <v>1.5</v>
      </c>
      <c r="W114" s="186">
        <f t="shared" si="57"/>
        <v>0.25</v>
      </c>
      <c r="X114" s="184" t="b">
        <f t="shared" si="35"/>
        <v>0</v>
      </c>
      <c r="Y114" s="184" t="str">
        <f t="shared" si="36"/>
        <v>0</v>
      </c>
      <c r="Z114" s="187" t="str">
        <f t="shared" si="37"/>
        <v/>
      </c>
      <c r="AA114" s="187" t="str">
        <f t="shared" si="58"/>
        <v/>
      </c>
      <c r="AB114" s="188" t="str">
        <f t="shared" si="39"/>
        <v/>
      </c>
      <c r="AC114" s="189"/>
      <c r="AD114" s="190"/>
      <c r="AE114" s="207"/>
      <c r="AF114" s="336"/>
      <c r="AG114" s="47"/>
      <c r="AH114" s="47"/>
      <c r="AI114" s="47"/>
      <c r="AJ114" s="47"/>
      <c r="AK114" s="47"/>
      <c r="AL114" s="47"/>
      <c r="AM114" s="47"/>
      <c r="AN114" s="47"/>
      <c r="AO114" s="47"/>
    </row>
    <row r="115" spans="1:41" ht="12" customHeight="1">
      <c r="A115" s="205"/>
      <c r="B115" s="159"/>
      <c r="C115" s="159"/>
      <c r="D115" s="160"/>
      <c r="E115" s="161"/>
      <c r="F115" s="203"/>
      <c r="G115" s="203"/>
      <c r="H115" s="165"/>
      <c r="I115" s="166"/>
      <c r="J115" s="167"/>
      <c r="K115" s="168"/>
      <c r="L115" s="169">
        <f t="shared" si="49"/>
        <v>0</v>
      </c>
      <c r="M115" s="168"/>
      <c r="N115" s="170"/>
      <c r="O115" s="171">
        <f t="shared" si="50"/>
        <v>0</v>
      </c>
      <c r="P115" s="171">
        <f t="shared" si="51"/>
        <v>0</v>
      </c>
      <c r="Q115" s="172" t="str">
        <f t="shared" si="28"/>
        <v/>
      </c>
      <c r="R115" s="173" t="str">
        <f t="shared" si="52"/>
        <v/>
      </c>
      <c r="S115" s="173">
        <f t="shared" si="53"/>
        <v>0.25</v>
      </c>
      <c r="T115" s="173">
        <f t="shared" si="54"/>
        <v>0.25</v>
      </c>
      <c r="U115" s="173">
        <f t="shared" si="55"/>
        <v>0.5</v>
      </c>
      <c r="V115" s="173">
        <f t="shared" si="56"/>
        <v>1.5</v>
      </c>
      <c r="W115" s="174">
        <f t="shared" si="57"/>
        <v>0.25</v>
      </c>
      <c r="X115" s="173" t="b">
        <f t="shared" si="35"/>
        <v>0</v>
      </c>
      <c r="Y115" s="162" t="str">
        <f t="shared" si="36"/>
        <v>0</v>
      </c>
      <c r="Z115" s="187" t="str">
        <f t="shared" si="37"/>
        <v/>
      </c>
      <c r="AA115" s="187" t="str">
        <f t="shared" si="58"/>
        <v/>
      </c>
      <c r="AB115" s="188" t="str">
        <f t="shared" si="39"/>
        <v/>
      </c>
      <c r="AC115" s="154"/>
      <c r="AD115" s="155"/>
      <c r="AE115" s="157"/>
      <c r="AF115" s="336"/>
      <c r="AG115" s="47"/>
      <c r="AH115" s="47"/>
      <c r="AI115" s="47"/>
      <c r="AJ115" s="47"/>
      <c r="AK115" s="47"/>
      <c r="AL115" s="47"/>
      <c r="AM115" s="47"/>
      <c r="AN115" s="47"/>
      <c r="AO115" s="47"/>
    </row>
    <row r="116" spans="1:41" ht="12" customHeight="1">
      <c r="A116" s="205"/>
      <c r="B116" s="159"/>
      <c r="C116" s="159"/>
      <c r="D116" s="160"/>
      <c r="E116" s="161"/>
      <c r="F116" s="203"/>
      <c r="G116" s="203"/>
      <c r="H116" s="165"/>
      <c r="I116" s="166"/>
      <c r="J116" s="167"/>
      <c r="K116" s="168"/>
      <c r="L116" s="169">
        <f t="shared" si="49"/>
        <v>0</v>
      </c>
      <c r="M116" s="168"/>
      <c r="N116" s="170"/>
      <c r="O116" s="171">
        <f t="shared" si="50"/>
        <v>0</v>
      </c>
      <c r="P116" s="171">
        <f t="shared" si="51"/>
        <v>0</v>
      </c>
      <c r="Q116" s="172" t="str">
        <f t="shared" si="28"/>
        <v/>
      </c>
      <c r="R116" s="173" t="str">
        <f t="shared" si="52"/>
        <v/>
      </c>
      <c r="S116" s="173">
        <f t="shared" si="53"/>
        <v>0.25</v>
      </c>
      <c r="T116" s="173">
        <f t="shared" si="54"/>
        <v>0.25</v>
      </c>
      <c r="U116" s="173">
        <f t="shared" si="55"/>
        <v>0.5</v>
      </c>
      <c r="V116" s="173">
        <f t="shared" si="56"/>
        <v>1.5</v>
      </c>
      <c r="W116" s="174">
        <f t="shared" si="57"/>
        <v>0.25</v>
      </c>
      <c r="X116" s="173" t="b">
        <f t="shared" si="35"/>
        <v>0</v>
      </c>
      <c r="Y116" s="162" t="str">
        <f t="shared" si="36"/>
        <v>0</v>
      </c>
      <c r="Z116" s="187" t="str">
        <f t="shared" si="37"/>
        <v/>
      </c>
      <c r="AA116" s="187" t="str">
        <f t="shared" si="58"/>
        <v/>
      </c>
      <c r="AB116" s="188" t="str">
        <f t="shared" si="39"/>
        <v/>
      </c>
      <c r="AC116" s="154"/>
      <c r="AD116" s="155"/>
      <c r="AE116" s="157"/>
      <c r="AF116" s="336"/>
      <c r="AG116" s="47"/>
      <c r="AH116" s="47"/>
      <c r="AI116" s="47"/>
      <c r="AJ116" s="47"/>
      <c r="AK116" s="47"/>
      <c r="AL116" s="47"/>
      <c r="AM116" s="47"/>
      <c r="AN116" s="47"/>
      <c r="AO116" s="47"/>
    </row>
    <row r="117" spans="1:41" ht="12" customHeight="1">
      <c r="A117" s="205"/>
      <c r="B117" s="159"/>
      <c r="C117" s="159"/>
      <c r="D117" s="160"/>
      <c r="E117" s="161"/>
      <c r="F117" s="203"/>
      <c r="G117" s="203"/>
      <c r="H117" s="165"/>
      <c r="I117" s="166"/>
      <c r="J117" s="167"/>
      <c r="K117" s="168"/>
      <c r="L117" s="169">
        <f t="shared" si="49"/>
        <v>0</v>
      </c>
      <c r="M117" s="168"/>
      <c r="N117" s="170"/>
      <c r="O117" s="171">
        <f t="shared" si="50"/>
        <v>0</v>
      </c>
      <c r="P117" s="171">
        <f t="shared" si="51"/>
        <v>0</v>
      </c>
      <c r="Q117" s="172" t="str">
        <f t="shared" si="28"/>
        <v/>
      </c>
      <c r="R117" s="173" t="str">
        <f t="shared" si="52"/>
        <v/>
      </c>
      <c r="S117" s="173">
        <f t="shared" si="53"/>
        <v>0.25</v>
      </c>
      <c r="T117" s="173">
        <f t="shared" si="54"/>
        <v>0.25</v>
      </c>
      <c r="U117" s="173">
        <f t="shared" si="55"/>
        <v>0.5</v>
      </c>
      <c r="V117" s="173">
        <f t="shared" si="56"/>
        <v>1.5</v>
      </c>
      <c r="W117" s="174">
        <f t="shared" si="57"/>
        <v>0.25</v>
      </c>
      <c r="X117" s="173" t="b">
        <f t="shared" si="35"/>
        <v>0</v>
      </c>
      <c r="Y117" s="162" t="str">
        <f t="shared" si="36"/>
        <v>0</v>
      </c>
      <c r="Z117" s="187" t="str">
        <f t="shared" si="37"/>
        <v/>
      </c>
      <c r="AA117" s="187" t="str">
        <f t="shared" si="58"/>
        <v/>
      </c>
      <c r="AB117" s="188" t="str">
        <f t="shared" si="39"/>
        <v/>
      </c>
      <c r="AC117" s="154"/>
      <c r="AD117" s="155"/>
      <c r="AE117" s="157"/>
      <c r="AF117" s="336"/>
      <c r="AG117" s="47"/>
      <c r="AH117" s="47"/>
      <c r="AI117" s="47"/>
      <c r="AJ117" s="47"/>
      <c r="AK117" s="47"/>
      <c r="AL117" s="47"/>
      <c r="AM117" s="47"/>
      <c r="AN117" s="47"/>
      <c r="AO117" s="47"/>
    </row>
    <row r="118" spans="1:41" ht="12" customHeight="1">
      <c r="A118" s="205"/>
      <c r="B118" s="159"/>
      <c r="C118" s="159"/>
      <c r="D118" s="160"/>
      <c r="E118" s="161"/>
      <c r="F118" s="203"/>
      <c r="G118" s="203"/>
      <c r="H118" s="165"/>
      <c r="I118" s="166"/>
      <c r="J118" s="167"/>
      <c r="K118" s="168"/>
      <c r="L118" s="169">
        <f t="shared" si="49"/>
        <v>0</v>
      </c>
      <c r="M118" s="168"/>
      <c r="N118" s="170"/>
      <c r="O118" s="171">
        <f t="shared" si="50"/>
        <v>0</v>
      </c>
      <c r="P118" s="171">
        <f t="shared" si="51"/>
        <v>0</v>
      </c>
      <c r="Q118" s="172" t="str">
        <f t="shared" si="28"/>
        <v/>
      </c>
      <c r="R118" s="173" t="str">
        <f t="shared" si="52"/>
        <v/>
      </c>
      <c r="S118" s="173">
        <f t="shared" si="53"/>
        <v>0.25</v>
      </c>
      <c r="T118" s="173">
        <f t="shared" si="54"/>
        <v>0.25</v>
      </c>
      <c r="U118" s="173">
        <f t="shared" si="55"/>
        <v>0.5</v>
      </c>
      <c r="V118" s="173">
        <f t="shared" si="56"/>
        <v>1.5</v>
      </c>
      <c r="W118" s="174">
        <f t="shared" si="57"/>
        <v>0.25</v>
      </c>
      <c r="X118" s="173" t="b">
        <f t="shared" si="35"/>
        <v>0</v>
      </c>
      <c r="Y118" s="162" t="str">
        <f t="shared" si="36"/>
        <v>0</v>
      </c>
      <c r="Z118" s="187" t="str">
        <f t="shared" si="37"/>
        <v/>
      </c>
      <c r="AA118" s="187" t="str">
        <f t="shared" si="58"/>
        <v/>
      </c>
      <c r="AB118" s="188" t="str">
        <f t="shared" si="39"/>
        <v/>
      </c>
      <c r="AC118" s="154"/>
      <c r="AD118" s="155"/>
      <c r="AE118" s="157"/>
      <c r="AF118" s="336"/>
      <c r="AG118" s="47"/>
      <c r="AH118" s="47"/>
      <c r="AI118" s="47"/>
      <c r="AJ118" s="47"/>
      <c r="AK118" s="47"/>
      <c r="AL118" s="47"/>
      <c r="AM118" s="47"/>
      <c r="AN118" s="47"/>
      <c r="AO118" s="47"/>
    </row>
    <row r="119" spans="1:41" ht="12" customHeight="1">
      <c r="A119" s="205"/>
      <c r="B119" s="159"/>
      <c r="C119" s="159"/>
      <c r="D119" s="160"/>
      <c r="E119" s="161"/>
      <c r="F119" s="203"/>
      <c r="G119" s="203"/>
      <c r="H119" s="165"/>
      <c r="I119" s="166"/>
      <c r="J119" s="167"/>
      <c r="K119" s="168"/>
      <c r="L119" s="169">
        <f t="shared" si="49"/>
        <v>0</v>
      </c>
      <c r="M119" s="168"/>
      <c r="N119" s="170"/>
      <c r="O119" s="171">
        <f t="shared" si="50"/>
        <v>0</v>
      </c>
      <c r="P119" s="171">
        <f t="shared" si="51"/>
        <v>0</v>
      </c>
      <c r="Q119" s="172" t="str">
        <f t="shared" si="28"/>
        <v/>
      </c>
      <c r="R119" s="173" t="str">
        <f t="shared" si="52"/>
        <v/>
      </c>
      <c r="S119" s="173">
        <f t="shared" si="53"/>
        <v>0.25</v>
      </c>
      <c r="T119" s="173">
        <f t="shared" si="54"/>
        <v>0.25</v>
      </c>
      <c r="U119" s="173">
        <f t="shared" si="55"/>
        <v>0.5</v>
      </c>
      <c r="V119" s="173">
        <f t="shared" si="56"/>
        <v>1.5</v>
      </c>
      <c r="W119" s="174">
        <f t="shared" si="57"/>
        <v>0.25</v>
      </c>
      <c r="X119" s="173" t="b">
        <f t="shared" si="35"/>
        <v>0</v>
      </c>
      <c r="Y119" s="162" t="str">
        <f t="shared" si="36"/>
        <v>0</v>
      </c>
      <c r="Z119" s="187" t="str">
        <f t="shared" si="37"/>
        <v/>
      </c>
      <c r="AA119" s="187" t="str">
        <f t="shared" si="58"/>
        <v/>
      </c>
      <c r="AB119" s="188" t="str">
        <f t="shared" si="39"/>
        <v/>
      </c>
      <c r="AC119" s="154"/>
      <c r="AD119" s="155"/>
      <c r="AE119" s="157"/>
      <c r="AF119" s="336"/>
      <c r="AG119" s="47"/>
      <c r="AH119" s="47"/>
      <c r="AI119" s="47"/>
      <c r="AJ119" s="47"/>
      <c r="AK119" s="47"/>
      <c r="AL119" s="47"/>
      <c r="AM119" s="47"/>
      <c r="AN119" s="47"/>
      <c r="AO119" s="47"/>
    </row>
    <row r="120" spans="1:41" ht="12" customHeight="1">
      <c r="A120" s="205"/>
      <c r="B120" s="159"/>
      <c r="C120" s="159"/>
      <c r="D120" s="160"/>
      <c r="E120" s="161"/>
      <c r="F120" s="203"/>
      <c r="G120" s="203"/>
      <c r="H120" s="165"/>
      <c r="I120" s="166"/>
      <c r="J120" s="167"/>
      <c r="K120" s="168"/>
      <c r="L120" s="169">
        <f t="shared" si="49"/>
        <v>0</v>
      </c>
      <c r="M120" s="168"/>
      <c r="N120" s="170"/>
      <c r="O120" s="171">
        <f t="shared" si="50"/>
        <v>0</v>
      </c>
      <c r="P120" s="171">
        <f t="shared" si="51"/>
        <v>0</v>
      </c>
      <c r="Q120" s="172" t="str">
        <f t="shared" si="28"/>
        <v/>
      </c>
      <c r="R120" s="173" t="str">
        <f t="shared" si="52"/>
        <v/>
      </c>
      <c r="S120" s="173">
        <f t="shared" si="53"/>
        <v>0.25</v>
      </c>
      <c r="T120" s="173">
        <f t="shared" si="54"/>
        <v>0.25</v>
      </c>
      <c r="U120" s="173">
        <f t="shared" si="55"/>
        <v>0.5</v>
      </c>
      <c r="V120" s="173">
        <f t="shared" si="56"/>
        <v>1.5</v>
      </c>
      <c r="W120" s="174">
        <f t="shared" si="57"/>
        <v>0.25</v>
      </c>
      <c r="X120" s="173" t="b">
        <f t="shared" si="35"/>
        <v>0</v>
      </c>
      <c r="Y120" s="162" t="str">
        <f t="shared" si="36"/>
        <v>0</v>
      </c>
      <c r="Z120" s="187" t="str">
        <f t="shared" si="37"/>
        <v/>
      </c>
      <c r="AA120" s="187" t="str">
        <f t="shared" si="58"/>
        <v/>
      </c>
      <c r="AB120" s="188" t="str">
        <f t="shared" si="39"/>
        <v/>
      </c>
      <c r="AC120" s="154"/>
      <c r="AD120" s="155"/>
      <c r="AE120" s="157"/>
      <c r="AF120" s="336"/>
      <c r="AG120" s="47"/>
      <c r="AH120" s="47"/>
      <c r="AI120" s="47"/>
      <c r="AJ120" s="47"/>
      <c r="AK120" s="47"/>
      <c r="AL120" s="47"/>
      <c r="AM120" s="47"/>
      <c r="AN120" s="47"/>
      <c r="AO120" s="47"/>
    </row>
    <row r="121" spans="1:41" ht="12" customHeight="1">
      <c r="A121" s="163"/>
      <c r="B121" s="159"/>
      <c r="C121" s="159"/>
      <c r="D121" s="160"/>
      <c r="E121" s="161"/>
      <c r="F121" s="164"/>
      <c r="G121" s="164"/>
      <c r="H121" s="165"/>
      <c r="I121" s="166"/>
      <c r="J121" s="167"/>
      <c r="K121" s="168"/>
      <c r="L121" s="169">
        <f t="shared" si="49"/>
        <v>0</v>
      </c>
      <c r="M121" s="168"/>
      <c r="N121" s="170"/>
      <c r="O121" s="171">
        <f t="shared" si="50"/>
        <v>0</v>
      </c>
      <c r="P121" s="171">
        <f t="shared" si="51"/>
        <v>0</v>
      </c>
      <c r="Q121" s="172" t="str">
        <f t="shared" si="28"/>
        <v/>
      </c>
      <c r="R121" s="173" t="str">
        <f t="shared" si="52"/>
        <v/>
      </c>
      <c r="S121" s="173">
        <f t="shared" si="53"/>
        <v>0.25</v>
      </c>
      <c r="T121" s="173">
        <f t="shared" si="54"/>
        <v>0.25</v>
      </c>
      <c r="U121" s="173">
        <f t="shared" si="55"/>
        <v>0.5</v>
      </c>
      <c r="V121" s="173">
        <f t="shared" si="56"/>
        <v>1.5</v>
      </c>
      <c r="W121" s="174">
        <f t="shared" si="57"/>
        <v>0.25</v>
      </c>
      <c r="X121" s="173" t="b">
        <f t="shared" si="35"/>
        <v>0</v>
      </c>
      <c r="Y121" s="162" t="str">
        <f t="shared" si="36"/>
        <v>0</v>
      </c>
      <c r="Z121" s="187" t="str">
        <f t="shared" si="37"/>
        <v/>
      </c>
      <c r="AA121" s="187" t="str">
        <f t="shared" si="58"/>
        <v/>
      </c>
      <c r="AB121" s="188" t="str">
        <f t="shared" si="39"/>
        <v/>
      </c>
      <c r="AC121" s="154"/>
      <c r="AD121" s="155"/>
      <c r="AE121" s="157"/>
      <c r="AF121" s="336"/>
      <c r="AG121" s="47"/>
      <c r="AH121" s="47"/>
      <c r="AI121" s="47"/>
      <c r="AJ121" s="47"/>
      <c r="AK121" s="47"/>
      <c r="AL121" s="47"/>
      <c r="AM121" s="47"/>
      <c r="AN121" s="47"/>
      <c r="AO121" s="47"/>
    </row>
    <row r="122" spans="1:41" ht="12" customHeight="1">
      <c r="A122" s="176"/>
      <c r="B122" s="177"/>
      <c r="C122" s="177"/>
      <c r="D122" s="178"/>
      <c r="E122" s="179"/>
      <c r="F122" s="180"/>
      <c r="G122" s="180"/>
      <c r="H122" s="180"/>
      <c r="I122" s="180"/>
      <c r="J122" s="167"/>
      <c r="K122" s="168"/>
      <c r="L122" s="169">
        <f t="shared" si="49"/>
        <v>0</v>
      </c>
      <c r="M122" s="168"/>
      <c r="N122" s="170"/>
      <c r="O122" s="171">
        <f t="shared" si="50"/>
        <v>0</v>
      </c>
      <c r="P122" s="171">
        <f t="shared" si="51"/>
        <v>0</v>
      </c>
      <c r="Q122" s="172" t="str">
        <f t="shared" si="28"/>
        <v/>
      </c>
      <c r="R122" s="173" t="str">
        <f t="shared" si="52"/>
        <v/>
      </c>
      <c r="S122" s="173">
        <f t="shared" si="53"/>
        <v>0.25</v>
      </c>
      <c r="T122" s="173">
        <f t="shared" si="54"/>
        <v>0.25</v>
      </c>
      <c r="U122" s="173">
        <f t="shared" si="55"/>
        <v>0.5</v>
      </c>
      <c r="V122" s="173">
        <f t="shared" si="56"/>
        <v>1.5</v>
      </c>
      <c r="W122" s="174">
        <f t="shared" si="57"/>
        <v>0.25</v>
      </c>
      <c r="X122" s="173" t="b">
        <f t="shared" si="35"/>
        <v>0</v>
      </c>
      <c r="Y122" s="162" t="str">
        <f t="shared" si="36"/>
        <v>0</v>
      </c>
      <c r="Z122" s="187" t="str">
        <f t="shared" si="37"/>
        <v/>
      </c>
      <c r="AA122" s="187" t="str">
        <f t="shared" si="58"/>
        <v/>
      </c>
      <c r="AB122" s="188" t="str">
        <f t="shared" si="39"/>
        <v/>
      </c>
      <c r="AC122" s="180"/>
      <c r="AD122" s="180"/>
      <c r="AE122" s="180"/>
      <c r="AF122" s="336"/>
      <c r="AG122" s="47"/>
      <c r="AH122" s="47"/>
      <c r="AI122" s="47"/>
      <c r="AJ122" s="47"/>
      <c r="AK122" s="47"/>
      <c r="AL122" s="47"/>
      <c r="AM122" s="47"/>
      <c r="AN122" s="47"/>
      <c r="AO122" s="47"/>
    </row>
    <row r="123" spans="1:41" ht="12" customHeight="1">
      <c r="A123" s="205"/>
      <c r="B123" s="159"/>
      <c r="C123" s="159"/>
      <c r="D123" s="160"/>
      <c r="E123" s="161"/>
      <c r="F123" s="203"/>
      <c r="G123" s="203"/>
      <c r="H123" s="165"/>
      <c r="I123" s="166"/>
      <c r="J123" s="167"/>
      <c r="K123" s="168"/>
      <c r="L123" s="169">
        <f t="shared" si="49"/>
        <v>0</v>
      </c>
      <c r="M123" s="168"/>
      <c r="N123" s="170"/>
      <c r="O123" s="171">
        <f t="shared" si="50"/>
        <v>0</v>
      </c>
      <c r="P123" s="171">
        <f t="shared" si="51"/>
        <v>0</v>
      </c>
      <c r="Q123" s="172" t="str">
        <f t="shared" si="28"/>
        <v/>
      </c>
      <c r="R123" s="173" t="str">
        <f t="shared" si="52"/>
        <v/>
      </c>
      <c r="S123" s="173">
        <f t="shared" si="53"/>
        <v>0.25</v>
      </c>
      <c r="T123" s="173">
        <f t="shared" si="54"/>
        <v>0.25</v>
      </c>
      <c r="U123" s="173">
        <f t="shared" si="55"/>
        <v>0.5</v>
      </c>
      <c r="V123" s="173">
        <f t="shared" si="56"/>
        <v>1.5</v>
      </c>
      <c r="W123" s="174">
        <f t="shared" si="57"/>
        <v>0.25</v>
      </c>
      <c r="X123" s="173" t="b">
        <f t="shared" si="35"/>
        <v>0</v>
      </c>
      <c r="Y123" s="162" t="str">
        <f t="shared" si="36"/>
        <v>0</v>
      </c>
      <c r="Z123" s="187" t="str">
        <f t="shared" si="37"/>
        <v/>
      </c>
      <c r="AA123" s="187" t="str">
        <f t="shared" si="58"/>
        <v/>
      </c>
      <c r="AB123" s="188" t="str">
        <f t="shared" si="39"/>
        <v/>
      </c>
      <c r="AC123" s="154"/>
      <c r="AD123" s="155"/>
      <c r="AE123" s="157"/>
      <c r="AF123" s="336"/>
      <c r="AG123" s="47"/>
      <c r="AH123" s="47"/>
      <c r="AI123" s="47"/>
      <c r="AJ123" s="47"/>
      <c r="AK123" s="47"/>
      <c r="AL123" s="47"/>
      <c r="AM123" s="47"/>
      <c r="AN123" s="47"/>
      <c r="AO123" s="47"/>
    </row>
    <row r="124" spans="1:41" ht="12" customHeight="1">
      <c r="A124" s="205"/>
      <c r="B124" s="159"/>
      <c r="C124" s="159"/>
      <c r="D124" s="160"/>
      <c r="E124" s="161"/>
      <c r="F124" s="193"/>
      <c r="G124" s="193"/>
      <c r="H124" s="165"/>
      <c r="I124" s="166"/>
      <c r="J124" s="167"/>
      <c r="K124" s="168"/>
      <c r="L124" s="169">
        <f t="shared" si="49"/>
        <v>0</v>
      </c>
      <c r="M124" s="168"/>
      <c r="N124" s="170"/>
      <c r="O124" s="171">
        <f t="shared" si="50"/>
        <v>0</v>
      </c>
      <c r="P124" s="171">
        <f t="shared" si="51"/>
        <v>0</v>
      </c>
      <c r="Q124" s="172" t="str">
        <f t="shared" si="28"/>
        <v/>
      </c>
      <c r="R124" s="173" t="str">
        <f t="shared" si="52"/>
        <v/>
      </c>
      <c r="S124" s="173">
        <f t="shared" si="53"/>
        <v>0.25</v>
      </c>
      <c r="T124" s="173">
        <f t="shared" si="54"/>
        <v>0.25</v>
      </c>
      <c r="U124" s="173">
        <f t="shared" si="55"/>
        <v>0.5</v>
      </c>
      <c r="V124" s="173">
        <f t="shared" si="56"/>
        <v>1.5</v>
      </c>
      <c r="W124" s="174">
        <f t="shared" si="57"/>
        <v>0.25</v>
      </c>
      <c r="X124" s="173" t="b">
        <f t="shared" si="35"/>
        <v>0</v>
      </c>
      <c r="Y124" s="162" t="str">
        <f t="shared" si="36"/>
        <v>0</v>
      </c>
      <c r="Z124" s="187" t="str">
        <f t="shared" si="37"/>
        <v/>
      </c>
      <c r="AA124" s="187" t="str">
        <f t="shared" si="58"/>
        <v/>
      </c>
      <c r="AB124" s="188" t="str">
        <f t="shared" si="39"/>
        <v/>
      </c>
      <c r="AC124" s="154"/>
      <c r="AD124" s="155"/>
      <c r="AE124" s="157"/>
      <c r="AF124" s="336"/>
      <c r="AG124" s="47"/>
      <c r="AH124" s="47"/>
      <c r="AI124" s="47"/>
      <c r="AJ124" s="47"/>
      <c r="AK124" s="47"/>
      <c r="AL124" s="47"/>
      <c r="AM124" s="47"/>
      <c r="AN124" s="47"/>
      <c r="AO124" s="47"/>
    </row>
    <row r="125" spans="1:41" ht="12" customHeight="1">
      <c r="A125" s="192"/>
      <c r="B125" s="159"/>
      <c r="C125" s="159"/>
      <c r="D125" s="160"/>
      <c r="E125" s="161"/>
      <c r="F125" s="193"/>
      <c r="G125" s="193"/>
      <c r="H125" s="165"/>
      <c r="I125" s="166"/>
      <c r="J125" s="167"/>
      <c r="K125" s="168"/>
      <c r="L125" s="169">
        <f t="shared" si="49"/>
        <v>0</v>
      </c>
      <c r="M125" s="168"/>
      <c r="N125" s="170"/>
      <c r="O125" s="171">
        <f t="shared" si="50"/>
        <v>0</v>
      </c>
      <c r="P125" s="171">
        <f t="shared" si="51"/>
        <v>0</v>
      </c>
      <c r="Q125" s="172" t="str">
        <f t="shared" si="28"/>
        <v/>
      </c>
      <c r="R125" s="173" t="str">
        <f t="shared" si="52"/>
        <v/>
      </c>
      <c r="S125" s="173">
        <f t="shared" si="53"/>
        <v>0.25</v>
      </c>
      <c r="T125" s="173">
        <f t="shared" si="54"/>
        <v>0.25</v>
      </c>
      <c r="U125" s="173">
        <f t="shared" si="55"/>
        <v>0.5</v>
      </c>
      <c r="V125" s="173">
        <f t="shared" si="56"/>
        <v>1.5</v>
      </c>
      <c r="W125" s="174">
        <f t="shared" si="57"/>
        <v>0.25</v>
      </c>
      <c r="X125" s="173" t="b">
        <f t="shared" si="35"/>
        <v>0</v>
      </c>
      <c r="Y125" s="162" t="str">
        <f t="shared" si="36"/>
        <v>0</v>
      </c>
      <c r="Z125" s="187" t="str">
        <f t="shared" si="37"/>
        <v/>
      </c>
      <c r="AA125" s="187" t="str">
        <f t="shared" si="58"/>
        <v/>
      </c>
      <c r="AB125" s="188" t="str">
        <f t="shared" si="39"/>
        <v/>
      </c>
      <c r="AC125" s="154"/>
      <c r="AD125" s="155"/>
      <c r="AE125" s="157"/>
      <c r="AF125" s="336"/>
      <c r="AG125" s="47"/>
      <c r="AH125" s="47"/>
      <c r="AI125" s="47"/>
      <c r="AJ125" s="47"/>
      <c r="AK125" s="47"/>
      <c r="AL125" s="47"/>
      <c r="AM125" s="47"/>
      <c r="AN125" s="47"/>
      <c r="AO125" s="47"/>
    </row>
    <row r="126" spans="1:41" ht="12" customHeight="1">
      <c r="A126" s="205"/>
      <c r="B126" s="159"/>
      <c r="C126" s="159"/>
      <c r="D126" s="160"/>
      <c r="E126" s="161"/>
      <c r="F126" s="203"/>
      <c r="G126" s="203"/>
      <c r="H126" s="165"/>
      <c r="I126" s="166"/>
      <c r="J126" s="167"/>
      <c r="K126" s="168"/>
      <c r="L126" s="169">
        <f t="shared" si="49"/>
        <v>0</v>
      </c>
      <c r="M126" s="168"/>
      <c r="N126" s="170"/>
      <c r="O126" s="171">
        <f t="shared" si="50"/>
        <v>0</v>
      </c>
      <c r="P126" s="171">
        <f t="shared" si="51"/>
        <v>0</v>
      </c>
      <c r="Q126" s="172" t="str">
        <f t="shared" si="28"/>
        <v/>
      </c>
      <c r="R126" s="173" t="str">
        <f t="shared" si="52"/>
        <v/>
      </c>
      <c r="S126" s="173">
        <f t="shared" si="53"/>
        <v>0.25</v>
      </c>
      <c r="T126" s="173">
        <f t="shared" si="54"/>
        <v>0.25</v>
      </c>
      <c r="U126" s="173">
        <f t="shared" si="55"/>
        <v>0.5</v>
      </c>
      <c r="V126" s="173">
        <f t="shared" si="56"/>
        <v>1.5</v>
      </c>
      <c r="W126" s="174">
        <f t="shared" si="57"/>
        <v>0.25</v>
      </c>
      <c r="X126" s="173" t="b">
        <f t="shared" si="35"/>
        <v>0</v>
      </c>
      <c r="Y126" s="162" t="str">
        <f t="shared" si="36"/>
        <v>0</v>
      </c>
      <c r="Z126" s="187" t="str">
        <f t="shared" si="37"/>
        <v/>
      </c>
      <c r="AA126" s="187" t="str">
        <f t="shared" si="58"/>
        <v/>
      </c>
      <c r="AB126" s="188" t="str">
        <f t="shared" si="39"/>
        <v/>
      </c>
      <c r="AC126" s="154"/>
      <c r="AD126" s="155"/>
      <c r="AE126" s="157"/>
      <c r="AF126" s="336"/>
      <c r="AG126" s="47"/>
      <c r="AH126" s="47"/>
      <c r="AI126" s="47"/>
      <c r="AJ126" s="47"/>
      <c r="AK126" s="47"/>
      <c r="AL126" s="47"/>
      <c r="AM126" s="47"/>
      <c r="AN126" s="47"/>
      <c r="AO126" s="47"/>
    </row>
    <row r="127" spans="1:41" ht="12" customHeight="1">
      <c r="A127" s="205"/>
      <c r="B127" s="159"/>
      <c r="C127" s="159"/>
      <c r="D127" s="160"/>
      <c r="E127" s="161"/>
      <c r="F127" s="203"/>
      <c r="G127" s="203"/>
      <c r="H127" s="165"/>
      <c r="I127" s="166"/>
      <c r="J127" s="167"/>
      <c r="K127" s="168"/>
      <c r="L127" s="169">
        <f t="shared" si="49"/>
        <v>0</v>
      </c>
      <c r="M127" s="168"/>
      <c r="N127" s="170"/>
      <c r="O127" s="171">
        <f t="shared" si="50"/>
        <v>0</v>
      </c>
      <c r="P127" s="171">
        <f t="shared" si="51"/>
        <v>0</v>
      </c>
      <c r="Q127" s="172" t="str">
        <f t="shared" si="28"/>
        <v/>
      </c>
      <c r="R127" s="173" t="str">
        <f t="shared" si="52"/>
        <v/>
      </c>
      <c r="S127" s="173">
        <f t="shared" si="53"/>
        <v>0.25</v>
      </c>
      <c r="T127" s="173">
        <f t="shared" si="54"/>
        <v>0.25</v>
      </c>
      <c r="U127" s="173">
        <f t="shared" si="55"/>
        <v>0.5</v>
      </c>
      <c r="V127" s="173">
        <f t="shared" si="56"/>
        <v>1.5</v>
      </c>
      <c r="W127" s="174">
        <f t="shared" si="57"/>
        <v>0.25</v>
      </c>
      <c r="X127" s="173" t="b">
        <f t="shared" si="35"/>
        <v>0</v>
      </c>
      <c r="Y127" s="162" t="str">
        <f t="shared" si="36"/>
        <v>0</v>
      </c>
      <c r="Z127" s="187" t="str">
        <f t="shared" si="37"/>
        <v/>
      </c>
      <c r="AA127" s="187" t="str">
        <f t="shared" si="58"/>
        <v/>
      </c>
      <c r="AB127" s="188" t="str">
        <f t="shared" si="39"/>
        <v/>
      </c>
      <c r="AC127" s="154"/>
      <c r="AD127" s="155"/>
      <c r="AE127" s="157"/>
      <c r="AF127" s="336"/>
      <c r="AG127" s="47"/>
      <c r="AH127" s="47"/>
      <c r="AI127" s="47"/>
      <c r="AJ127" s="47"/>
      <c r="AK127" s="47"/>
      <c r="AL127" s="47"/>
      <c r="AM127" s="47"/>
      <c r="AN127" s="47"/>
      <c r="AO127" s="47"/>
    </row>
    <row r="128" spans="1:41" ht="12" customHeight="1">
      <c r="A128" s="205"/>
      <c r="B128" s="159"/>
      <c r="C128" s="159"/>
      <c r="D128" s="160"/>
      <c r="E128" s="161"/>
      <c r="F128" s="203"/>
      <c r="G128" s="203"/>
      <c r="H128" s="165"/>
      <c r="I128" s="166"/>
      <c r="J128" s="167"/>
      <c r="K128" s="168"/>
      <c r="L128" s="169">
        <f t="shared" si="49"/>
        <v>0</v>
      </c>
      <c r="M128" s="168"/>
      <c r="N128" s="170"/>
      <c r="O128" s="171">
        <f t="shared" si="50"/>
        <v>0</v>
      </c>
      <c r="P128" s="171">
        <f t="shared" si="51"/>
        <v>0</v>
      </c>
      <c r="Q128" s="172" t="str">
        <f t="shared" si="28"/>
        <v/>
      </c>
      <c r="R128" s="173" t="str">
        <f t="shared" si="52"/>
        <v/>
      </c>
      <c r="S128" s="173">
        <f t="shared" si="53"/>
        <v>0.25</v>
      </c>
      <c r="T128" s="173">
        <f t="shared" si="54"/>
        <v>0.25</v>
      </c>
      <c r="U128" s="173">
        <f t="shared" si="55"/>
        <v>0.5</v>
      </c>
      <c r="V128" s="173">
        <f t="shared" si="56"/>
        <v>1.5</v>
      </c>
      <c r="W128" s="174">
        <f t="shared" si="57"/>
        <v>0.25</v>
      </c>
      <c r="X128" s="173" t="b">
        <f t="shared" si="35"/>
        <v>0</v>
      </c>
      <c r="Y128" s="162" t="str">
        <f t="shared" si="36"/>
        <v>0</v>
      </c>
      <c r="Z128" s="187" t="str">
        <f t="shared" si="37"/>
        <v/>
      </c>
      <c r="AA128" s="187" t="str">
        <f t="shared" si="58"/>
        <v/>
      </c>
      <c r="AB128" s="188" t="str">
        <f t="shared" si="39"/>
        <v/>
      </c>
      <c r="AC128" s="154"/>
      <c r="AD128" s="155"/>
      <c r="AE128" s="157"/>
      <c r="AF128" s="336"/>
      <c r="AG128" s="47"/>
      <c r="AH128" s="47"/>
      <c r="AI128" s="47"/>
      <c r="AJ128" s="47"/>
      <c r="AK128" s="47"/>
      <c r="AL128" s="47"/>
      <c r="AM128" s="47"/>
      <c r="AN128" s="47"/>
      <c r="AO128" s="47"/>
    </row>
    <row r="129" spans="1:41" ht="12" customHeight="1">
      <c r="A129" s="163"/>
      <c r="B129" s="159"/>
      <c r="C129" s="159"/>
      <c r="D129" s="160"/>
      <c r="E129" s="161"/>
      <c r="F129" s="164"/>
      <c r="G129" s="164"/>
      <c r="H129" s="165"/>
      <c r="I129" s="166"/>
      <c r="J129" s="167"/>
      <c r="K129" s="168"/>
      <c r="L129" s="169">
        <f t="shared" si="49"/>
        <v>0</v>
      </c>
      <c r="M129" s="168"/>
      <c r="N129" s="170"/>
      <c r="O129" s="171">
        <f t="shared" si="50"/>
        <v>0</v>
      </c>
      <c r="P129" s="171">
        <f t="shared" si="51"/>
        <v>0</v>
      </c>
      <c r="Q129" s="172" t="str">
        <f t="shared" si="28"/>
        <v/>
      </c>
      <c r="R129" s="173" t="str">
        <f t="shared" si="52"/>
        <v/>
      </c>
      <c r="S129" s="173">
        <f t="shared" si="53"/>
        <v>0.25</v>
      </c>
      <c r="T129" s="173">
        <f t="shared" si="54"/>
        <v>0.25</v>
      </c>
      <c r="U129" s="173">
        <f t="shared" si="55"/>
        <v>0.5</v>
      </c>
      <c r="V129" s="173">
        <f t="shared" si="56"/>
        <v>1.5</v>
      </c>
      <c r="W129" s="174">
        <f t="shared" si="57"/>
        <v>0.25</v>
      </c>
      <c r="X129" s="173" t="b">
        <f t="shared" si="35"/>
        <v>0</v>
      </c>
      <c r="Y129" s="162" t="str">
        <f t="shared" si="36"/>
        <v>0</v>
      </c>
      <c r="Z129" s="187" t="str">
        <f t="shared" si="37"/>
        <v/>
      </c>
      <c r="AA129" s="187" t="str">
        <f t="shared" si="58"/>
        <v/>
      </c>
      <c r="AB129" s="188" t="str">
        <f t="shared" si="39"/>
        <v/>
      </c>
      <c r="AC129" s="154"/>
      <c r="AD129" s="155"/>
      <c r="AE129" s="157"/>
      <c r="AF129" s="336"/>
      <c r="AG129" s="47"/>
      <c r="AH129" s="47"/>
      <c r="AI129" s="47"/>
      <c r="AJ129" s="47"/>
      <c r="AK129" s="47"/>
      <c r="AL129" s="47"/>
      <c r="AM129" s="47"/>
      <c r="AN129" s="47"/>
      <c r="AO129" s="47"/>
    </row>
    <row r="130" spans="1:41" ht="12" customHeight="1">
      <c r="A130" s="176"/>
      <c r="B130" s="177"/>
      <c r="C130" s="177"/>
      <c r="D130" s="178"/>
      <c r="E130" s="179"/>
      <c r="F130" s="180"/>
      <c r="G130" s="180"/>
      <c r="H130" s="165"/>
      <c r="I130" s="166"/>
      <c r="J130" s="167"/>
      <c r="K130" s="168"/>
      <c r="L130" s="169">
        <f t="shared" si="49"/>
        <v>0</v>
      </c>
      <c r="M130" s="168"/>
      <c r="N130" s="170"/>
      <c r="O130" s="171">
        <f t="shared" si="50"/>
        <v>0</v>
      </c>
      <c r="P130" s="171">
        <f t="shared" si="51"/>
        <v>0</v>
      </c>
      <c r="Q130" s="172" t="str">
        <f t="shared" si="28"/>
        <v/>
      </c>
      <c r="R130" s="173" t="str">
        <f t="shared" si="52"/>
        <v/>
      </c>
      <c r="S130" s="173">
        <f t="shared" si="53"/>
        <v>0.25</v>
      </c>
      <c r="T130" s="173">
        <f t="shared" si="54"/>
        <v>0.25</v>
      </c>
      <c r="U130" s="173">
        <f t="shared" si="55"/>
        <v>0.5</v>
      </c>
      <c r="V130" s="173">
        <f t="shared" si="56"/>
        <v>1.5</v>
      </c>
      <c r="W130" s="174">
        <f t="shared" si="57"/>
        <v>0.25</v>
      </c>
      <c r="X130" s="173" t="b">
        <f t="shared" si="35"/>
        <v>0</v>
      </c>
      <c r="Y130" s="162" t="str">
        <f t="shared" si="36"/>
        <v>0</v>
      </c>
      <c r="Z130" s="187" t="str">
        <f t="shared" si="37"/>
        <v/>
      </c>
      <c r="AA130" s="187" t="str">
        <f t="shared" si="58"/>
        <v/>
      </c>
      <c r="AB130" s="188" t="str">
        <f t="shared" si="39"/>
        <v/>
      </c>
      <c r="AC130" s="154"/>
      <c r="AD130" s="155"/>
      <c r="AE130" s="157"/>
      <c r="AF130" s="336"/>
      <c r="AG130" s="47"/>
      <c r="AH130" s="47"/>
      <c r="AI130" s="47"/>
      <c r="AJ130" s="47"/>
      <c r="AK130" s="47"/>
      <c r="AL130" s="47"/>
      <c r="AM130" s="47"/>
      <c r="AN130" s="47"/>
      <c r="AO130" s="47"/>
    </row>
    <row r="131" spans="1:41" ht="12" customHeight="1">
      <c r="A131" s="205"/>
      <c r="B131" s="159"/>
      <c r="C131" s="159"/>
      <c r="D131" s="160"/>
      <c r="E131" s="161"/>
      <c r="F131" s="203"/>
      <c r="G131" s="203"/>
      <c r="H131" s="165"/>
      <c r="I131" s="166"/>
      <c r="J131" s="167"/>
      <c r="K131" s="168"/>
      <c r="L131" s="169">
        <f t="shared" si="49"/>
        <v>0</v>
      </c>
      <c r="M131" s="168"/>
      <c r="N131" s="170"/>
      <c r="O131" s="171">
        <f t="shared" si="50"/>
        <v>0</v>
      </c>
      <c r="P131" s="171">
        <f t="shared" si="51"/>
        <v>0</v>
      </c>
      <c r="Q131" s="172" t="str">
        <f t="shared" si="28"/>
        <v/>
      </c>
      <c r="R131" s="173" t="str">
        <f t="shared" si="52"/>
        <v/>
      </c>
      <c r="S131" s="173">
        <f t="shared" si="53"/>
        <v>0.25</v>
      </c>
      <c r="T131" s="173">
        <f t="shared" si="54"/>
        <v>0.25</v>
      </c>
      <c r="U131" s="173">
        <f t="shared" si="55"/>
        <v>0.5</v>
      </c>
      <c r="V131" s="173">
        <f t="shared" si="56"/>
        <v>1.5</v>
      </c>
      <c r="W131" s="174">
        <f t="shared" si="57"/>
        <v>0.25</v>
      </c>
      <c r="X131" s="173" t="b">
        <f t="shared" si="35"/>
        <v>0</v>
      </c>
      <c r="Y131" s="162" t="str">
        <f t="shared" si="36"/>
        <v>0</v>
      </c>
      <c r="Z131" s="187" t="str">
        <f t="shared" si="37"/>
        <v/>
      </c>
      <c r="AA131" s="187" t="str">
        <f t="shared" si="58"/>
        <v/>
      </c>
      <c r="AB131" s="188" t="str">
        <f t="shared" si="39"/>
        <v/>
      </c>
      <c r="AC131" s="154"/>
      <c r="AD131" s="155"/>
      <c r="AE131" s="157"/>
      <c r="AF131" s="336"/>
      <c r="AG131" s="47"/>
      <c r="AH131" s="47"/>
      <c r="AI131" s="47"/>
      <c r="AJ131" s="47"/>
      <c r="AK131" s="47"/>
      <c r="AL131" s="47"/>
      <c r="AM131" s="47"/>
      <c r="AN131" s="47"/>
      <c r="AO131" s="47"/>
    </row>
    <row r="132" spans="1:41" ht="12" customHeight="1">
      <c r="A132" s="205"/>
      <c r="B132" s="159"/>
      <c r="C132" s="159"/>
      <c r="D132" s="160"/>
      <c r="E132" s="161"/>
      <c r="F132" s="193"/>
      <c r="G132" s="193"/>
      <c r="H132" s="165"/>
      <c r="I132" s="166"/>
      <c r="J132" s="167"/>
      <c r="K132" s="168"/>
      <c r="L132" s="169">
        <f t="shared" si="49"/>
        <v>0</v>
      </c>
      <c r="M132" s="168"/>
      <c r="N132" s="170"/>
      <c r="O132" s="171">
        <f t="shared" si="50"/>
        <v>0</v>
      </c>
      <c r="P132" s="171">
        <f t="shared" si="51"/>
        <v>0</v>
      </c>
      <c r="Q132" s="172" t="str">
        <f t="shared" si="28"/>
        <v/>
      </c>
      <c r="R132" s="173" t="str">
        <f t="shared" si="52"/>
        <v/>
      </c>
      <c r="S132" s="173">
        <f t="shared" si="53"/>
        <v>0.25</v>
      </c>
      <c r="T132" s="173">
        <f t="shared" si="54"/>
        <v>0.25</v>
      </c>
      <c r="U132" s="173">
        <f t="shared" si="55"/>
        <v>0.5</v>
      </c>
      <c r="V132" s="173">
        <f t="shared" si="56"/>
        <v>1.5</v>
      </c>
      <c r="W132" s="174">
        <f t="shared" si="57"/>
        <v>0.25</v>
      </c>
      <c r="X132" s="173" t="b">
        <f t="shared" si="35"/>
        <v>0</v>
      </c>
      <c r="Y132" s="162" t="str">
        <f t="shared" si="36"/>
        <v>0</v>
      </c>
      <c r="Z132" s="187" t="str">
        <f t="shared" si="37"/>
        <v/>
      </c>
      <c r="AA132" s="187" t="str">
        <f t="shared" si="58"/>
        <v/>
      </c>
      <c r="AB132" s="188" t="str">
        <f t="shared" si="39"/>
        <v/>
      </c>
      <c r="AC132" s="154"/>
      <c r="AD132" s="155"/>
      <c r="AE132" s="157"/>
      <c r="AF132" s="336"/>
      <c r="AG132" s="47"/>
      <c r="AH132" s="47"/>
      <c r="AI132" s="47"/>
      <c r="AJ132" s="47"/>
      <c r="AK132" s="47"/>
      <c r="AL132" s="47"/>
      <c r="AM132" s="47"/>
      <c r="AN132" s="47"/>
      <c r="AO132" s="47"/>
    </row>
    <row r="133" spans="1:41" ht="12" customHeight="1">
      <c r="A133" s="192"/>
      <c r="B133" s="159"/>
      <c r="C133" s="159"/>
      <c r="D133" s="160"/>
      <c r="E133" s="161"/>
      <c r="F133" s="193"/>
      <c r="G133" s="193"/>
      <c r="H133" s="165"/>
      <c r="I133" s="166"/>
      <c r="J133" s="167"/>
      <c r="K133" s="168"/>
      <c r="L133" s="169">
        <f t="shared" si="49"/>
        <v>0</v>
      </c>
      <c r="M133" s="168"/>
      <c r="N133" s="170"/>
      <c r="O133" s="171">
        <f t="shared" si="50"/>
        <v>0</v>
      </c>
      <c r="P133" s="171">
        <f t="shared" si="51"/>
        <v>0</v>
      </c>
      <c r="Q133" s="172" t="str">
        <f t="shared" si="28"/>
        <v/>
      </c>
      <c r="R133" s="173" t="str">
        <f t="shared" si="52"/>
        <v/>
      </c>
      <c r="S133" s="173">
        <f t="shared" si="53"/>
        <v>0.25</v>
      </c>
      <c r="T133" s="173">
        <f t="shared" si="54"/>
        <v>0.25</v>
      </c>
      <c r="U133" s="173">
        <f t="shared" si="55"/>
        <v>0.5</v>
      </c>
      <c r="V133" s="173">
        <f t="shared" si="56"/>
        <v>1.5</v>
      </c>
      <c r="W133" s="174">
        <f t="shared" si="57"/>
        <v>0.25</v>
      </c>
      <c r="X133" s="173" t="b">
        <f t="shared" si="35"/>
        <v>0</v>
      </c>
      <c r="Y133" s="162" t="str">
        <f t="shared" si="36"/>
        <v>0</v>
      </c>
      <c r="Z133" s="187" t="str">
        <f t="shared" si="37"/>
        <v/>
      </c>
      <c r="AA133" s="187" t="str">
        <f t="shared" si="58"/>
        <v/>
      </c>
      <c r="AB133" s="188" t="str">
        <f t="shared" si="39"/>
        <v/>
      </c>
      <c r="AC133" s="154"/>
      <c r="AD133" s="155"/>
      <c r="AE133" s="157"/>
      <c r="AF133" s="336"/>
      <c r="AG133" s="47"/>
      <c r="AH133" s="47"/>
      <c r="AI133" s="47"/>
      <c r="AJ133" s="47"/>
      <c r="AK133" s="47"/>
      <c r="AL133" s="47"/>
      <c r="AM133" s="47"/>
      <c r="AN133" s="47"/>
      <c r="AO133" s="47"/>
    </row>
    <row r="134" spans="1:41" ht="12" customHeight="1">
      <c r="A134" s="205"/>
      <c r="B134" s="159"/>
      <c r="C134" s="159"/>
      <c r="D134" s="160"/>
      <c r="E134" s="161"/>
      <c r="F134" s="203"/>
      <c r="G134" s="203"/>
      <c r="H134" s="165"/>
      <c r="I134" s="166"/>
      <c r="J134" s="167"/>
      <c r="K134" s="168"/>
      <c r="L134" s="169">
        <f t="shared" si="49"/>
        <v>0</v>
      </c>
      <c r="M134" s="168"/>
      <c r="N134" s="170"/>
      <c r="O134" s="171">
        <f t="shared" si="50"/>
        <v>0</v>
      </c>
      <c r="P134" s="171">
        <f t="shared" si="51"/>
        <v>0</v>
      </c>
      <c r="Q134" s="172" t="str">
        <f t="shared" si="28"/>
        <v/>
      </c>
      <c r="R134" s="173" t="str">
        <f t="shared" si="52"/>
        <v/>
      </c>
      <c r="S134" s="173">
        <f t="shared" si="53"/>
        <v>0.25</v>
      </c>
      <c r="T134" s="173">
        <f t="shared" si="54"/>
        <v>0.25</v>
      </c>
      <c r="U134" s="173">
        <f t="shared" si="55"/>
        <v>0.5</v>
      </c>
      <c r="V134" s="173">
        <f t="shared" si="56"/>
        <v>1.5</v>
      </c>
      <c r="W134" s="174">
        <f t="shared" si="57"/>
        <v>0.25</v>
      </c>
      <c r="X134" s="173" t="b">
        <f t="shared" si="35"/>
        <v>0</v>
      </c>
      <c r="Y134" s="162" t="str">
        <f t="shared" si="36"/>
        <v>0</v>
      </c>
      <c r="Z134" s="187" t="str">
        <f t="shared" si="37"/>
        <v/>
      </c>
      <c r="AA134" s="187" t="str">
        <f t="shared" si="58"/>
        <v/>
      </c>
      <c r="AB134" s="188" t="str">
        <f t="shared" si="39"/>
        <v/>
      </c>
      <c r="AC134" s="154"/>
      <c r="AD134" s="155"/>
      <c r="AE134" s="157"/>
      <c r="AF134" s="336"/>
      <c r="AG134" s="47"/>
      <c r="AH134" s="47"/>
      <c r="AI134" s="47"/>
      <c r="AJ134" s="47"/>
      <c r="AK134" s="47"/>
      <c r="AL134" s="47"/>
      <c r="AM134" s="47"/>
      <c r="AN134" s="47"/>
      <c r="AO134" s="47"/>
    </row>
    <row r="135" spans="1:41" ht="12" customHeight="1">
      <c r="A135" s="205"/>
      <c r="B135" s="159"/>
      <c r="C135" s="159"/>
      <c r="D135" s="160"/>
      <c r="E135" s="161"/>
      <c r="F135" s="203"/>
      <c r="G135" s="203"/>
      <c r="H135" s="165"/>
      <c r="I135" s="166"/>
      <c r="J135" s="167"/>
      <c r="K135" s="168"/>
      <c r="L135" s="169">
        <f t="shared" si="49"/>
        <v>0</v>
      </c>
      <c r="M135" s="168"/>
      <c r="N135" s="170"/>
      <c r="O135" s="171">
        <f t="shared" si="50"/>
        <v>0</v>
      </c>
      <c r="P135" s="171">
        <f t="shared" si="51"/>
        <v>0</v>
      </c>
      <c r="Q135" s="172" t="str">
        <f t="shared" si="28"/>
        <v/>
      </c>
      <c r="R135" s="173" t="str">
        <f t="shared" si="52"/>
        <v/>
      </c>
      <c r="S135" s="173">
        <f t="shared" si="53"/>
        <v>0.25</v>
      </c>
      <c r="T135" s="173">
        <f t="shared" si="54"/>
        <v>0.25</v>
      </c>
      <c r="U135" s="173">
        <f t="shared" si="55"/>
        <v>0.5</v>
      </c>
      <c r="V135" s="173">
        <f t="shared" si="56"/>
        <v>1.5</v>
      </c>
      <c r="W135" s="174">
        <f t="shared" si="57"/>
        <v>0.25</v>
      </c>
      <c r="X135" s="173" t="b">
        <f t="shared" si="35"/>
        <v>0</v>
      </c>
      <c r="Y135" s="162" t="str">
        <f t="shared" si="36"/>
        <v>0</v>
      </c>
      <c r="Z135" s="187" t="str">
        <f t="shared" si="37"/>
        <v/>
      </c>
      <c r="AA135" s="187" t="str">
        <f t="shared" si="58"/>
        <v/>
      </c>
      <c r="AB135" s="188" t="str">
        <f t="shared" si="39"/>
        <v/>
      </c>
      <c r="AC135" s="154"/>
      <c r="AD135" s="155"/>
      <c r="AE135" s="157"/>
      <c r="AF135" s="336"/>
      <c r="AG135" s="47"/>
      <c r="AH135" s="47"/>
      <c r="AI135" s="47"/>
      <c r="AJ135" s="47"/>
      <c r="AK135" s="47"/>
      <c r="AL135" s="47"/>
      <c r="AM135" s="47"/>
      <c r="AN135" s="47"/>
      <c r="AO135" s="47"/>
    </row>
    <row r="136" spans="1:41" ht="12" customHeight="1">
      <c r="A136" s="205"/>
      <c r="B136" s="159"/>
      <c r="C136" s="159"/>
      <c r="D136" s="160"/>
      <c r="E136" s="161"/>
      <c r="F136" s="203"/>
      <c r="G136" s="203"/>
      <c r="H136" s="165"/>
      <c r="I136" s="166"/>
      <c r="J136" s="167"/>
      <c r="K136" s="168"/>
      <c r="L136" s="169">
        <f t="shared" si="49"/>
        <v>0</v>
      </c>
      <c r="M136" s="168"/>
      <c r="N136" s="170"/>
      <c r="O136" s="171">
        <f t="shared" si="50"/>
        <v>0</v>
      </c>
      <c r="P136" s="171">
        <f t="shared" si="51"/>
        <v>0</v>
      </c>
      <c r="Q136" s="172" t="str">
        <f t="shared" si="28"/>
        <v/>
      </c>
      <c r="R136" s="173" t="str">
        <f t="shared" si="52"/>
        <v/>
      </c>
      <c r="S136" s="173">
        <f t="shared" si="53"/>
        <v>0.25</v>
      </c>
      <c r="T136" s="173">
        <f t="shared" si="54"/>
        <v>0.25</v>
      </c>
      <c r="U136" s="173">
        <f t="shared" si="55"/>
        <v>0.5</v>
      </c>
      <c r="V136" s="173">
        <f t="shared" si="56"/>
        <v>1.5</v>
      </c>
      <c r="W136" s="174">
        <f t="shared" si="57"/>
        <v>0.25</v>
      </c>
      <c r="X136" s="173" t="b">
        <f t="shared" si="35"/>
        <v>0</v>
      </c>
      <c r="Y136" s="162" t="str">
        <f t="shared" si="36"/>
        <v>0</v>
      </c>
      <c r="Z136" s="187" t="str">
        <f t="shared" si="37"/>
        <v/>
      </c>
      <c r="AA136" s="187" t="str">
        <f t="shared" si="58"/>
        <v/>
      </c>
      <c r="AB136" s="188" t="str">
        <f t="shared" si="39"/>
        <v/>
      </c>
      <c r="AC136" s="154"/>
      <c r="AD136" s="155"/>
      <c r="AE136" s="157"/>
      <c r="AF136" s="336"/>
      <c r="AG136" s="47"/>
      <c r="AH136" s="47"/>
      <c r="AI136" s="47"/>
      <c r="AJ136" s="47"/>
      <c r="AK136" s="47"/>
      <c r="AL136" s="47"/>
      <c r="AM136" s="47"/>
      <c r="AN136" s="47"/>
      <c r="AO136" s="47"/>
    </row>
    <row r="137" spans="1:41" ht="12" customHeight="1">
      <c r="A137" s="163"/>
      <c r="B137" s="159"/>
      <c r="C137" s="159"/>
      <c r="D137" s="160"/>
      <c r="E137" s="161"/>
      <c r="F137" s="164"/>
      <c r="G137" s="164"/>
      <c r="H137" s="165"/>
      <c r="I137" s="166"/>
      <c r="J137" s="167"/>
      <c r="K137" s="168"/>
      <c r="L137" s="169">
        <f t="shared" si="49"/>
        <v>0</v>
      </c>
      <c r="M137" s="168"/>
      <c r="N137" s="170"/>
      <c r="O137" s="171">
        <f t="shared" si="50"/>
        <v>0</v>
      </c>
      <c r="P137" s="171">
        <f t="shared" si="51"/>
        <v>0</v>
      </c>
      <c r="Q137" s="172" t="str">
        <f t="shared" si="28"/>
        <v/>
      </c>
      <c r="R137" s="173" t="str">
        <f t="shared" si="52"/>
        <v/>
      </c>
      <c r="S137" s="173">
        <f t="shared" si="53"/>
        <v>0.25</v>
      </c>
      <c r="T137" s="173">
        <f t="shared" si="54"/>
        <v>0.25</v>
      </c>
      <c r="U137" s="173">
        <f t="shared" si="55"/>
        <v>0.5</v>
      </c>
      <c r="V137" s="173">
        <f t="shared" si="56"/>
        <v>1.5</v>
      </c>
      <c r="W137" s="174">
        <f t="shared" si="57"/>
        <v>0.25</v>
      </c>
      <c r="X137" s="173" t="b">
        <f t="shared" si="35"/>
        <v>0</v>
      </c>
      <c r="Y137" s="162" t="str">
        <f t="shared" si="36"/>
        <v>0</v>
      </c>
      <c r="Z137" s="162" t="str">
        <f t="shared" si="37"/>
        <v/>
      </c>
      <c r="AA137" s="162" t="str">
        <f t="shared" si="58"/>
        <v/>
      </c>
      <c r="AB137" s="175" t="str">
        <f t="shared" si="39"/>
        <v/>
      </c>
      <c r="AC137" s="154"/>
      <c r="AD137" s="155"/>
      <c r="AE137" s="157"/>
      <c r="AF137" s="336"/>
      <c r="AG137" s="47"/>
      <c r="AH137" s="47"/>
      <c r="AI137" s="47"/>
      <c r="AJ137" s="47"/>
      <c r="AK137" s="47"/>
      <c r="AL137" s="47"/>
      <c r="AM137" s="47"/>
      <c r="AN137" s="47"/>
      <c r="AO137" s="47"/>
    </row>
    <row r="138" spans="1:41" ht="12" customHeight="1">
      <c r="A138" s="176"/>
      <c r="B138" s="177"/>
      <c r="C138" s="177"/>
      <c r="D138" s="178"/>
      <c r="E138" s="179"/>
      <c r="F138" s="180"/>
      <c r="G138" s="180"/>
      <c r="H138" s="165"/>
      <c r="I138" s="166"/>
      <c r="J138" s="167"/>
      <c r="K138" s="168"/>
      <c r="L138" s="169">
        <f t="shared" si="49"/>
        <v>0</v>
      </c>
      <c r="M138" s="168"/>
      <c r="N138" s="170"/>
      <c r="O138" s="171">
        <f t="shared" si="50"/>
        <v>0</v>
      </c>
      <c r="P138" s="171">
        <f t="shared" si="51"/>
        <v>0</v>
      </c>
      <c r="Q138" s="172" t="str">
        <f t="shared" si="28"/>
        <v/>
      </c>
      <c r="R138" s="173" t="str">
        <f t="shared" si="52"/>
        <v/>
      </c>
      <c r="S138" s="173">
        <f t="shared" si="53"/>
        <v>0.25</v>
      </c>
      <c r="T138" s="173">
        <f t="shared" si="54"/>
        <v>0.25</v>
      </c>
      <c r="U138" s="173">
        <f t="shared" si="55"/>
        <v>0.5</v>
      </c>
      <c r="V138" s="173">
        <f t="shared" si="56"/>
        <v>1.5</v>
      </c>
      <c r="W138" s="174">
        <f t="shared" si="57"/>
        <v>0.25</v>
      </c>
      <c r="X138" s="173" t="b">
        <f t="shared" si="35"/>
        <v>0</v>
      </c>
      <c r="Y138" s="162" t="str">
        <f t="shared" si="36"/>
        <v>0</v>
      </c>
      <c r="Z138" s="162" t="str">
        <f t="shared" si="37"/>
        <v/>
      </c>
      <c r="AA138" s="162" t="str">
        <f t="shared" si="58"/>
        <v/>
      </c>
      <c r="AB138" s="175" t="str">
        <f t="shared" si="39"/>
        <v/>
      </c>
      <c r="AC138" s="154"/>
      <c r="AD138" s="155"/>
      <c r="AE138" s="157"/>
      <c r="AF138" s="336"/>
      <c r="AG138" s="47"/>
      <c r="AH138" s="47"/>
      <c r="AI138" s="47"/>
      <c r="AJ138" s="47"/>
      <c r="AK138" s="47"/>
      <c r="AL138" s="47"/>
      <c r="AM138" s="47"/>
      <c r="AN138" s="47"/>
      <c r="AO138" s="47"/>
    </row>
    <row r="139" spans="1:41" ht="12" customHeight="1">
      <c r="A139" s="205"/>
      <c r="B139" s="159"/>
      <c r="C139" s="159"/>
      <c r="D139" s="160"/>
      <c r="E139" s="161"/>
      <c r="F139" s="203"/>
      <c r="G139" s="203"/>
      <c r="H139" s="165"/>
      <c r="I139" s="166"/>
      <c r="J139" s="167"/>
      <c r="K139" s="168"/>
      <c r="L139" s="169">
        <f t="shared" si="49"/>
        <v>0</v>
      </c>
      <c r="M139" s="168"/>
      <c r="N139" s="170"/>
      <c r="O139" s="171">
        <f t="shared" si="50"/>
        <v>0</v>
      </c>
      <c r="P139" s="171">
        <f t="shared" si="51"/>
        <v>0</v>
      </c>
      <c r="Q139" s="172" t="str">
        <f t="shared" si="28"/>
        <v/>
      </c>
      <c r="R139" s="173" t="str">
        <f t="shared" si="52"/>
        <v/>
      </c>
      <c r="S139" s="173">
        <f t="shared" si="53"/>
        <v>0.25</v>
      </c>
      <c r="T139" s="173">
        <f t="shared" si="54"/>
        <v>0.25</v>
      </c>
      <c r="U139" s="173">
        <f t="shared" si="55"/>
        <v>0.5</v>
      </c>
      <c r="V139" s="173">
        <f t="shared" si="56"/>
        <v>1.5</v>
      </c>
      <c r="W139" s="174">
        <f t="shared" si="57"/>
        <v>0.25</v>
      </c>
      <c r="X139" s="173" t="b">
        <f t="shared" si="35"/>
        <v>0</v>
      </c>
      <c r="Y139" s="162" t="str">
        <f t="shared" si="36"/>
        <v>0</v>
      </c>
      <c r="Z139" s="162" t="str">
        <f t="shared" si="37"/>
        <v/>
      </c>
      <c r="AA139" s="162" t="str">
        <f t="shared" si="58"/>
        <v/>
      </c>
      <c r="AB139" s="175" t="str">
        <f t="shared" si="39"/>
        <v/>
      </c>
      <c r="AC139" s="154"/>
      <c r="AD139" s="155"/>
      <c r="AE139" s="157"/>
      <c r="AF139" s="336"/>
      <c r="AG139" s="47"/>
      <c r="AH139" s="47"/>
      <c r="AI139" s="47"/>
      <c r="AJ139" s="47"/>
      <c r="AK139" s="47"/>
      <c r="AL139" s="47"/>
      <c r="AM139" s="47"/>
      <c r="AN139" s="47"/>
      <c r="AO139" s="47"/>
    </row>
    <row r="140" spans="1:41" ht="12" customHeight="1">
      <c r="A140" s="205"/>
      <c r="B140" s="159"/>
      <c r="C140" s="159"/>
      <c r="D140" s="160"/>
      <c r="E140" s="161"/>
      <c r="F140" s="193"/>
      <c r="G140" s="193"/>
      <c r="H140" s="165"/>
      <c r="I140" s="166"/>
      <c r="J140" s="167"/>
      <c r="K140" s="168"/>
      <c r="L140" s="169">
        <f t="shared" si="49"/>
        <v>0</v>
      </c>
      <c r="M140" s="168"/>
      <c r="N140" s="170"/>
      <c r="O140" s="171">
        <f t="shared" si="50"/>
        <v>0</v>
      </c>
      <c r="P140" s="171">
        <f t="shared" si="51"/>
        <v>0</v>
      </c>
      <c r="Q140" s="172" t="str">
        <f t="shared" si="28"/>
        <v/>
      </c>
      <c r="R140" s="173" t="str">
        <f t="shared" si="52"/>
        <v/>
      </c>
      <c r="S140" s="173">
        <f t="shared" si="53"/>
        <v>0.25</v>
      </c>
      <c r="T140" s="173">
        <f t="shared" si="54"/>
        <v>0.25</v>
      </c>
      <c r="U140" s="173">
        <f t="shared" si="55"/>
        <v>0.5</v>
      </c>
      <c r="V140" s="173">
        <f t="shared" si="56"/>
        <v>1.5</v>
      </c>
      <c r="W140" s="174">
        <f t="shared" si="57"/>
        <v>0.25</v>
      </c>
      <c r="X140" s="173" t="b">
        <f t="shared" si="35"/>
        <v>0</v>
      </c>
      <c r="Y140" s="162" t="str">
        <f t="shared" si="36"/>
        <v>0</v>
      </c>
      <c r="Z140" s="162" t="str">
        <f t="shared" si="37"/>
        <v/>
      </c>
      <c r="AA140" s="162" t="str">
        <f t="shared" si="58"/>
        <v/>
      </c>
      <c r="AB140" s="175" t="str">
        <f t="shared" si="39"/>
        <v/>
      </c>
      <c r="AC140" s="154"/>
      <c r="AD140" s="155"/>
      <c r="AE140" s="157"/>
      <c r="AF140" s="336"/>
      <c r="AG140" s="47"/>
      <c r="AH140" s="47"/>
      <c r="AI140" s="47"/>
      <c r="AJ140" s="47"/>
      <c r="AK140" s="47"/>
      <c r="AL140" s="47"/>
      <c r="AM140" s="47"/>
      <c r="AN140" s="47"/>
      <c r="AO140" s="47"/>
    </row>
    <row r="141" spans="1:41" ht="12" customHeight="1">
      <c r="A141" s="205"/>
      <c r="B141" s="159"/>
      <c r="C141" s="159"/>
      <c r="D141" s="160"/>
      <c r="E141" s="161"/>
      <c r="F141" s="203"/>
      <c r="G141" s="203"/>
      <c r="H141" s="165"/>
      <c r="I141" s="166"/>
      <c r="J141" s="167"/>
      <c r="K141" s="168"/>
      <c r="L141" s="169">
        <f t="shared" si="49"/>
        <v>0</v>
      </c>
      <c r="M141" s="168"/>
      <c r="N141" s="170"/>
      <c r="O141" s="171">
        <f t="shared" si="50"/>
        <v>0</v>
      </c>
      <c r="P141" s="171">
        <f t="shared" si="51"/>
        <v>0</v>
      </c>
      <c r="Q141" s="172" t="str">
        <f t="shared" si="28"/>
        <v/>
      </c>
      <c r="R141" s="173" t="str">
        <f t="shared" si="52"/>
        <v/>
      </c>
      <c r="S141" s="173">
        <f t="shared" si="53"/>
        <v>0.25</v>
      </c>
      <c r="T141" s="173">
        <f t="shared" si="54"/>
        <v>0.25</v>
      </c>
      <c r="U141" s="173">
        <f t="shared" si="55"/>
        <v>0.5</v>
      </c>
      <c r="V141" s="173">
        <f t="shared" si="56"/>
        <v>1.5</v>
      </c>
      <c r="W141" s="174">
        <f t="shared" si="57"/>
        <v>0.25</v>
      </c>
      <c r="X141" s="173" t="b">
        <f t="shared" si="35"/>
        <v>0</v>
      </c>
      <c r="Y141" s="162" t="str">
        <f t="shared" si="36"/>
        <v>0</v>
      </c>
      <c r="Z141" s="162" t="str">
        <f t="shared" si="37"/>
        <v/>
      </c>
      <c r="AA141" s="162" t="str">
        <f t="shared" si="58"/>
        <v/>
      </c>
      <c r="AB141" s="175" t="str">
        <f t="shared" si="39"/>
        <v/>
      </c>
      <c r="AC141" s="154"/>
      <c r="AD141" s="155"/>
      <c r="AE141" s="157"/>
      <c r="AF141" s="336"/>
      <c r="AG141" s="47"/>
      <c r="AH141" s="47"/>
      <c r="AI141" s="47"/>
      <c r="AJ141" s="47"/>
      <c r="AK141" s="47"/>
      <c r="AL141" s="47"/>
      <c r="AM141" s="47"/>
      <c r="AN141" s="47"/>
      <c r="AO141" s="47"/>
    </row>
    <row r="142" spans="1:41" ht="12" customHeight="1">
      <c r="A142" s="205"/>
      <c r="B142" s="159"/>
      <c r="C142" s="159"/>
      <c r="D142" s="160"/>
      <c r="E142" s="161"/>
      <c r="F142" s="203"/>
      <c r="G142" s="203"/>
      <c r="H142" s="165"/>
      <c r="I142" s="166"/>
      <c r="J142" s="167"/>
      <c r="K142" s="168"/>
      <c r="L142" s="169">
        <f t="shared" si="49"/>
        <v>0</v>
      </c>
      <c r="M142" s="168"/>
      <c r="N142" s="170"/>
      <c r="O142" s="171">
        <f t="shared" si="50"/>
        <v>0</v>
      </c>
      <c r="P142" s="171">
        <f t="shared" si="51"/>
        <v>0</v>
      </c>
      <c r="Q142" s="172" t="str">
        <f t="shared" si="28"/>
        <v/>
      </c>
      <c r="R142" s="173" t="str">
        <f t="shared" si="52"/>
        <v/>
      </c>
      <c r="S142" s="173">
        <f t="shared" si="53"/>
        <v>0.25</v>
      </c>
      <c r="T142" s="173">
        <f t="shared" si="54"/>
        <v>0.25</v>
      </c>
      <c r="U142" s="173">
        <f t="shared" si="55"/>
        <v>0.5</v>
      </c>
      <c r="V142" s="173">
        <f t="shared" si="56"/>
        <v>1.5</v>
      </c>
      <c r="W142" s="174">
        <f t="shared" si="57"/>
        <v>0.25</v>
      </c>
      <c r="X142" s="173" t="b">
        <f t="shared" si="35"/>
        <v>0</v>
      </c>
      <c r="Y142" s="162" t="str">
        <f t="shared" si="36"/>
        <v>0</v>
      </c>
      <c r="Z142" s="162" t="str">
        <f t="shared" si="37"/>
        <v/>
      </c>
      <c r="AA142" s="162" t="str">
        <f t="shared" si="58"/>
        <v/>
      </c>
      <c r="AB142" s="175" t="str">
        <f t="shared" si="39"/>
        <v/>
      </c>
      <c r="AC142" s="154"/>
      <c r="AD142" s="155"/>
      <c r="AE142" s="157"/>
      <c r="AF142" s="336"/>
      <c r="AG142" s="47"/>
      <c r="AH142" s="47"/>
      <c r="AI142" s="47"/>
      <c r="AJ142" s="47"/>
      <c r="AK142" s="47"/>
      <c r="AL142" s="47"/>
      <c r="AM142" s="47"/>
      <c r="AN142" s="47"/>
      <c r="AO142" s="47"/>
    </row>
    <row r="143" spans="1:41" ht="12" customHeight="1">
      <c r="A143" s="205"/>
      <c r="B143" s="159"/>
      <c r="C143" s="159"/>
      <c r="D143" s="160"/>
      <c r="E143" s="161"/>
      <c r="F143" s="203"/>
      <c r="G143" s="203"/>
      <c r="H143" s="165"/>
      <c r="I143" s="166"/>
      <c r="J143" s="167"/>
      <c r="K143" s="168"/>
      <c r="L143" s="169">
        <f t="shared" si="49"/>
        <v>0</v>
      </c>
      <c r="M143" s="168"/>
      <c r="N143" s="170"/>
      <c r="O143" s="171">
        <f t="shared" si="50"/>
        <v>0</v>
      </c>
      <c r="P143" s="171">
        <f t="shared" si="51"/>
        <v>0</v>
      </c>
      <c r="Q143" s="172" t="str">
        <f t="shared" si="28"/>
        <v/>
      </c>
      <c r="R143" s="173" t="str">
        <f t="shared" si="52"/>
        <v/>
      </c>
      <c r="S143" s="173">
        <f t="shared" si="53"/>
        <v>0.25</v>
      </c>
      <c r="T143" s="173">
        <f t="shared" si="54"/>
        <v>0.25</v>
      </c>
      <c r="U143" s="173">
        <f t="shared" si="55"/>
        <v>0.5</v>
      </c>
      <c r="V143" s="173">
        <f t="shared" si="56"/>
        <v>1.5</v>
      </c>
      <c r="W143" s="174">
        <f t="shared" si="57"/>
        <v>0.25</v>
      </c>
      <c r="X143" s="173" t="b">
        <f t="shared" si="35"/>
        <v>0</v>
      </c>
      <c r="Y143" s="162" t="str">
        <f t="shared" si="36"/>
        <v>0</v>
      </c>
      <c r="Z143" s="162" t="str">
        <f t="shared" si="37"/>
        <v/>
      </c>
      <c r="AA143" s="162" t="str">
        <f t="shared" si="58"/>
        <v/>
      </c>
      <c r="AB143" s="175" t="str">
        <f t="shared" si="39"/>
        <v/>
      </c>
      <c r="AC143" s="154"/>
      <c r="AD143" s="155"/>
      <c r="AE143" s="157"/>
      <c r="AF143" s="336"/>
      <c r="AG143" s="47"/>
      <c r="AH143" s="47"/>
      <c r="AI143" s="47"/>
      <c r="AJ143" s="47"/>
      <c r="AK143" s="47"/>
      <c r="AL143" s="47"/>
      <c r="AM143" s="47"/>
      <c r="AN143" s="47"/>
      <c r="AO143" s="47"/>
    </row>
    <row r="144" spans="1:41" ht="12" customHeight="1">
      <c r="A144" s="205"/>
      <c r="B144" s="159"/>
      <c r="C144" s="159"/>
      <c r="D144" s="160"/>
      <c r="E144" s="161"/>
      <c r="F144" s="203"/>
      <c r="G144" s="203"/>
      <c r="H144" s="165"/>
      <c r="I144" s="166"/>
      <c r="J144" s="167"/>
      <c r="K144" s="168"/>
      <c r="L144" s="169">
        <f t="shared" si="49"/>
        <v>0</v>
      </c>
      <c r="M144" s="168"/>
      <c r="N144" s="170"/>
      <c r="O144" s="171">
        <f t="shared" si="50"/>
        <v>0</v>
      </c>
      <c r="P144" s="171">
        <f t="shared" si="51"/>
        <v>0</v>
      </c>
      <c r="Q144" s="172" t="str">
        <f t="shared" si="28"/>
        <v/>
      </c>
      <c r="R144" s="173" t="str">
        <f t="shared" si="52"/>
        <v/>
      </c>
      <c r="S144" s="173">
        <f t="shared" si="53"/>
        <v>0.25</v>
      </c>
      <c r="T144" s="173">
        <f t="shared" si="54"/>
        <v>0.25</v>
      </c>
      <c r="U144" s="173">
        <f t="shared" si="55"/>
        <v>0.5</v>
      </c>
      <c r="V144" s="173">
        <f t="shared" si="56"/>
        <v>1.5</v>
      </c>
      <c r="W144" s="174">
        <f t="shared" si="57"/>
        <v>0.25</v>
      </c>
      <c r="X144" s="173" t="b">
        <f t="shared" si="35"/>
        <v>0</v>
      </c>
      <c r="Y144" s="162" t="str">
        <f t="shared" si="36"/>
        <v>0</v>
      </c>
      <c r="Z144" s="162" t="str">
        <f t="shared" si="37"/>
        <v/>
      </c>
      <c r="AA144" s="162" t="str">
        <f t="shared" si="58"/>
        <v/>
      </c>
      <c r="AB144" s="175" t="str">
        <f t="shared" si="39"/>
        <v/>
      </c>
      <c r="AC144" s="154"/>
      <c r="AD144" s="155"/>
      <c r="AE144" s="157"/>
      <c r="AF144" s="336"/>
      <c r="AG144" s="47"/>
      <c r="AH144" s="47"/>
      <c r="AI144" s="47"/>
      <c r="AJ144" s="47"/>
      <c r="AK144" s="47"/>
      <c r="AL144" s="47"/>
      <c r="AM144" s="47"/>
      <c r="AN144" s="47"/>
      <c r="AO144" s="47"/>
    </row>
    <row r="145" spans="1:41" ht="12" customHeight="1">
      <c r="A145" s="163"/>
      <c r="B145" s="159"/>
      <c r="C145" s="159"/>
      <c r="D145" s="160"/>
      <c r="E145" s="161"/>
      <c r="F145" s="164"/>
      <c r="G145" s="164"/>
      <c r="H145" s="165"/>
      <c r="I145" s="166"/>
      <c r="J145" s="167"/>
      <c r="K145" s="168"/>
      <c r="L145" s="169">
        <f t="shared" si="49"/>
        <v>0</v>
      </c>
      <c r="M145" s="168"/>
      <c r="N145" s="170"/>
      <c r="O145" s="171">
        <f t="shared" si="50"/>
        <v>0</v>
      </c>
      <c r="P145" s="171">
        <f t="shared" si="51"/>
        <v>0</v>
      </c>
      <c r="Q145" s="172" t="str">
        <f t="shared" si="28"/>
        <v/>
      </c>
      <c r="R145" s="173" t="str">
        <f t="shared" si="52"/>
        <v/>
      </c>
      <c r="S145" s="173">
        <f t="shared" si="53"/>
        <v>0.25</v>
      </c>
      <c r="T145" s="173">
        <f t="shared" si="54"/>
        <v>0.25</v>
      </c>
      <c r="U145" s="173">
        <f t="shared" si="55"/>
        <v>0.5</v>
      </c>
      <c r="V145" s="173">
        <f t="shared" si="56"/>
        <v>1.5</v>
      </c>
      <c r="W145" s="174">
        <f t="shared" si="57"/>
        <v>0.25</v>
      </c>
      <c r="X145" s="173" t="b">
        <f t="shared" si="35"/>
        <v>0</v>
      </c>
      <c r="Y145" s="162" t="str">
        <f t="shared" si="36"/>
        <v>0</v>
      </c>
      <c r="Z145" s="162" t="str">
        <f t="shared" si="37"/>
        <v/>
      </c>
      <c r="AA145" s="162" t="str">
        <f t="shared" si="58"/>
        <v/>
      </c>
      <c r="AB145" s="175" t="str">
        <f t="shared" si="39"/>
        <v/>
      </c>
      <c r="AC145" s="154"/>
      <c r="AD145" s="155"/>
      <c r="AE145" s="157"/>
      <c r="AF145" s="336"/>
      <c r="AG145" s="47"/>
      <c r="AH145" s="47"/>
      <c r="AI145" s="47"/>
      <c r="AJ145" s="47"/>
      <c r="AK145" s="47"/>
      <c r="AL145" s="47"/>
      <c r="AM145" s="47"/>
      <c r="AN145" s="47"/>
      <c r="AO145" s="47"/>
    </row>
    <row r="146" spans="1:41" ht="12" customHeight="1">
      <c r="A146" s="163"/>
      <c r="B146" s="159"/>
      <c r="C146" s="159"/>
      <c r="D146" s="160"/>
      <c r="E146" s="161"/>
      <c r="F146" s="164"/>
      <c r="G146" s="164"/>
      <c r="H146" s="165"/>
      <c r="I146" s="166"/>
      <c r="J146" s="167"/>
      <c r="K146" s="168"/>
      <c r="L146" s="169">
        <f t="shared" si="49"/>
        <v>0</v>
      </c>
      <c r="M146" s="168"/>
      <c r="N146" s="170"/>
      <c r="O146" s="171">
        <f t="shared" si="50"/>
        <v>0</v>
      </c>
      <c r="P146" s="171">
        <f t="shared" si="51"/>
        <v>0</v>
      </c>
      <c r="Q146" s="172" t="str">
        <f t="shared" si="28"/>
        <v/>
      </c>
      <c r="R146" s="173" t="str">
        <f t="shared" si="52"/>
        <v/>
      </c>
      <c r="S146" s="173">
        <f t="shared" si="53"/>
        <v>0.25</v>
      </c>
      <c r="T146" s="173">
        <f t="shared" si="54"/>
        <v>0.25</v>
      </c>
      <c r="U146" s="173">
        <f t="shared" si="55"/>
        <v>0.5</v>
      </c>
      <c r="V146" s="173">
        <f t="shared" si="56"/>
        <v>1.5</v>
      </c>
      <c r="W146" s="174">
        <f t="shared" si="57"/>
        <v>0.25</v>
      </c>
      <c r="X146" s="173" t="b">
        <f t="shared" si="35"/>
        <v>0</v>
      </c>
      <c r="Y146" s="162" t="str">
        <f t="shared" si="36"/>
        <v>0</v>
      </c>
      <c r="Z146" s="162" t="str">
        <f t="shared" si="37"/>
        <v/>
      </c>
      <c r="AA146" s="162" t="str">
        <f t="shared" si="58"/>
        <v/>
      </c>
      <c r="AB146" s="175" t="str">
        <f t="shared" si="39"/>
        <v/>
      </c>
      <c r="AC146" s="154"/>
      <c r="AD146" s="155"/>
      <c r="AE146" s="157"/>
      <c r="AF146" s="336"/>
      <c r="AG146" s="47"/>
      <c r="AH146" s="47"/>
      <c r="AI146" s="47"/>
      <c r="AJ146" s="47"/>
      <c r="AK146" s="47"/>
      <c r="AL146" s="47"/>
      <c r="AM146" s="47"/>
      <c r="AN146" s="47"/>
      <c r="AO146" s="47"/>
    </row>
    <row r="147" spans="1:41" ht="12" customHeight="1">
      <c r="A147" s="163"/>
      <c r="B147" s="159"/>
      <c r="C147" s="159"/>
      <c r="D147" s="160"/>
      <c r="E147" s="161"/>
      <c r="F147" s="164"/>
      <c r="G147" s="164"/>
      <c r="H147" s="165"/>
      <c r="I147" s="166"/>
      <c r="J147" s="167"/>
      <c r="K147" s="168"/>
      <c r="L147" s="169">
        <f t="shared" si="49"/>
        <v>0</v>
      </c>
      <c r="M147" s="168"/>
      <c r="N147" s="170"/>
      <c r="O147" s="171">
        <f t="shared" si="50"/>
        <v>0</v>
      </c>
      <c r="P147" s="171">
        <f t="shared" si="51"/>
        <v>0</v>
      </c>
      <c r="Q147" s="172" t="str">
        <f t="shared" si="28"/>
        <v/>
      </c>
      <c r="R147" s="173" t="str">
        <f t="shared" si="52"/>
        <v/>
      </c>
      <c r="S147" s="173">
        <f t="shared" si="53"/>
        <v>0.25</v>
      </c>
      <c r="T147" s="173">
        <f t="shared" si="54"/>
        <v>0.25</v>
      </c>
      <c r="U147" s="173">
        <f t="shared" si="55"/>
        <v>0.5</v>
      </c>
      <c r="V147" s="173">
        <f t="shared" si="56"/>
        <v>1.5</v>
      </c>
      <c r="W147" s="174">
        <f t="shared" si="57"/>
        <v>0.25</v>
      </c>
      <c r="X147" s="173" t="b">
        <f t="shared" si="35"/>
        <v>0</v>
      </c>
      <c r="Y147" s="162" t="str">
        <f t="shared" si="36"/>
        <v>0</v>
      </c>
      <c r="Z147" s="162" t="str">
        <f t="shared" si="37"/>
        <v/>
      </c>
      <c r="AA147" s="162" t="str">
        <f t="shared" si="58"/>
        <v/>
      </c>
      <c r="AB147" s="175" t="str">
        <f t="shared" si="39"/>
        <v/>
      </c>
      <c r="AC147" s="154"/>
      <c r="AD147" s="155"/>
      <c r="AE147" s="157"/>
      <c r="AF147" s="336"/>
      <c r="AG147" s="47"/>
      <c r="AH147" s="47"/>
      <c r="AI147" s="47"/>
      <c r="AJ147" s="47"/>
      <c r="AK147" s="47"/>
      <c r="AL147" s="47"/>
      <c r="AM147" s="47"/>
      <c r="AN147" s="47"/>
      <c r="AO147" s="47"/>
    </row>
    <row r="148" spans="1:41" ht="12" customHeight="1">
      <c r="A148" s="163"/>
      <c r="B148" s="159"/>
      <c r="C148" s="159"/>
      <c r="D148" s="160"/>
      <c r="E148" s="161"/>
      <c r="F148" s="164"/>
      <c r="G148" s="164"/>
      <c r="H148" s="165"/>
      <c r="I148" s="166"/>
      <c r="J148" s="167"/>
      <c r="K148" s="168"/>
      <c r="L148" s="169">
        <f t="shared" si="49"/>
        <v>0</v>
      </c>
      <c r="M148" s="168"/>
      <c r="N148" s="170"/>
      <c r="O148" s="171">
        <f t="shared" si="50"/>
        <v>0</v>
      </c>
      <c r="P148" s="171">
        <f t="shared" si="51"/>
        <v>0</v>
      </c>
      <c r="Q148" s="172" t="str">
        <f t="shared" si="28"/>
        <v/>
      </c>
      <c r="R148" s="173" t="str">
        <f t="shared" si="52"/>
        <v/>
      </c>
      <c r="S148" s="173">
        <f t="shared" si="53"/>
        <v>0.25</v>
      </c>
      <c r="T148" s="173">
        <f t="shared" si="54"/>
        <v>0.25</v>
      </c>
      <c r="U148" s="173">
        <f t="shared" si="55"/>
        <v>0.5</v>
      </c>
      <c r="V148" s="173">
        <f t="shared" si="56"/>
        <v>1.5</v>
      </c>
      <c r="W148" s="174">
        <f t="shared" si="57"/>
        <v>0.25</v>
      </c>
      <c r="X148" s="173" t="b">
        <f t="shared" si="35"/>
        <v>0</v>
      </c>
      <c r="Y148" s="162" t="str">
        <f t="shared" si="36"/>
        <v>0</v>
      </c>
      <c r="Z148" s="162" t="str">
        <f t="shared" si="37"/>
        <v/>
      </c>
      <c r="AA148" s="162" t="str">
        <f t="shared" si="58"/>
        <v/>
      </c>
      <c r="AB148" s="175" t="str">
        <f t="shared" si="39"/>
        <v/>
      </c>
      <c r="AC148" s="154"/>
      <c r="AD148" s="155"/>
      <c r="AE148" s="157"/>
      <c r="AF148" s="336"/>
      <c r="AG148" s="47"/>
      <c r="AH148" s="47"/>
      <c r="AI148" s="47"/>
      <c r="AJ148" s="47"/>
      <c r="AK148" s="47"/>
      <c r="AL148" s="47"/>
      <c r="AM148" s="47"/>
      <c r="AN148" s="47"/>
      <c r="AO148" s="47"/>
    </row>
    <row r="149" spans="1:41" ht="12" customHeight="1">
      <c r="A149" s="163"/>
      <c r="B149" s="159"/>
      <c r="C149" s="159"/>
      <c r="D149" s="160"/>
      <c r="E149" s="161"/>
      <c r="F149" s="164"/>
      <c r="G149" s="164"/>
      <c r="H149" s="165"/>
      <c r="I149" s="166"/>
      <c r="J149" s="167"/>
      <c r="K149" s="168"/>
      <c r="L149" s="169">
        <f t="shared" si="49"/>
        <v>0</v>
      </c>
      <c r="M149" s="168"/>
      <c r="N149" s="170"/>
      <c r="O149" s="171">
        <f t="shared" si="50"/>
        <v>0</v>
      </c>
      <c r="P149" s="171">
        <f t="shared" si="51"/>
        <v>0</v>
      </c>
      <c r="Q149" s="172" t="str">
        <f t="shared" si="28"/>
        <v/>
      </c>
      <c r="R149" s="173" t="str">
        <f t="shared" si="52"/>
        <v/>
      </c>
      <c r="S149" s="173">
        <f t="shared" si="53"/>
        <v>0.25</v>
      </c>
      <c r="T149" s="173">
        <f t="shared" si="54"/>
        <v>0.25</v>
      </c>
      <c r="U149" s="173">
        <f t="shared" si="55"/>
        <v>0.5</v>
      </c>
      <c r="V149" s="173">
        <f t="shared" si="56"/>
        <v>1.5</v>
      </c>
      <c r="W149" s="174">
        <f t="shared" si="57"/>
        <v>0.25</v>
      </c>
      <c r="X149" s="173" t="b">
        <f t="shared" si="35"/>
        <v>0</v>
      </c>
      <c r="Y149" s="162" t="str">
        <f t="shared" si="36"/>
        <v>0</v>
      </c>
      <c r="Z149" s="162" t="str">
        <f t="shared" si="37"/>
        <v/>
      </c>
      <c r="AA149" s="162" t="str">
        <f t="shared" si="58"/>
        <v/>
      </c>
      <c r="AB149" s="175" t="str">
        <f t="shared" si="39"/>
        <v/>
      </c>
      <c r="AC149" s="154"/>
      <c r="AD149" s="155"/>
      <c r="AE149" s="157"/>
      <c r="AF149" s="336"/>
      <c r="AG149" s="47"/>
      <c r="AH149" s="47"/>
      <c r="AI149" s="47"/>
      <c r="AJ149" s="47"/>
      <c r="AK149" s="47"/>
      <c r="AL149" s="47"/>
      <c r="AM149" s="47"/>
      <c r="AN149" s="47"/>
      <c r="AO149" s="47"/>
    </row>
    <row r="150" spans="1:41" ht="12" customHeight="1">
      <c r="A150" s="163"/>
      <c r="B150" s="159"/>
      <c r="C150" s="159"/>
      <c r="D150" s="160"/>
      <c r="E150" s="161"/>
      <c r="F150" s="164"/>
      <c r="G150" s="164"/>
      <c r="H150" s="165"/>
      <c r="I150" s="166"/>
      <c r="J150" s="167"/>
      <c r="K150" s="168"/>
      <c r="L150" s="169">
        <f t="shared" si="49"/>
        <v>0</v>
      </c>
      <c r="M150" s="168"/>
      <c r="N150" s="170"/>
      <c r="O150" s="171">
        <f t="shared" si="50"/>
        <v>0</v>
      </c>
      <c r="P150" s="171">
        <f t="shared" si="51"/>
        <v>0</v>
      </c>
      <c r="Q150" s="172" t="str">
        <f t="shared" si="28"/>
        <v/>
      </c>
      <c r="R150" s="173" t="str">
        <f t="shared" si="52"/>
        <v/>
      </c>
      <c r="S150" s="173">
        <f t="shared" si="53"/>
        <v>0.25</v>
      </c>
      <c r="T150" s="173">
        <f t="shared" si="54"/>
        <v>0.25</v>
      </c>
      <c r="U150" s="173">
        <f t="shared" si="55"/>
        <v>0.5</v>
      </c>
      <c r="V150" s="173">
        <f t="shared" si="56"/>
        <v>1.5</v>
      </c>
      <c r="W150" s="174">
        <f t="shared" si="57"/>
        <v>0.25</v>
      </c>
      <c r="X150" s="173" t="b">
        <f t="shared" si="35"/>
        <v>0</v>
      </c>
      <c r="Y150" s="162" t="str">
        <f t="shared" si="36"/>
        <v>0</v>
      </c>
      <c r="Z150" s="162" t="str">
        <f t="shared" si="37"/>
        <v/>
      </c>
      <c r="AA150" s="162" t="str">
        <f t="shared" si="58"/>
        <v/>
      </c>
      <c r="AB150" s="175" t="str">
        <f t="shared" si="39"/>
        <v/>
      </c>
      <c r="AC150" s="154"/>
      <c r="AD150" s="155"/>
      <c r="AE150" s="157"/>
      <c r="AF150" s="336"/>
      <c r="AG150" s="47"/>
      <c r="AH150" s="47"/>
      <c r="AI150" s="47"/>
      <c r="AJ150" s="47"/>
      <c r="AK150" s="47"/>
      <c r="AL150" s="47"/>
      <c r="AM150" s="47"/>
      <c r="AN150" s="47"/>
      <c r="AO150" s="47"/>
    </row>
    <row r="151" spans="1:41" ht="12" customHeight="1">
      <c r="A151" s="163"/>
      <c r="B151" s="159"/>
      <c r="C151" s="159"/>
      <c r="D151" s="160"/>
      <c r="E151" s="161"/>
      <c r="F151" s="164"/>
      <c r="G151" s="164"/>
      <c r="H151" s="165"/>
      <c r="I151" s="166"/>
      <c r="J151" s="167"/>
      <c r="K151" s="168"/>
      <c r="L151" s="169">
        <f t="shared" si="49"/>
        <v>0</v>
      </c>
      <c r="M151" s="168"/>
      <c r="N151" s="170"/>
      <c r="O151" s="171">
        <f t="shared" si="50"/>
        <v>0</v>
      </c>
      <c r="P151" s="171">
        <f t="shared" si="51"/>
        <v>0</v>
      </c>
      <c r="Q151" s="172" t="str">
        <f t="shared" si="28"/>
        <v/>
      </c>
      <c r="R151" s="173" t="str">
        <f t="shared" si="52"/>
        <v/>
      </c>
      <c r="S151" s="173">
        <f t="shared" si="53"/>
        <v>0.25</v>
      </c>
      <c r="T151" s="173">
        <f t="shared" si="54"/>
        <v>0.25</v>
      </c>
      <c r="U151" s="173">
        <f t="shared" si="55"/>
        <v>0.5</v>
      </c>
      <c r="V151" s="173">
        <f t="shared" si="56"/>
        <v>1.5</v>
      </c>
      <c r="W151" s="174">
        <f t="shared" si="57"/>
        <v>0.25</v>
      </c>
      <c r="X151" s="173" t="b">
        <f t="shared" si="35"/>
        <v>0</v>
      </c>
      <c r="Y151" s="162" t="str">
        <f t="shared" si="36"/>
        <v>0</v>
      </c>
      <c r="Z151" s="162" t="str">
        <f t="shared" si="37"/>
        <v/>
      </c>
      <c r="AA151" s="162" t="str">
        <f t="shared" si="58"/>
        <v/>
      </c>
      <c r="AB151" s="175" t="str">
        <f t="shared" si="39"/>
        <v/>
      </c>
      <c r="AC151" s="154"/>
      <c r="AD151" s="155"/>
      <c r="AE151" s="157"/>
      <c r="AF151" s="336"/>
      <c r="AG151" s="47"/>
      <c r="AH151" s="47"/>
      <c r="AI151" s="47"/>
      <c r="AJ151" s="47"/>
      <c r="AK151" s="47"/>
      <c r="AL151" s="47"/>
      <c r="AM151" s="47"/>
      <c r="AN151" s="47"/>
      <c r="AO151" s="47"/>
    </row>
    <row r="152" spans="1:41" ht="12" customHeight="1">
      <c r="A152" s="163"/>
      <c r="B152" s="159"/>
      <c r="C152" s="159"/>
      <c r="D152" s="160"/>
      <c r="E152" s="161"/>
      <c r="F152" s="164"/>
      <c r="G152" s="164"/>
      <c r="H152" s="165"/>
      <c r="I152" s="166"/>
      <c r="J152" s="167"/>
      <c r="K152" s="168"/>
      <c r="L152" s="169">
        <f t="shared" si="49"/>
        <v>0</v>
      </c>
      <c r="M152" s="168"/>
      <c r="N152" s="170"/>
      <c r="O152" s="171">
        <f t="shared" si="50"/>
        <v>0</v>
      </c>
      <c r="P152" s="171">
        <f t="shared" si="51"/>
        <v>0</v>
      </c>
      <c r="Q152" s="172" t="str">
        <f t="shared" si="28"/>
        <v/>
      </c>
      <c r="R152" s="173" t="str">
        <f t="shared" si="52"/>
        <v/>
      </c>
      <c r="S152" s="173">
        <f t="shared" si="53"/>
        <v>0.25</v>
      </c>
      <c r="T152" s="173">
        <f t="shared" si="54"/>
        <v>0.25</v>
      </c>
      <c r="U152" s="173">
        <f t="shared" si="55"/>
        <v>0.5</v>
      </c>
      <c r="V152" s="173">
        <f t="shared" si="56"/>
        <v>1.5</v>
      </c>
      <c r="W152" s="174">
        <f t="shared" si="57"/>
        <v>0.25</v>
      </c>
      <c r="X152" s="173" t="b">
        <f t="shared" si="35"/>
        <v>0</v>
      </c>
      <c r="Y152" s="162" t="str">
        <f t="shared" si="36"/>
        <v>0</v>
      </c>
      <c r="Z152" s="162" t="str">
        <f t="shared" si="37"/>
        <v/>
      </c>
      <c r="AA152" s="162" t="str">
        <f t="shared" si="58"/>
        <v/>
      </c>
      <c r="AB152" s="175" t="str">
        <f t="shared" si="39"/>
        <v/>
      </c>
      <c r="AC152" s="154"/>
      <c r="AD152" s="155"/>
      <c r="AE152" s="157"/>
      <c r="AF152" s="336"/>
      <c r="AG152" s="47"/>
      <c r="AH152" s="47"/>
      <c r="AI152" s="47"/>
      <c r="AJ152" s="47"/>
      <c r="AK152" s="47"/>
      <c r="AL152" s="47"/>
      <c r="AM152" s="47"/>
      <c r="AN152" s="47"/>
      <c r="AO152" s="47"/>
    </row>
    <row r="153" spans="1:41" ht="12" customHeight="1">
      <c r="A153" s="163"/>
      <c r="B153" s="159"/>
      <c r="C153" s="159"/>
      <c r="D153" s="160"/>
      <c r="E153" s="161"/>
      <c r="F153" s="164"/>
      <c r="G153" s="164"/>
      <c r="H153" s="165"/>
      <c r="I153" s="166"/>
      <c r="J153" s="167"/>
      <c r="K153" s="168"/>
      <c r="L153" s="169">
        <f t="shared" si="49"/>
        <v>0</v>
      </c>
      <c r="M153" s="168"/>
      <c r="N153" s="170"/>
      <c r="O153" s="171">
        <f t="shared" si="50"/>
        <v>0</v>
      </c>
      <c r="P153" s="171">
        <f t="shared" si="51"/>
        <v>0</v>
      </c>
      <c r="Q153" s="172" t="str">
        <f t="shared" si="28"/>
        <v/>
      </c>
      <c r="R153" s="173" t="str">
        <f t="shared" si="52"/>
        <v/>
      </c>
      <c r="S153" s="173">
        <f t="shared" si="53"/>
        <v>0.25</v>
      </c>
      <c r="T153" s="173">
        <f t="shared" si="54"/>
        <v>0.25</v>
      </c>
      <c r="U153" s="173">
        <f t="shared" si="55"/>
        <v>0.5</v>
      </c>
      <c r="V153" s="173">
        <f t="shared" si="56"/>
        <v>1.5</v>
      </c>
      <c r="W153" s="174">
        <f t="shared" si="57"/>
        <v>0.25</v>
      </c>
      <c r="X153" s="173" t="b">
        <f t="shared" si="35"/>
        <v>0</v>
      </c>
      <c r="Y153" s="162" t="str">
        <f t="shared" si="36"/>
        <v>0</v>
      </c>
      <c r="Z153" s="162" t="str">
        <f t="shared" si="37"/>
        <v/>
      </c>
      <c r="AA153" s="162" t="str">
        <f t="shared" si="58"/>
        <v/>
      </c>
      <c r="AB153" s="175" t="str">
        <f t="shared" si="39"/>
        <v/>
      </c>
      <c r="AC153" s="154"/>
      <c r="AD153" s="155"/>
      <c r="AE153" s="157"/>
      <c r="AF153" s="336"/>
      <c r="AG153" s="47"/>
      <c r="AH153" s="47"/>
      <c r="AI153" s="47"/>
      <c r="AJ153" s="47"/>
      <c r="AK153" s="47"/>
      <c r="AL153" s="47"/>
      <c r="AM153" s="47"/>
      <c r="AN153" s="47"/>
      <c r="AO153" s="47"/>
    </row>
    <row r="154" spans="1:41" ht="12" customHeight="1">
      <c r="A154" s="163"/>
      <c r="B154" s="159"/>
      <c r="C154" s="159"/>
      <c r="D154" s="160"/>
      <c r="E154" s="161"/>
      <c r="F154" s="164"/>
      <c r="G154" s="164"/>
      <c r="H154" s="165"/>
      <c r="I154" s="166"/>
      <c r="J154" s="167"/>
      <c r="K154" s="168"/>
      <c r="L154" s="169">
        <f t="shared" si="49"/>
        <v>0</v>
      </c>
      <c r="M154" s="168"/>
      <c r="N154" s="170"/>
      <c r="O154" s="171">
        <f t="shared" si="50"/>
        <v>0</v>
      </c>
      <c r="P154" s="171">
        <f t="shared" si="51"/>
        <v>0</v>
      </c>
      <c r="Q154" s="172" t="str">
        <f t="shared" si="28"/>
        <v/>
      </c>
      <c r="R154" s="173" t="str">
        <f t="shared" si="52"/>
        <v/>
      </c>
      <c r="S154" s="173">
        <f t="shared" si="53"/>
        <v>0.25</v>
      </c>
      <c r="T154" s="173">
        <f t="shared" si="54"/>
        <v>0.25</v>
      </c>
      <c r="U154" s="173">
        <f t="shared" si="55"/>
        <v>0.5</v>
      </c>
      <c r="V154" s="173">
        <f t="shared" si="56"/>
        <v>1.5</v>
      </c>
      <c r="W154" s="174">
        <f t="shared" si="57"/>
        <v>0.25</v>
      </c>
      <c r="X154" s="173" t="b">
        <f t="shared" si="35"/>
        <v>0</v>
      </c>
      <c r="Y154" s="162" t="str">
        <f t="shared" si="36"/>
        <v>0</v>
      </c>
      <c r="Z154" s="162" t="str">
        <f t="shared" si="37"/>
        <v/>
      </c>
      <c r="AA154" s="162" t="str">
        <f t="shared" si="58"/>
        <v/>
      </c>
      <c r="AB154" s="175" t="str">
        <f t="shared" si="39"/>
        <v/>
      </c>
      <c r="AC154" s="154"/>
      <c r="AD154" s="155"/>
      <c r="AE154" s="157"/>
      <c r="AF154" s="336"/>
      <c r="AG154" s="47"/>
      <c r="AH154" s="47"/>
      <c r="AI154" s="47"/>
      <c r="AJ154" s="47"/>
      <c r="AK154" s="47"/>
      <c r="AL154" s="47"/>
      <c r="AM154" s="47"/>
      <c r="AN154" s="47"/>
      <c r="AO154" s="47"/>
    </row>
    <row r="155" spans="1:41" ht="12" customHeight="1">
      <c r="A155" s="163"/>
      <c r="B155" s="159"/>
      <c r="C155" s="159"/>
      <c r="D155" s="160"/>
      <c r="E155" s="161"/>
      <c r="F155" s="164"/>
      <c r="G155" s="164"/>
      <c r="H155" s="165"/>
      <c r="I155" s="166"/>
      <c r="J155" s="167"/>
      <c r="K155" s="168"/>
      <c r="L155" s="169">
        <f t="shared" si="49"/>
        <v>0</v>
      </c>
      <c r="M155" s="168"/>
      <c r="N155" s="170"/>
      <c r="O155" s="171">
        <f t="shared" si="50"/>
        <v>0</v>
      </c>
      <c r="P155" s="171">
        <f t="shared" si="51"/>
        <v>0</v>
      </c>
      <c r="Q155" s="172" t="str">
        <f t="shared" si="28"/>
        <v/>
      </c>
      <c r="R155" s="173" t="str">
        <f t="shared" si="52"/>
        <v/>
      </c>
      <c r="S155" s="173">
        <f t="shared" si="53"/>
        <v>0.25</v>
      </c>
      <c r="T155" s="173">
        <f t="shared" si="54"/>
        <v>0.25</v>
      </c>
      <c r="U155" s="173">
        <f t="shared" si="55"/>
        <v>0.5</v>
      </c>
      <c r="V155" s="173">
        <f t="shared" si="56"/>
        <v>1.5</v>
      </c>
      <c r="W155" s="174">
        <f t="shared" si="57"/>
        <v>0.25</v>
      </c>
      <c r="X155" s="173" t="b">
        <f t="shared" si="35"/>
        <v>0</v>
      </c>
      <c r="Y155" s="162" t="str">
        <f t="shared" si="36"/>
        <v>0</v>
      </c>
      <c r="Z155" s="162" t="str">
        <f t="shared" si="37"/>
        <v/>
      </c>
      <c r="AA155" s="162" t="str">
        <f t="shared" si="58"/>
        <v/>
      </c>
      <c r="AB155" s="175" t="str">
        <f t="shared" si="39"/>
        <v/>
      </c>
      <c r="AC155" s="154"/>
      <c r="AD155" s="155"/>
      <c r="AE155" s="157"/>
      <c r="AF155" s="336"/>
      <c r="AG155" s="47"/>
      <c r="AH155" s="47"/>
      <c r="AI155" s="47"/>
      <c r="AJ155" s="47"/>
      <c r="AK155" s="47"/>
      <c r="AL155" s="47"/>
      <c r="AM155" s="47"/>
      <c r="AN155" s="47"/>
      <c r="AO155" s="47"/>
    </row>
    <row r="156" spans="1:41" ht="12" customHeight="1">
      <c r="A156" s="163"/>
      <c r="B156" s="159"/>
      <c r="C156" s="159"/>
      <c r="D156" s="160"/>
      <c r="E156" s="161"/>
      <c r="F156" s="164"/>
      <c r="G156" s="164"/>
      <c r="H156" s="165"/>
      <c r="I156" s="166"/>
      <c r="J156" s="167"/>
      <c r="K156" s="168"/>
      <c r="L156" s="169">
        <f t="shared" si="49"/>
        <v>0</v>
      </c>
      <c r="M156" s="168"/>
      <c r="N156" s="170"/>
      <c r="O156" s="171">
        <f t="shared" si="50"/>
        <v>0</v>
      </c>
      <c r="P156" s="171">
        <f t="shared" si="51"/>
        <v>0</v>
      </c>
      <c r="Q156" s="172" t="str">
        <f t="shared" si="28"/>
        <v/>
      </c>
      <c r="R156" s="173" t="str">
        <f t="shared" si="52"/>
        <v/>
      </c>
      <c r="S156" s="173">
        <f t="shared" si="53"/>
        <v>0.25</v>
      </c>
      <c r="T156" s="173">
        <f t="shared" si="54"/>
        <v>0.25</v>
      </c>
      <c r="U156" s="173">
        <f t="shared" si="55"/>
        <v>0.5</v>
      </c>
      <c r="V156" s="173">
        <f t="shared" si="56"/>
        <v>1.5</v>
      </c>
      <c r="W156" s="174">
        <f t="shared" si="57"/>
        <v>0.25</v>
      </c>
      <c r="X156" s="173" t="b">
        <f t="shared" si="35"/>
        <v>0</v>
      </c>
      <c r="Y156" s="162" t="str">
        <f t="shared" si="36"/>
        <v>0</v>
      </c>
      <c r="Z156" s="162" t="str">
        <f t="shared" si="37"/>
        <v/>
      </c>
      <c r="AA156" s="162" t="str">
        <f t="shared" si="58"/>
        <v/>
      </c>
      <c r="AB156" s="175" t="str">
        <f t="shared" si="39"/>
        <v/>
      </c>
      <c r="AC156" s="154"/>
      <c r="AD156" s="155"/>
      <c r="AE156" s="157"/>
      <c r="AF156" s="336"/>
      <c r="AG156" s="47"/>
      <c r="AH156" s="47"/>
      <c r="AI156" s="47"/>
      <c r="AJ156" s="47"/>
      <c r="AK156" s="47"/>
      <c r="AL156" s="47"/>
      <c r="AM156" s="47"/>
      <c r="AN156" s="47"/>
      <c r="AO156" s="47"/>
    </row>
    <row r="157" spans="1:41" ht="12" customHeight="1">
      <c r="A157" s="163"/>
      <c r="B157" s="159"/>
      <c r="C157" s="159"/>
      <c r="D157" s="160"/>
      <c r="E157" s="161"/>
      <c r="F157" s="164"/>
      <c r="G157" s="164"/>
      <c r="H157" s="165"/>
      <c r="I157" s="166"/>
      <c r="J157" s="167"/>
      <c r="K157" s="168"/>
      <c r="L157" s="169">
        <f t="shared" si="49"/>
        <v>0</v>
      </c>
      <c r="M157" s="168"/>
      <c r="N157" s="170"/>
      <c r="O157" s="171">
        <f t="shared" si="50"/>
        <v>0</v>
      </c>
      <c r="P157" s="171">
        <f t="shared" si="51"/>
        <v>0</v>
      </c>
      <c r="Q157" s="172" t="str">
        <f t="shared" si="28"/>
        <v/>
      </c>
      <c r="R157" s="173" t="str">
        <f t="shared" si="52"/>
        <v/>
      </c>
      <c r="S157" s="173">
        <f t="shared" si="53"/>
        <v>0.25</v>
      </c>
      <c r="T157" s="173">
        <f t="shared" si="54"/>
        <v>0.25</v>
      </c>
      <c r="U157" s="173">
        <f t="shared" si="55"/>
        <v>0.5</v>
      </c>
      <c r="V157" s="173">
        <f t="shared" si="56"/>
        <v>1.5</v>
      </c>
      <c r="W157" s="174">
        <f t="shared" si="57"/>
        <v>0.25</v>
      </c>
      <c r="X157" s="173" t="b">
        <f t="shared" si="35"/>
        <v>0</v>
      </c>
      <c r="Y157" s="162" t="str">
        <f t="shared" si="36"/>
        <v>0</v>
      </c>
      <c r="Z157" s="162" t="str">
        <f t="shared" si="37"/>
        <v/>
      </c>
      <c r="AA157" s="162" t="str">
        <f t="shared" si="58"/>
        <v/>
      </c>
      <c r="AB157" s="175" t="str">
        <f t="shared" si="39"/>
        <v/>
      </c>
      <c r="AC157" s="154"/>
      <c r="AD157" s="155"/>
      <c r="AE157" s="157"/>
      <c r="AF157" s="336"/>
      <c r="AG157" s="47"/>
      <c r="AH157" s="47"/>
      <c r="AI157" s="47"/>
      <c r="AJ157" s="47"/>
      <c r="AK157" s="47"/>
      <c r="AL157" s="47"/>
      <c r="AM157" s="47"/>
      <c r="AN157" s="47"/>
      <c r="AO157" s="47"/>
    </row>
    <row r="158" spans="1:41" ht="12" customHeight="1">
      <c r="A158" s="163"/>
      <c r="B158" s="159"/>
      <c r="C158" s="159"/>
      <c r="D158" s="160"/>
      <c r="E158" s="161"/>
      <c r="F158" s="164"/>
      <c r="G158" s="164"/>
      <c r="H158" s="165"/>
      <c r="I158" s="166"/>
      <c r="J158" s="167"/>
      <c r="K158" s="168"/>
      <c r="L158" s="169">
        <f t="shared" si="49"/>
        <v>0</v>
      </c>
      <c r="M158" s="168"/>
      <c r="N158" s="170"/>
      <c r="O158" s="171">
        <f t="shared" si="50"/>
        <v>0</v>
      </c>
      <c r="P158" s="171">
        <f t="shared" si="51"/>
        <v>0</v>
      </c>
      <c r="Q158" s="172" t="str">
        <f t="shared" si="28"/>
        <v/>
      </c>
      <c r="R158" s="173" t="str">
        <f t="shared" si="52"/>
        <v/>
      </c>
      <c r="S158" s="173">
        <f t="shared" si="53"/>
        <v>0.25</v>
      </c>
      <c r="T158" s="173">
        <f t="shared" si="54"/>
        <v>0.25</v>
      </c>
      <c r="U158" s="173">
        <f t="shared" si="55"/>
        <v>0.5</v>
      </c>
      <c r="V158" s="173">
        <f t="shared" si="56"/>
        <v>1.5</v>
      </c>
      <c r="W158" s="174">
        <f t="shared" si="57"/>
        <v>0.25</v>
      </c>
      <c r="X158" s="173" t="b">
        <f t="shared" si="35"/>
        <v>0</v>
      </c>
      <c r="Y158" s="162" t="str">
        <f t="shared" si="36"/>
        <v>0</v>
      </c>
      <c r="Z158" s="162" t="str">
        <f t="shared" si="37"/>
        <v/>
      </c>
      <c r="AA158" s="162" t="str">
        <f t="shared" si="58"/>
        <v/>
      </c>
      <c r="AB158" s="175" t="str">
        <f t="shared" si="39"/>
        <v/>
      </c>
      <c r="AC158" s="154"/>
      <c r="AD158" s="155"/>
      <c r="AE158" s="157"/>
      <c r="AF158" s="336"/>
      <c r="AG158" s="47"/>
      <c r="AH158" s="47"/>
      <c r="AI158" s="47"/>
      <c r="AJ158" s="47"/>
      <c r="AK158" s="47"/>
      <c r="AL158" s="47"/>
      <c r="AM158" s="47"/>
      <c r="AN158" s="47"/>
      <c r="AO158" s="47"/>
    </row>
    <row r="159" spans="1:41" ht="12" customHeight="1">
      <c r="A159" s="163"/>
      <c r="B159" s="159"/>
      <c r="C159" s="159"/>
      <c r="D159" s="160"/>
      <c r="E159" s="161"/>
      <c r="F159" s="164"/>
      <c r="G159" s="164"/>
      <c r="H159" s="165"/>
      <c r="I159" s="166"/>
      <c r="J159" s="167"/>
      <c r="K159" s="168"/>
      <c r="L159" s="169">
        <f t="shared" si="49"/>
        <v>0</v>
      </c>
      <c r="M159" s="168"/>
      <c r="N159" s="170"/>
      <c r="O159" s="171">
        <f t="shared" si="50"/>
        <v>0</v>
      </c>
      <c r="P159" s="171">
        <f t="shared" si="51"/>
        <v>0</v>
      </c>
      <c r="Q159" s="172" t="str">
        <f t="shared" si="28"/>
        <v/>
      </c>
      <c r="R159" s="173" t="str">
        <f t="shared" si="52"/>
        <v/>
      </c>
      <c r="S159" s="173">
        <f t="shared" si="53"/>
        <v>0.25</v>
      </c>
      <c r="T159" s="173">
        <f t="shared" si="54"/>
        <v>0.25</v>
      </c>
      <c r="U159" s="173">
        <f t="shared" si="55"/>
        <v>0.5</v>
      </c>
      <c r="V159" s="173">
        <f t="shared" si="56"/>
        <v>1.5</v>
      </c>
      <c r="W159" s="174">
        <f t="shared" si="57"/>
        <v>0.25</v>
      </c>
      <c r="X159" s="173" t="b">
        <f t="shared" si="35"/>
        <v>0</v>
      </c>
      <c r="Y159" s="162" t="str">
        <f t="shared" si="36"/>
        <v>0</v>
      </c>
      <c r="Z159" s="162" t="str">
        <f t="shared" si="37"/>
        <v/>
      </c>
      <c r="AA159" s="162" t="str">
        <f t="shared" si="58"/>
        <v/>
      </c>
      <c r="AB159" s="175" t="str">
        <f t="shared" si="39"/>
        <v/>
      </c>
      <c r="AC159" s="154"/>
      <c r="AD159" s="155"/>
      <c r="AE159" s="157"/>
      <c r="AF159" s="336"/>
      <c r="AG159" s="47"/>
      <c r="AH159" s="47"/>
      <c r="AI159" s="47"/>
      <c r="AJ159" s="47"/>
      <c r="AK159" s="47"/>
      <c r="AL159" s="47"/>
      <c r="AM159" s="47"/>
      <c r="AN159" s="47"/>
      <c r="AO159" s="47"/>
    </row>
    <row r="160" spans="1:41" ht="12" customHeight="1">
      <c r="A160" s="163"/>
      <c r="B160" s="159"/>
      <c r="C160" s="159"/>
      <c r="D160" s="160"/>
      <c r="E160" s="161"/>
      <c r="F160" s="164"/>
      <c r="G160" s="164"/>
      <c r="H160" s="165"/>
      <c r="I160" s="166"/>
      <c r="J160" s="167"/>
      <c r="K160" s="168"/>
      <c r="L160" s="169">
        <f t="shared" si="49"/>
        <v>0</v>
      </c>
      <c r="M160" s="168"/>
      <c r="N160" s="170"/>
      <c r="O160" s="171">
        <f t="shared" si="50"/>
        <v>0</v>
      </c>
      <c r="P160" s="171">
        <f t="shared" si="51"/>
        <v>0</v>
      </c>
      <c r="Q160" s="172" t="str">
        <f t="shared" si="28"/>
        <v/>
      </c>
      <c r="R160" s="173" t="str">
        <f t="shared" si="52"/>
        <v/>
      </c>
      <c r="S160" s="173">
        <f t="shared" si="53"/>
        <v>0.25</v>
      </c>
      <c r="T160" s="173">
        <f t="shared" si="54"/>
        <v>0.25</v>
      </c>
      <c r="U160" s="173">
        <f t="shared" si="55"/>
        <v>0.5</v>
      </c>
      <c r="V160" s="173">
        <f t="shared" si="56"/>
        <v>1.5</v>
      </c>
      <c r="W160" s="174">
        <f t="shared" si="57"/>
        <v>0.25</v>
      </c>
      <c r="X160" s="173" t="b">
        <f t="shared" si="35"/>
        <v>0</v>
      </c>
      <c r="Y160" s="162" t="str">
        <f t="shared" si="36"/>
        <v>0</v>
      </c>
      <c r="Z160" s="162" t="str">
        <f t="shared" si="37"/>
        <v/>
      </c>
      <c r="AA160" s="162" t="str">
        <f t="shared" si="58"/>
        <v/>
      </c>
      <c r="AB160" s="175" t="str">
        <f t="shared" si="39"/>
        <v/>
      </c>
      <c r="AC160" s="154"/>
      <c r="AD160" s="155"/>
      <c r="AE160" s="157"/>
      <c r="AF160" s="336"/>
      <c r="AG160" s="47"/>
      <c r="AH160" s="47"/>
      <c r="AI160" s="47"/>
      <c r="AJ160" s="47"/>
      <c r="AK160" s="47"/>
      <c r="AL160" s="47"/>
      <c r="AM160" s="47"/>
      <c r="AN160" s="47"/>
      <c r="AO160" s="47"/>
    </row>
    <row r="161" spans="1:41" ht="12" customHeight="1">
      <c r="A161" s="163"/>
      <c r="B161" s="159"/>
      <c r="C161" s="159"/>
      <c r="D161" s="160"/>
      <c r="E161" s="161"/>
      <c r="F161" s="164"/>
      <c r="G161" s="164"/>
      <c r="H161" s="165"/>
      <c r="I161" s="166"/>
      <c r="J161" s="167"/>
      <c r="K161" s="168"/>
      <c r="L161" s="169">
        <f t="shared" si="49"/>
        <v>0</v>
      </c>
      <c r="M161" s="168"/>
      <c r="N161" s="170"/>
      <c r="O161" s="171">
        <f t="shared" si="50"/>
        <v>0</v>
      </c>
      <c r="P161" s="171">
        <f t="shared" si="51"/>
        <v>0</v>
      </c>
      <c r="Q161" s="172" t="str">
        <f t="shared" si="28"/>
        <v/>
      </c>
      <c r="R161" s="173" t="str">
        <f t="shared" si="52"/>
        <v/>
      </c>
      <c r="S161" s="173">
        <f t="shared" si="53"/>
        <v>0.25</v>
      </c>
      <c r="T161" s="173">
        <f t="shared" si="54"/>
        <v>0.25</v>
      </c>
      <c r="U161" s="173">
        <f t="shared" si="55"/>
        <v>0.5</v>
      </c>
      <c r="V161" s="173">
        <f t="shared" si="56"/>
        <v>1.5</v>
      </c>
      <c r="W161" s="174">
        <f t="shared" si="57"/>
        <v>0.25</v>
      </c>
      <c r="X161" s="173" t="b">
        <f t="shared" si="35"/>
        <v>0</v>
      </c>
      <c r="Y161" s="162" t="str">
        <f t="shared" si="36"/>
        <v>0</v>
      </c>
      <c r="Z161" s="162" t="str">
        <f t="shared" si="37"/>
        <v/>
      </c>
      <c r="AA161" s="162" t="str">
        <f t="shared" si="58"/>
        <v/>
      </c>
      <c r="AB161" s="175" t="str">
        <f t="shared" si="39"/>
        <v/>
      </c>
      <c r="AC161" s="154"/>
      <c r="AD161" s="155"/>
      <c r="AE161" s="157"/>
      <c r="AF161" s="336"/>
      <c r="AG161" s="47"/>
      <c r="AH161" s="47"/>
      <c r="AI161" s="47"/>
      <c r="AJ161" s="47"/>
      <c r="AK161" s="47"/>
      <c r="AL161" s="47"/>
      <c r="AM161" s="47"/>
      <c r="AN161" s="47"/>
      <c r="AO161" s="47"/>
    </row>
    <row r="162" spans="1:41" ht="12" customHeight="1">
      <c r="A162" s="163"/>
      <c r="B162" s="159"/>
      <c r="C162" s="159"/>
      <c r="D162" s="160"/>
      <c r="E162" s="161"/>
      <c r="F162" s="164"/>
      <c r="G162" s="164"/>
      <c r="H162" s="165"/>
      <c r="I162" s="166"/>
      <c r="J162" s="167"/>
      <c r="K162" s="168"/>
      <c r="L162" s="169">
        <f t="shared" si="49"/>
        <v>0</v>
      </c>
      <c r="M162" s="168"/>
      <c r="N162" s="170"/>
      <c r="O162" s="171">
        <f t="shared" si="50"/>
        <v>0</v>
      </c>
      <c r="P162" s="171">
        <f t="shared" si="51"/>
        <v>0</v>
      </c>
      <c r="Q162" s="172" t="str">
        <f t="shared" si="28"/>
        <v/>
      </c>
      <c r="R162" s="173" t="str">
        <f t="shared" si="52"/>
        <v/>
      </c>
      <c r="S162" s="173">
        <f t="shared" si="53"/>
        <v>0.25</v>
      </c>
      <c r="T162" s="173">
        <f t="shared" si="54"/>
        <v>0.25</v>
      </c>
      <c r="U162" s="173">
        <f t="shared" si="55"/>
        <v>0.5</v>
      </c>
      <c r="V162" s="173">
        <f t="shared" si="56"/>
        <v>1.5</v>
      </c>
      <c r="W162" s="174">
        <f t="shared" si="57"/>
        <v>0.25</v>
      </c>
      <c r="X162" s="173" t="b">
        <f t="shared" si="35"/>
        <v>0</v>
      </c>
      <c r="Y162" s="162" t="str">
        <f t="shared" si="36"/>
        <v>0</v>
      </c>
      <c r="Z162" s="162" t="str">
        <f t="shared" si="37"/>
        <v/>
      </c>
      <c r="AA162" s="162" t="str">
        <f t="shared" si="58"/>
        <v/>
      </c>
      <c r="AB162" s="175" t="str">
        <f t="shared" si="39"/>
        <v/>
      </c>
      <c r="AC162" s="154"/>
      <c r="AD162" s="155"/>
      <c r="AE162" s="157"/>
      <c r="AF162" s="336"/>
      <c r="AG162" s="47"/>
      <c r="AH162" s="47"/>
      <c r="AI162" s="47"/>
      <c r="AJ162" s="47"/>
      <c r="AK162" s="47"/>
      <c r="AL162" s="47"/>
      <c r="AM162" s="47"/>
      <c r="AN162" s="47"/>
      <c r="AO162" s="47"/>
    </row>
    <row r="163" spans="1:41" ht="12" customHeight="1">
      <c r="A163" s="163"/>
      <c r="B163" s="159"/>
      <c r="C163" s="159"/>
      <c r="D163" s="160"/>
      <c r="E163" s="161"/>
      <c r="F163" s="164"/>
      <c r="G163" s="164"/>
      <c r="H163" s="165"/>
      <c r="I163" s="166"/>
      <c r="J163" s="167"/>
      <c r="K163" s="168"/>
      <c r="L163" s="169">
        <f t="shared" si="49"/>
        <v>0</v>
      </c>
      <c r="M163" s="168"/>
      <c r="N163" s="170"/>
      <c r="O163" s="171">
        <f t="shared" si="50"/>
        <v>0</v>
      </c>
      <c r="P163" s="171">
        <f t="shared" si="51"/>
        <v>0</v>
      </c>
      <c r="Q163" s="172" t="str">
        <f t="shared" si="28"/>
        <v/>
      </c>
      <c r="R163" s="173" t="str">
        <f t="shared" si="52"/>
        <v/>
      </c>
      <c r="S163" s="173">
        <f t="shared" si="53"/>
        <v>0.25</v>
      </c>
      <c r="T163" s="173">
        <f t="shared" si="54"/>
        <v>0.25</v>
      </c>
      <c r="U163" s="173">
        <f t="shared" si="55"/>
        <v>0.5</v>
      </c>
      <c r="V163" s="173">
        <f t="shared" si="56"/>
        <v>1.5</v>
      </c>
      <c r="W163" s="174">
        <f t="shared" si="57"/>
        <v>0.25</v>
      </c>
      <c r="X163" s="173" t="b">
        <f t="shared" si="35"/>
        <v>0</v>
      </c>
      <c r="Y163" s="162" t="str">
        <f t="shared" si="36"/>
        <v>0</v>
      </c>
      <c r="Z163" s="162" t="str">
        <f t="shared" si="37"/>
        <v/>
      </c>
      <c r="AA163" s="162" t="str">
        <f t="shared" si="58"/>
        <v/>
      </c>
      <c r="AB163" s="175" t="str">
        <f t="shared" si="39"/>
        <v/>
      </c>
      <c r="AC163" s="154"/>
      <c r="AD163" s="155"/>
      <c r="AE163" s="157"/>
      <c r="AF163" s="336"/>
      <c r="AG163" s="47"/>
      <c r="AH163" s="47"/>
      <c r="AI163" s="47"/>
      <c r="AJ163" s="47"/>
      <c r="AK163" s="47"/>
      <c r="AL163" s="47"/>
      <c r="AM163" s="47"/>
      <c r="AN163" s="47"/>
      <c r="AO163" s="47"/>
    </row>
    <row r="164" spans="1:41" ht="12" customHeight="1">
      <c r="A164" s="163"/>
      <c r="B164" s="159"/>
      <c r="C164" s="159"/>
      <c r="D164" s="160"/>
      <c r="E164" s="161"/>
      <c r="F164" s="164"/>
      <c r="G164" s="164"/>
      <c r="H164" s="165"/>
      <c r="I164" s="166"/>
      <c r="J164" s="167"/>
      <c r="K164" s="168"/>
      <c r="L164" s="169">
        <f t="shared" si="49"/>
        <v>0</v>
      </c>
      <c r="M164" s="168"/>
      <c r="N164" s="170"/>
      <c r="O164" s="171">
        <f t="shared" si="50"/>
        <v>0</v>
      </c>
      <c r="P164" s="171">
        <f t="shared" si="51"/>
        <v>0</v>
      </c>
      <c r="Q164" s="172" t="str">
        <f t="shared" si="28"/>
        <v/>
      </c>
      <c r="R164" s="173" t="str">
        <f t="shared" si="52"/>
        <v/>
      </c>
      <c r="S164" s="173">
        <f t="shared" si="53"/>
        <v>0.25</v>
      </c>
      <c r="T164" s="173">
        <f t="shared" si="54"/>
        <v>0.25</v>
      </c>
      <c r="U164" s="173">
        <f t="shared" si="55"/>
        <v>0.5</v>
      </c>
      <c r="V164" s="173">
        <f t="shared" si="56"/>
        <v>1.5</v>
      </c>
      <c r="W164" s="174">
        <f t="shared" si="57"/>
        <v>0.25</v>
      </c>
      <c r="X164" s="173" t="b">
        <f t="shared" si="35"/>
        <v>0</v>
      </c>
      <c r="Y164" s="162" t="str">
        <f t="shared" si="36"/>
        <v>0</v>
      </c>
      <c r="Z164" s="162" t="str">
        <f t="shared" si="37"/>
        <v/>
      </c>
      <c r="AA164" s="162" t="str">
        <f t="shared" si="58"/>
        <v/>
      </c>
      <c r="AB164" s="175" t="str">
        <f t="shared" si="39"/>
        <v/>
      </c>
      <c r="AC164" s="154"/>
      <c r="AD164" s="155"/>
      <c r="AE164" s="157"/>
      <c r="AF164" s="336"/>
      <c r="AG164" s="47"/>
      <c r="AH164" s="47"/>
      <c r="AI164" s="47"/>
      <c r="AJ164" s="47"/>
      <c r="AK164" s="47"/>
      <c r="AL164" s="47"/>
      <c r="AM164" s="47"/>
      <c r="AN164" s="47"/>
      <c r="AO164" s="47"/>
    </row>
    <row r="165" spans="1:41" ht="12" customHeight="1">
      <c r="A165" s="163"/>
      <c r="B165" s="159"/>
      <c r="C165" s="159"/>
      <c r="D165" s="160"/>
      <c r="E165" s="161"/>
      <c r="F165" s="164"/>
      <c r="G165" s="164"/>
      <c r="H165" s="165"/>
      <c r="I165" s="166"/>
      <c r="J165" s="167"/>
      <c r="K165" s="168"/>
      <c r="L165" s="169">
        <f t="shared" si="49"/>
        <v>0</v>
      </c>
      <c r="M165" s="168"/>
      <c r="N165" s="170"/>
      <c r="O165" s="171">
        <f t="shared" si="50"/>
        <v>0</v>
      </c>
      <c r="P165" s="171">
        <f t="shared" si="51"/>
        <v>0</v>
      </c>
      <c r="Q165" s="172" t="str">
        <f t="shared" si="28"/>
        <v/>
      </c>
      <c r="R165" s="173" t="str">
        <f t="shared" si="52"/>
        <v/>
      </c>
      <c r="S165" s="173">
        <f t="shared" si="53"/>
        <v>0.25</v>
      </c>
      <c r="T165" s="173">
        <f t="shared" si="54"/>
        <v>0.25</v>
      </c>
      <c r="U165" s="173">
        <f t="shared" si="55"/>
        <v>0.5</v>
      </c>
      <c r="V165" s="173">
        <f t="shared" si="56"/>
        <v>1.5</v>
      </c>
      <c r="W165" s="174">
        <f t="shared" si="57"/>
        <v>0.25</v>
      </c>
      <c r="X165" s="173" t="b">
        <f t="shared" si="35"/>
        <v>0</v>
      </c>
      <c r="Y165" s="162" t="str">
        <f t="shared" si="36"/>
        <v>0</v>
      </c>
      <c r="Z165" s="162" t="str">
        <f t="shared" si="37"/>
        <v/>
      </c>
      <c r="AA165" s="162" t="str">
        <f t="shared" si="58"/>
        <v/>
      </c>
      <c r="AB165" s="175" t="str">
        <f t="shared" si="39"/>
        <v/>
      </c>
      <c r="AC165" s="154"/>
      <c r="AD165" s="155"/>
      <c r="AE165" s="157"/>
      <c r="AF165" s="336"/>
      <c r="AG165" s="47"/>
      <c r="AH165" s="47"/>
      <c r="AI165" s="47"/>
      <c r="AJ165" s="47"/>
      <c r="AK165" s="47"/>
      <c r="AL165" s="47"/>
      <c r="AM165" s="47"/>
      <c r="AN165" s="47"/>
      <c r="AO165" s="47"/>
    </row>
    <row r="166" spans="1:41" ht="12" customHeight="1">
      <c r="A166" s="163"/>
      <c r="B166" s="159"/>
      <c r="C166" s="159"/>
      <c r="D166" s="160"/>
      <c r="E166" s="161"/>
      <c r="F166" s="164"/>
      <c r="G166" s="164"/>
      <c r="H166" s="165"/>
      <c r="I166" s="166"/>
      <c r="J166" s="167"/>
      <c r="K166" s="168"/>
      <c r="L166" s="169">
        <f t="shared" si="49"/>
        <v>0</v>
      </c>
      <c r="M166" s="168"/>
      <c r="N166" s="170"/>
      <c r="O166" s="171">
        <f t="shared" si="50"/>
        <v>0</v>
      </c>
      <c r="P166" s="171">
        <f t="shared" si="51"/>
        <v>0</v>
      </c>
      <c r="Q166" s="172" t="str">
        <f t="shared" si="28"/>
        <v/>
      </c>
      <c r="R166" s="173" t="str">
        <f t="shared" si="52"/>
        <v/>
      </c>
      <c r="S166" s="173">
        <f t="shared" si="53"/>
        <v>0.25</v>
      </c>
      <c r="T166" s="173">
        <f t="shared" si="54"/>
        <v>0.25</v>
      </c>
      <c r="U166" s="173">
        <f t="shared" si="55"/>
        <v>0.5</v>
      </c>
      <c r="V166" s="173">
        <f t="shared" si="56"/>
        <v>1.5</v>
      </c>
      <c r="W166" s="174">
        <f t="shared" si="57"/>
        <v>0.25</v>
      </c>
      <c r="X166" s="173" t="b">
        <f t="shared" si="35"/>
        <v>0</v>
      </c>
      <c r="Y166" s="162" t="str">
        <f t="shared" si="36"/>
        <v>0</v>
      </c>
      <c r="Z166" s="162" t="str">
        <f t="shared" si="37"/>
        <v/>
      </c>
      <c r="AA166" s="162" t="str">
        <f t="shared" si="58"/>
        <v/>
      </c>
      <c r="AB166" s="175" t="str">
        <f t="shared" si="39"/>
        <v/>
      </c>
      <c r="AC166" s="154"/>
      <c r="AD166" s="155"/>
      <c r="AE166" s="157"/>
      <c r="AF166" s="336"/>
      <c r="AG166" s="47"/>
      <c r="AH166" s="47"/>
      <c r="AI166" s="47"/>
      <c r="AJ166" s="47"/>
      <c r="AK166" s="47"/>
      <c r="AL166" s="47"/>
      <c r="AM166" s="47"/>
      <c r="AN166" s="47"/>
      <c r="AO166" s="47"/>
    </row>
    <row r="167" spans="1:41" ht="12" customHeight="1">
      <c r="A167" s="163"/>
      <c r="B167" s="159"/>
      <c r="C167" s="159"/>
      <c r="D167" s="160"/>
      <c r="E167" s="161"/>
      <c r="F167" s="164"/>
      <c r="G167" s="164"/>
      <c r="H167" s="165"/>
      <c r="I167" s="166"/>
      <c r="J167" s="167"/>
      <c r="K167" s="168"/>
      <c r="L167" s="169">
        <f t="shared" si="49"/>
        <v>0</v>
      </c>
      <c r="M167" s="168"/>
      <c r="N167" s="170"/>
      <c r="O167" s="171">
        <f t="shared" si="50"/>
        <v>0</v>
      </c>
      <c r="P167" s="171">
        <f t="shared" si="51"/>
        <v>0</v>
      </c>
      <c r="Q167" s="172" t="str">
        <f t="shared" si="28"/>
        <v/>
      </c>
      <c r="R167" s="173" t="str">
        <f t="shared" si="52"/>
        <v/>
      </c>
      <c r="S167" s="173">
        <f t="shared" si="53"/>
        <v>0.25</v>
      </c>
      <c r="T167" s="173">
        <f t="shared" si="54"/>
        <v>0.25</v>
      </c>
      <c r="U167" s="173">
        <f t="shared" si="55"/>
        <v>0.5</v>
      </c>
      <c r="V167" s="173">
        <f t="shared" si="56"/>
        <v>1.5</v>
      </c>
      <c r="W167" s="174">
        <f t="shared" si="57"/>
        <v>0.25</v>
      </c>
      <c r="X167" s="173" t="b">
        <f t="shared" si="35"/>
        <v>0</v>
      </c>
      <c r="Y167" s="162" t="str">
        <f t="shared" si="36"/>
        <v>0</v>
      </c>
      <c r="Z167" s="162" t="str">
        <f t="shared" si="37"/>
        <v/>
      </c>
      <c r="AA167" s="162" t="str">
        <f t="shared" si="58"/>
        <v/>
      </c>
      <c r="AB167" s="175" t="str">
        <f t="shared" si="39"/>
        <v/>
      </c>
      <c r="AC167" s="154"/>
      <c r="AD167" s="155"/>
      <c r="AE167" s="157"/>
      <c r="AF167" s="336"/>
      <c r="AG167" s="47"/>
      <c r="AH167" s="47"/>
      <c r="AI167" s="47"/>
      <c r="AJ167" s="47"/>
      <c r="AK167" s="47"/>
      <c r="AL167" s="47"/>
      <c r="AM167" s="47"/>
      <c r="AN167" s="47"/>
      <c r="AO167" s="47"/>
    </row>
    <row r="168" spans="1:41" ht="12" customHeight="1">
      <c r="A168" s="163"/>
      <c r="B168" s="159"/>
      <c r="C168" s="159"/>
      <c r="D168" s="160"/>
      <c r="E168" s="161"/>
      <c r="F168" s="164"/>
      <c r="G168" s="164"/>
      <c r="H168" s="165"/>
      <c r="I168" s="166"/>
      <c r="J168" s="167"/>
      <c r="K168" s="168"/>
      <c r="L168" s="169">
        <f t="shared" si="49"/>
        <v>0</v>
      </c>
      <c r="M168" s="168"/>
      <c r="N168" s="170"/>
      <c r="O168" s="171">
        <f t="shared" si="50"/>
        <v>0</v>
      </c>
      <c r="P168" s="171">
        <f t="shared" si="51"/>
        <v>0</v>
      </c>
      <c r="Q168" s="172" t="str">
        <f t="shared" si="28"/>
        <v/>
      </c>
      <c r="R168" s="173" t="str">
        <f t="shared" si="52"/>
        <v/>
      </c>
      <c r="S168" s="173">
        <f t="shared" si="53"/>
        <v>0.25</v>
      </c>
      <c r="T168" s="173">
        <f t="shared" si="54"/>
        <v>0.25</v>
      </c>
      <c r="U168" s="173">
        <f t="shared" si="55"/>
        <v>0.5</v>
      </c>
      <c r="V168" s="173">
        <f t="shared" si="56"/>
        <v>1.5</v>
      </c>
      <c r="W168" s="174">
        <f t="shared" si="57"/>
        <v>0.25</v>
      </c>
      <c r="X168" s="173" t="b">
        <f t="shared" si="35"/>
        <v>0</v>
      </c>
      <c r="Y168" s="162" t="str">
        <f t="shared" si="36"/>
        <v>0</v>
      </c>
      <c r="Z168" s="162" t="str">
        <f t="shared" si="37"/>
        <v/>
      </c>
      <c r="AA168" s="162" t="str">
        <f t="shared" si="58"/>
        <v/>
      </c>
      <c r="AB168" s="175" t="str">
        <f t="shared" si="39"/>
        <v/>
      </c>
      <c r="AC168" s="154"/>
      <c r="AD168" s="155"/>
      <c r="AE168" s="157"/>
      <c r="AF168" s="336"/>
      <c r="AG168" s="47"/>
      <c r="AH168" s="47"/>
      <c r="AI168" s="47"/>
      <c r="AJ168" s="47"/>
      <c r="AK168" s="47"/>
      <c r="AL168" s="47"/>
      <c r="AM168" s="47"/>
      <c r="AN168" s="47"/>
      <c r="AO168" s="47"/>
    </row>
    <row r="169" spans="1:41" ht="12" customHeight="1">
      <c r="A169" s="163"/>
      <c r="B169" s="159"/>
      <c r="C169" s="159"/>
      <c r="D169" s="160"/>
      <c r="E169" s="161"/>
      <c r="F169" s="164"/>
      <c r="G169" s="164"/>
      <c r="H169" s="165"/>
      <c r="I169" s="166"/>
      <c r="J169" s="167"/>
      <c r="K169" s="168"/>
      <c r="L169" s="169">
        <f t="shared" si="49"/>
        <v>0</v>
      </c>
      <c r="M169" s="168"/>
      <c r="N169" s="170"/>
      <c r="O169" s="171">
        <f t="shared" si="50"/>
        <v>0</v>
      </c>
      <c r="P169" s="171">
        <f t="shared" si="51"/>
        <v>0</v>
      </c>
      <c r="Q169" s="172" t="str">
        <f t="shared" si="28"/>
        <v/>
      </c>
      <c r="R169" s="173" t="str">
        <f t="shared" si="52"/>
        <v/>
      </c>
      <c r="S169" s="173">
        <f t="shared" si="53"/>
        <v>0.25</v>
      </c>
      <c r="T169" s="173">
        <f t="shared" si="54"/>
        <v>0.25</v>
      </c>
      <c r="U169" s="173">
        <f t="shared" si="55"/>
        <v>0.5</v>
      </c>
      <c r="V169" s="173">
        <f t="shared" si="56"/>
        <v>1.5</v>
      </c>
      <c r="W169" s="174">
        <f t="shared" si="57"/>
        <v>0.25</v>
      </c>
      <c r="X169" s="173" t="b">
        <f t="shared" si="35"/>
        <v>0</v>
      </c>
      <c r="Y169" s="162" t="str">
        <f t="shared" si="36"/>
        <v>0</v>
      </c>
      <c r="Z169" s="162" t="str">
        <f t="shared" si="37"/>
        <v/>
      </c>
      <c r="AA169" s="162" t="str">
        <f t="shared" si="58"/>
        <v/>
      </c>
      <c r="AB169" s="175" t="str">
        <f t="shared" si="39"/>
        <v/>
      </c>
      <c r="AC169" s="154"/>
      <c r="AD169" s="155"/>
      <c r="AE169" s="157"/>
      <c r="AF169" s="336"/>
      <c r="AG169" s="47"/>
      <c r="AH169" s="47"/>
      <c r="AI169" s="47"/>
      <c r="AJ169" s="47"/>
      <c r="AK169" s="47"/>
      <c r="AL169" s="47"/>
      <c r="AM169" s="47"/>
      <c r="AN169" s="47"/>
      <c r="AO169" s="47"/>
    </row>
    <row r="170" spans="1:41" ht="12" customHeight="1">
      <c r="A170" s="163"/>
      <c r="B170" s="159"/>
      <c r="C170" s="159"/>
      <c r="D170" s="160"/>
      <c r="E170" s="161"/>
      <c r="F170" s="164"/>
      <c r="G170" s="164"/>
      <c r="H170" s="165"/>
      <c r="I170" s="166"/>
      <c r="J170" s="167"/>
      <c r="K170" s="168"/>
      <c r="L170" s="169">
        <f t="shared" si="49"/>
        <v>0</v>
      </c>
      <c r="M170" s="168"/>
      <c r="N170" s="170"/>
      <c r="O170" s="171">
        <f t="shared" si="50"/>
        <v>0</v>
      </c>
      <c r="P170" s="171">
        <f t="shared" si="51"/>
        <v>0</v>
      </c>
      <c r="Q170" s="172" t="str">
        <f t="shared" si="28"/>
        <v/>
      </c>
      <c r="R170" s="173" t="str">
        <f t="shared" si="52"/>
        <v/>
      </c>
      <c r="S170" s="173">
        <f t="shared" si="53"/>
        <v>0.25</v>
      </c>
      <c r="T170" s="173">
        <f t="shared" si="54"/>
        <v>0.25</v>
      </c>
      <c r="U170" s="173">
        <f t="shared" si="55"/>
        <v>0.5</v>
      </c>
      <c r="V170" s="173">
        <f t="shared" si="56"/>
        <v>1.5</v>
      </c>
      <c r="W170" s="174">
        <f t="shared" si="57"/>
        <v>0.25</v>
      </c>
      <c r="X170" s="173" t="b">
        <f t="shared" si="35"/>
        <v>0</v>
      </c>
      <c r="Y170" s="162" t="str">
        <f t="shared" si="36"/>
        <v>0</v>
      </c>
      <c r="Z170" s="162" t="str">
        <f t="shared" si="37"/>
        <v/>
      </c>
      <c r="AA170" s="162" t="str">
        <f t="shared" si="58"/>
        <v/>
      </c>
      <c r="AB170" s="175" t="str">
        <f t="shared" si="39"/>
        <v/>
      </c>
      <c r="AC170" s="154"/>
      <c r="AD170" s="155"/>
      <c r="AE170" s="157"/>
      <c r="AF170" s="336"/>
      <c r="AG170" s="47"/>
      <c r="AH170" s="47"/>
      <c r="AI170" s="47"/>
      <c r="AJ170" s="47"/>
      <c r="AK170" s="47"/>
      <c r="AL170" s="47"/>
      <c r="AM170" s="47"/>
      <c r="AN170" s="47"/>
      <c r="AO170" s="47"/>
    </row>
    <row r="171" spans="1:41" ht="12" customHeight="1">
      <c r="A171" s="163"/>
      <c r="B171" s="159"/>
      <c r="C171" s="159"/>
      <c r="D171" s="160"/>
      <c r="E171" s="161"/>
      <c r="F171" s="164"/>
      <c r="G171" s="164"/>
      <c r="H171" s="165"/>
      <c r="I171" s="166"/>
      <c r="J171" s="167"/>
      <c r="K171" s="168"/>
      <c r="L171" s="169">
        <f t="shared" si="49"/>
        <v>0</v>
      </c>
      <c r="M171" s="168"/>
      <c r="N171" s="170"/>
      <c r="O171" s="171">
        <f t="shared" si="50"/>
        <v>0</v>
      </c>
      <c r="P171" s="171">
        <f t="shared" si="51"/>
        <v>0</v>
      </c>
      <c r="Q171" s="172" t="str">
        <f t="shared" si="28"/>
        <v/>
      </c>
      <c r="R171" s="173" t="str">
        <f t="shared" si="52"/>
        <v/>
      </c>
      <c r="S171" s="173">
        <f t="shared" si="53"/>
        <v>0.25</v>
      </c>
      <c r="T171" s="173">
        <f t="shared" si="54"/>
        <v>0.25</v>
      </c>
      <c r="U171" s="173">
        <f t="shared" si="55"/>
        <v>0.5</v>
      </c>
      <c r="V171" s="173">
        <f t="shared" si="56"/>
        <v>1.5</v>
      </c>
      <c r="W171" s="174">
        <f t="shared" si="57"/>
        <v>0.25</v>
      </c>
      <c r="X171" s="173" t="b">
        <f t="shared" si="35"/>
        <v>0</v>
      </c>
      <c r="Y171" s="162" t="str">
        <f t="shared" si="36"/>
        <v>0</v>
      </c>
      <c r="Z171" s="162" t="str">
        <f t="shared" si="37"/>
        <v/>
      </c>
      <c r="AA171" s="162" t="str">
        <f t="shared" si="58"/>
        <v/>
      </c>
      <c r="AB171" s="175" t="str">
        <f t="shared" si="39"/>
        <v/>
      </c>
      <c r="AC171" s="154"/>
      <c r="AD171" s="155"/>
      <c r="AE171" s="157"/>
      <c r="AF171" s="336"/>
      <c r="AG171" s="47"/>
      <c r="AH171" s="47"/>
      <c r="AI171" s="47"/>
      <c r="AJ171" s="47"/>
      <c r="AK171" s="47"/>
      <c r="AL171" s="47"/>
      <c r="AM171" s="47"/>
      <c r="AN171" s="47"/>
      <c r="AO171" s="47"/>
    </row>
    <row r="172" spans="1:41" ht="12" customHeight="1">
      <c r="A172" s="163"/>
      <c r="B172" s="159"/>
      <c r="C172" s="159"/>
      <c r="D172" s="160"/>
      <c r="E172" s="161"/>
      <c r="F172" s="164"/>
      <c r="G172" s="164"/>
      <c r="H172" s="165"/>
      <c r="I172" s="166"/>
      <c r="J172" s="167"/>
      <c r="K172" s="168"/>
      <c r="L172" s="169">
        <f t="shared" si="49"/>
        <v>0</v>
      </c>
      <c r="M172" s="168"/>
      <c r="N172" s="170"/>
      <c r="O172" s="171">
        <f t="shared" si="50"/>
        <v>0</v>
      </c>
      <c r="P172" s="171">
        <f t="shared" si="51"/>
        <v>0</v>
      </c>
      <c r="Q172" s="172" t="str">
        <f t="shared" si="28"/>
        <v/>
      </c>
      <c r="R172" s="173" t="str">
        <f t="shared" si="52"/>
        <v/>
      </c>
      <c r="S172" s="173">
        <f t="shared" si="53"/>
        <v>0.25</v>
      </c>
      <c r="T172" s="173">
        <f t="shared" si="54"/>
        <v>0.25</v>
      </c>
      <c r="U172" s="173">
        <f t="shared" si="55"/>
        <v>0.5</v>
      </c>
      <c r="V172" s="173">
        <f t="shared" si="56"/>
        <v>1.5</v>
      </c>
      <c r="W172" s="174">
        <f t="shared" si="57"/>
        <v>0.25</v>
      </c>
      <c r="X172" s="173" t="b">
        <f t="shared" si="35"/>
        <v>0</v>
      </c>
      <c r="Y172" s="162" t="str">
        <f t="shared" si="36"/>
        <v>0</v>
      </c>
      <c r="Z172" s="162" t="str">
        <f t="shared" si="37"/>
        <v/>
      </c>
      <c r="AA172" s="162" t="str">
        <f t="shared" si="58"/>
        <v/>
      </c>
      <c r="AB172" s="175" t="str">
        <f t="shared" si="39"/>
        <v/>
      </c>
      <c r="AC172" s="154"/>
      <c r="AD172" s="155"/>
      <c r="AE172" s="157"/>
      <c r="AF172" s="336"/>
      <c r="AG172" s="47"/>
      <c r="AH172" s="47"/>
      <c r="AI172" s="47"/>
      <c r="AJ172" s="47"/>
      <c r="AK172" s="47"/>
      <c r="AL172" s="47"/>
      <c r="AM172" s="47"/>
      <c r="AN172" s="47"/>
      <c r="AO172" s="47"/>
    </row>
    <row r="173" spans="1:41" ht="12" customHeight="1">
      <c r="A173" s="163"/>
      <c r="B173" s="159"/>
      <c r="C173" s="159"/>
      <c r="D173" s="160"/>
      <c r="E173" s="161"/>
      <c r="F173" s="164"/>
      <c r="G173" s="164"/>
      <c r="H173" s="165"/>
      <c r="I173" s="166"/>
      <c r="J173" s="167"/>
      <c r="K173" s="168"/>
      <c r="L173" s="169">
        <f t="shared" si="49"/>
        <v>0</v>
      </c>
      <c r="M173" s="168"/>
      <c r="N173" s="170"/>
      <c r="O173" s="171">
        <f t="shared" si="50"/>
        <v>0</v>
      </c>
      <c r="P173" s="171">
        <f t="shared" si="51"/>
        <v>0</v>
      </c>
      <c r="Q173" s="172" t="str">
        <f t="shared" si="28"/>
        <v/>
      </c>
      <c r="R173" s="173" t="str">
        <f t="shared" si="52"/>
        <v/>
      </c>
      <c r="S173" s="173">
        <f t="shared" si="53"/>
        <v>0.25</v>
      </c>
      <c r="T173" s="173">
        <f t="shared" si="54"/>
        <v>0.25</v>
      </c>
      <c r="U173" s="173">
        <f t="shared" si="55"/>
        <v>0.5</v>
      </c>
      <c r="V173" s="173">
        <f t="shared" si="56"/>
        <v>1.5</v>
      </c>
      <c r="W173" s="174">
        <f t="shared" si="57"/>
        <v>0.25</v>
      </c>
      <c r="X173" s="173" t="b">
        <f t="shared" si="35"/>
        <v>0</v>
      </c>
      <c r="Y173" s="162" t="str">
        <f t="shared" si="36"/>
        <v>0</v>
      </c>
      <c r="Z173" s="162" t="str">
        <f t="shared" si="37"/>
        <v/>
      </c>
      <c r="AA173" s="162" t="str">
        <f t="shared" si="58"/>
        <v/>
      </c>
      <c r="AB173" s="175" t="str">
        <f t="shared" si="39"/>
        <v/>
      </c>
      <c r="AC173" s="154"/>
      <c r="AD173" s="155"/>
      <c r="AE173" s="157"/>
      <c r="AF173" s="336"/>
      <c r="AG173" s="47"/>
      <c r="AH173" s="47"/>
      <c r="AI173" s="47"/>
      <c r="AJ173" s="47"/>
      <c r="AK173" s="47"/>
      <c r="AL173" s="47"/>
      <c r="AM173" s="47"/>
      <c r="AN173" s="47"/>
      <c r="AO173" s="47"/>
    </row>
    <row r="174" spans="1:41" ht="12" customHeight="1">
      <c r="A174" s="163"/>
      <c r="B174" s="159"/>
      <c r="C174" s="159"/>
      <c r="D174" s="160"/>
      <c r="E174" s="161"/>
      <c r="F174" s="164"/>
      <c r="G174" s="164"/>
      <c r="H174" s="165"/>
      <c r="I174" s="166"/>
      <c r="J174" s="167"/>
      <c r="K174" s="168"/>
      <c r="L174" s="169">
        <f t="shared" si="49"/>
        <v>0</v>
      </c>
      <c r="M174" s="168"/>
      <c r="N174" s="170"/>
      <c r="O174" s="171">
        <f t="shared" si="50"/>
        <v>0</v>
      </c>
      <c r="P174" s="171">
        <f t="shared" si="51"/>
        <v>0</v>
      </c>
      <c r="Q174" s="172" t="str">
        <f t="shared" si="28"/>
        <v/>
      </c>
      <c r="R174" s="173" t="str">
        <f t="shared" si="52"/>
        <v/>
      </c>
      <c r="S174" s="173">
        <f t="shared" si="53"/>
        <v>0.25</v>
      </c>
      <c r="T174" s="173">
        <f t="shared" si="54"/>
        <v>0.25</v>
      </c>
      <c r="U174" s="173">
        <f t="shared" si="55"/>
        <v>0.5</v>
      </c>
      <c r="V174" s="173">
        <f t="shared" si="56"/>
        <v>1.5</v>
      </c>
      <c r="W174" s="174">
        <f t="shared" si="57"/>
        <v>0.25</v>
      </c>
      <c r="X174" s="173" t="b">
        <f t="shared" si="35"/>
        <v>0</v>
      </c>
      <c r="Y174" s="162" t="str">
        <f t="shared" si="36"/>
        <v>0</v>
      </c>
      <c r="Z174" s="162" t="str">
        <f t="shared" si="37"/>
        <v/>
      </c>
      <c r="AA174" s="162" t="str">
        <f t="shared" si="58"/>
        <v/>
      </c>
      <c r="AB174" s="175" t="str">
        <f t="shared" si="39"/>
        <v/>
      </c>
      <c r="AC174" s="154"/>
      <c r="AD174" s="155"/>
      <c r="AE174" s="157"/>
      <c r="AF174" s="336"/>
      <c r="AG174" s="47"/>
      <c r="AH174" s="47"/>
      <c r="AI174" s="47"/>
      <c r="AJ174" s="47"/>
      <c r="AK174" s="47"/>
      <c r="AL174" s="47"/>
      <c r="AM174" s="47"/>
      <c r="AN174" s="47"/>
      <c r="AO174" s="47"/>
    </row>
    <row r="175" spans="1:41" ht="12" customHeight="1">
      <c r="A175" s="163"/>
      <c r="B175" s="159"/>
      <c r="C175" s="159"/>
      <c r="D175" s="160"/>
      <c r="E175" s="161"/>
      <c r="F175" s="164"/>
      <c r="G175" s="164"/>
      <c r="H175" s="165"/>
      <c r="I175" s="166"/>
      <c r="J175" s="167"/>
      <c r="K175" s="168"/>
      <c r="L175" s="169">
        <f t="shared" si="49"/>
        <v>0</v>
      </c>
      <c r="M175" s="168"/>
      <c r="N175" s="170"/>
      <c r="O175" s="171">
        <f t="shared" si="50"/>
        <v>0</v>
      </c>
      <c r="P175" s="171">
        <f t="shared" si="51"/>
        <v>0</v>
      </c>
      <c r="Q175" s="172" t="str">
        <f t="shared" si="28"/>
        <v/>
      </c>
      <c r="R175" s="173" t="str">
        <f t="shared" si="52"/>
        <v/>
      </c>
      <c r="S175" s="173">
        <f t="shared" si="53"/>
        <v>0.25</v>
      </c>
      <c r="T175" s="173">
        <f t="shared" si="54"/>
        <v>0.25</v>
      </c>
      <c r="U175" s="173">
        <f t="shared" si="55"/>
        <v>0.5</v>
      </c>
      <c r="V175" s="173">
        <f t="shared" si="56"/>
        <v>1.5</v>
      </c>
      <c r="W175" s="174">
        <f t="shared" si="57"/>
        <v>0.25</v>
      </c>
      <c r="X175" s="173" t="b">
        <f t="shared" si="35"/>
        <v>0</v>
      </c>
      <c r="Y175" s="162" t="str">
        <f t="shared" si="36"/>
        <v>0</v>
      </c>
      <c r="Z175" s="162" t="str">
        <f t="shared" si="37"/>
        <v/>
      </c>
      <c r="AA175" s="162" t="str">
        <f t="shared" si="58"/>
        <v/>
      </c>
      <c r="AB175" s="175" t="str">
        <f t="shared" si="39"/>
        <v/>
      </c>
      <c r="AC175" s="154"/>
      <c r="AD175" s="155"/>
      <c r="AE175" s="157"/>
      <c r="AF175" s="336"/>
      <c r="AG175" s="47"/>
      <c r="AH175" s="47"/>
      <c r="AI175" s="47"/>
      <c r="AJ175" s="47"/>
      <c r="AK175" s="47"/>
      <c r="AL175" s="47"/>
      <c r="AM175" s="47"/>
      <c r="AN175" s="47"/>
      <c r="AO175" s="47"/>
    </row>
    <row r="176" spans="1:41" ht="12" customHeight="1">
      <c r="A176" s="163"/>
      <c r="B176" s="159"/>
      <c r="C176" s="159"/>
      <c r="D176" s="160"/>
      <c r="E176" s="161"/>
      <c r="F176" s="164"/>
      <c r="G176" s="164"/>
      <c r="H176" s="165"/>
      <c r="I176" s="166"/>
      <c r="J176" s="167"/>
      <c r="K176" s="168"/>
      <c r="L176" s="169">
        <f t="shared" si="49"/>
        <v>0</v>
      </c>
      <c r="M176" s="168"/>
      <c r="N176" s="170"/>
      <c r="O176" s="171">
        <f t="shared" si="50"/>
        <v>0</v>
      </c>
      <c r="P176" s="171">
        <f t="shared" si="51"/>
        <v>0</v>
      </c>
      <c r="Q176" s="172" t="str">
        <f t="shared" si="28"/>
        <v/>
      </c>
      <c r="R176" s="173" t="str">
        <f t="shared" si="52"/>
        <v/>
      </c>
      <c r="S176" s="173">
        <f t="shared" si="53"/>
        <v>0.25</v>
      </c>
      <c r="T176" s="173">
        <f t="shared" si="54"/>
        <v>0.25</v>
      </c>
      <c r="U176" s="173">
        <f t="shared" si="55"/>
        <v>0.5</v>
      </c>
      <c r="V176" s="173">
        <f t="shared" si="56"/>
        <v>1.5</v>
      </c>
      <c r="W176" s="174">
        <f t="shared" si="57"/>
        <v>0.25</v>
      </c>
      <c r="X176" s="173" t="b">
        <f t="shared" si="35"/>
        <v>0</v>
      </c>
      <c r="Y176" s="162" t="str">
        <f t="shared" si="36"/>
        <v>0</v>
      </c>
      <c r="Z176" s="162" t="str">
        <f t="shared" si="37"/>
        <v/>
      </c>
      <c r="AA176" s="162" t="str">
        <f t="shared" si="58"/>
        <v/>
      </c>
      <c r="AB176" s="175" t="str">
        <f t="shared" si="39"/>
        <v/>
      </c>
      <c r="AC176" s="154"/>
      <c r="AD176" s="155"/>
      <c r="AE176" s="157"/>
      <c r="AF176" s="336"/>
      <c r="AG176" s="47"/>
      <c r="AH176" s="47"/>
      <c r="AI176" s="47"/>
      <c r="AJ176" s="47"/>
      <c r="AK176" s="47"/>
      <c r="AL176" s="47"/>
      <c r="AM176" s="47"/>
      <c r="AN176" s="47"/>
      <c r="AO176" s="47"/>
    </row>
    <row r="177" spans="1:41" ht="12" customHeight="1">
      <c r="A177" s="163"/>
      <c r="B177" s="159"/>
      <c r="C177" s="159"/>
      <c r="D177" s="160"/>
      <c r="E177" s="161"/>
      <c r="F177" s="164"/>
      <c r="G177" s="164"/>
      <c r="H177" s="165"/>
      <c r="I177" s="166"/>
      <c r="J177" s="167"/>
      <c r="K177" s="168"/>
      <c r="L177" s="169">
        <f t="shared" si="49"/>
        <v>0</v>
      </c>
      <c r="M177" s="168"/>
      <c r="N177" s="170"/>
      <c r="O177" s="171">
        <f t="shared" si="50"/>
        <v>0</v>
      </c>
      <c r="P177" s="171">
        <f t="shared" si="51"/>
        <v>0</v>
      </c>
      <c r="Q177" s="172" t="str">
        <f t="shared" si="28"/>
        <v/>
      </c>
      <c r="R177" s="173" t="str">
        <f t="shared" si="52"/>
        <v/>
      </c>
      <c r="S177" s="173">
        <f t="shared" si="53"/>
        <v>0.25</v>
      </c>
      <c r="T177" s="173">
        <f t="shared" si="54"/>
        <v>0.25</v>
      </c>
      <c r="U177" s="173">
        <f t="shared" si="55"/>
        <v>0.5</v>
      </c>
      <c r="V177" s="173">
        <f t="shared" si="56"/>
        <v>1.5</v>
      </c>
      <c r="W177" s="174">
        <f t="shared" si="57"/>
        <v>0.25</v>
      </c>
      <c r="X177" s="173" t="b">
        <f t="shared" si="35"/>
        <v>0</v>
      </c>
      <c r="Y177" s="162" t="str">
        <f t="shared" si="36"/>
        <v>0</v>
      </c>
      <c r="Z177" s="162" t="str">
        <f t="shared" si="37"/>
        <v/>
      </c>
      <c r="AA177" s="162" t="str">
        <f t="shared" si="58"/>
        <v/>
      </c>
      <c r="AB177" s="175" t="str">
        <f t="shared" si="39"/>
        <v/>
      </c>
      <c r="AC177" s="154"/>
      <c r="AD177" s="155"/>
      <c r="AE177" s="157"/>
      <c r="AF177" s="336"/>
      <c r="AG177" s="47"/>
      <c r="AH177" s="47"/>
      <c r="AI177" s="47"/>
      <c r="AJ177" s="47"/>
      <c r="AK177" s="47"/>
      <c r="AL177" s="47"/>
      <c r="AM177" s="47"/>
      <c r="AN177" s="47"/>
      <c r="AO177" s="47"/>
    </row>
    <row r="178" spans="1:41" ht="12" customHeight="1">
      <c r="A178" s="163"/>
      <c r="B178" s="159"/>
      <c r="C178" s="159"/>
      <c r="D178" s="160"/>
      <c r="E178" s="161"/>
      <c r="F178" s="164"/>
      <c r="G178" s="164"/>
      <c r="H178" s="165"/>
      <c r="I178" s="166"/>
      <c r="J178" s="167"/>
      <c r="K178" s="168"/>
      <c r="L178" s="169">
        <f t="shared" si="49"/>
        <v>0</v>
      </c>
      <c r="M178" s="168"/>
      <c r="N178" s="170"/>
      <c r="O178" s="171">
        <f t="shared" si="50"/>
        <v>0</v>
      </c>
      <c r="P178" s="171">
        <f t="shared" si="51"/>
        <v>0</v>
      </c>
      <c r="Q178" s="172" t="str">
        <f t="shared" si="28"/>
        <v/>
      </c>
      <c r="R178" s="173" t="str">
        <f t="shared" si="52"/>
        <v/>
      </c>
      <c r="S178" s="173">
        <f t="shared" si="53"/>
        <v>0.25</v>
      </c>
      <c r="T178" s="173">
        <f t="shared" si="54"/>
        <v>0.25</v>
      </c>
      <c r="U178" s="173">
        <f t="shared" si="55"/>
        <v>0.5</v>
      </c>
      <c r="V178" s="173">
        <f t="shared" si="56"/>
        <v>1.5</v>
      </c>
      <c r="W178" s="174">
        <f t="shared" si="57"/>
        <v>0.25</v>
      </c>
      <c r="X178" s="173" t="b">
        <f t="shared" si="35"/>
        <v>0</v>
      </c>
      <c r="Y178" s="162" t="str">
        <f t="shared" si="36"/>
        <v>0</v>
      </c>
      <c r="Z178" s="162" t="str">
        <f t="shared" si="37"/>
        <v/>
      </c>
      <c r="AA178" s="162" t="str">
        <f t="shared" si="58"/>
        <v/>
      </c>
      <c r="AB178" s="175" t="str">
        <f t="shared" si="39"/>
        <v/>
      </c>
      <c r="AC178" s="154"/>
      <c r="AD178" s="155"/>
      <c r="AE178" s="157"/>
      <c r="AF178" s="336"/>
      <c r="AG178" s="47"/>
      <c r="AH178" s="47"/>
      <c r="AI178" s="47"/>
      <c r="AJ178" s="47"/>
      <c r="AK178" s="47"/>
      <c r="AL178" s="47"/>
      <c r="AM178" s="47"/>
      <c r="AN178" s="47"/>
      <c r="AO178" s="47"/>
    </row>
    <row r="179" spans="1:41" ht="12" customHeight="1">
      <c r="A179" s="163"/>
      <c r="B179" s="159"/>
      <c r="C179" s="159"/>
      <c r="D179" s="160"/>
      <c r="E179" s="161"/>
      <c r="F179" s="164"/>
      <c r="G179" s="164"/>
      <c r="H179" s="165"/>
      <c r="I179" s="166"/>
      <c r="J179" s="167"/>
      <c r="K179" s="168"/>
      <c r="L179" s="169">
        <f t="shared" si="49"/>
        <v>0</v>
      </c>
      <c r="M179" s="168"/>
      <c r="N179" s="170"/>
      <c r="O179" s="171">
        <f t="shared" si="50"/>
        <v>0</v>
      </c>
      <c r="P179" s="171">
        <f t="shared" si="51"/>
        <v>0</v>
      </c>
      <c r="Q179" s="172" t="str">
        <f t="shared" si="28"/>
        <v/>
      </c>
      <c r="R179" s="173" t="str">
        <f t="shared" si="52"/>
        <v/>
      </c>
      <c r="S179" s="173">
        <f t="shared" si="53"/>
        <v>0.25</v>
      </c>
      <c r="T179" s="173">
        <f t="shared" si="54"/>
        <v>0.25</v>
      </c>
      <c r="U179" s="173">
        <f t="shared" si="55"/>
        <v>0.5</v>
      </c>
      <c r="V179" s="173">
        <f t="shared" si="56"/>
        <v>1.5</v>
      </c>
      <c r="W179" s="174">
        <f t="shared" si="57"/>
        <v>0.25</v>
      </c>
      <c r="X179" s="173" t="b">
        <f t="shared" si="35"/>
        <v>0</v>
      </c>
      <c r="Y179" s="162" t="str">
        <f t="shared" si="36"/>
        <v>0</v>
      </c>
      <c r="Z179" s="162" t="str">
        <f t="shared" si="37"/>
        <v/>
      </c>
      <c r="AA179" s="162" t="str">
        <f t="shared" si="58"/>
        <v/>
      </c>
      <c r="AB179" s="175" t="str">
        <f t="shared" si="39"/>
        <v/>
      </c>
      <c r="AC179" s="154"/>
      <c r="AD179" s="155"/>
      <c r="AE179" s="157"/>
      <c r="AF179" s="336"/>
      <c r="AG179" s="47"/>
      <c r="AH179" s="47"/>
      <c r="AI179" s="47"/>
      <c r="AJ179" s="47"/>
      <c r="AK179" s="47"/>
      <c r="AL179" s="47"/>
      <c r="AM179" s="47"/>
      <c r="AN179" s="47"/>
      <c r="AO179" s="47"/>
    </row>
    <row r="180" spans="1:41" ht="12" customHeight="1">
      <c r="A180" s="163"/>
      <c r="B180" s="159"/>
      <c r="C180" s="159"/>
      <c r="D180" s="160"/>
      <c r="E180" s="161"/>
      <c r="F180" s="164"/>
      <c r="G180" s="164"/>
      <c r="H180" s="165"/>
      <c r="I180" s="166"/>
      <c r="J180" s="167"/>
      <c r="K180" s="168"/>
      <c r="L180" s="169">
        <f t="shared" si="49"/>
        <v>0</v>
      </c>
      <c r="M180" s="168"/>
      <c r="N180" s="170"/>
      <c r="O180" s="171">
        <f t="shared" si="50"/>
        <v>0</v>
      </c>
      <c r="P180" s="171">
        <f t="shared" si="51"/>
        <v>0</v>
      </c>
      <c r="Q180" s="172" t="str">
        <f t="shared" si="28"/>
        <v/>
      </c>
      <c r="R180" s="173" t="str">
        <f t="shared" si="52"/>
        <v/>
      </c>
      <c r="S180" s="173">
        <f t="shared" si="53"/>
        <v>0.25</v>
      </c>
      <c r="T180" s="173">
        <f t="shared" si="54"/>
        <v>0.25</v>
      </c>
      <c r="U180" s="173">
        <f t="shared" si="55"/>
        <v>0.5</v>
      </c>
      <c r="V180" s="173">
        <f t="shared" si="56"/>
        <v>1.5</v>
      </c>
      <c r="W180" s="174">
        <f t="shared" si="57"/>
        <v>0.25</v>
      </c>
      <c r="X180" s="173" t="b">
        <f t="shared" si="35"/>
        <v>0</v>
      </c>
      <c r="Y180" s="162" t="str">
        <f t="shared" si="36"/>
        <v>0</v>
      </c>
      <c r="Z180" s="162" t="str">
        <f t="shared" si="37"/>
        <v/>
      </c>
      <c r="AA180" s="162" t="str">
        <f t="shared" si="58"/>
        <v/>
      </c>
      <c r="AB180" s="175" t="str">
        <f t="shared" si="39"/>
        <v/>
      </c>
      <c r="AC180" s="154"/>
      <c r="AD180" s="155"/>
      <c r="AE180" s="157"/>
      <c r="AF180" s="336"/>
      <c r="AG180" s="47"/>
      <c r="AH180" s="47"/>
      <c r="AI180" s="47"/>
      <c r="AJ180" s="47"/>
      <c r="AK180" s="47"/>
      <c r="AL180" s="47"/>
      <c r="AM180" s="47"/>
      <c r="AN180" s="47"/>
      <c r="AO180" s="47"/>
    </row>
    <row r="181" spans="1:41" ht="12" customHeight="1">
      <c r="A181" s="163"/>
      <c r="B181" s="159"/>
      <c r="C181" s="159"/>
      <c r="D181" s="160"/>
      <c r="E181" s="161"/>
      <c r="F181" s="164"/>
      <c r="G181" s="164"/>
      <c r="H181" s="165"/>
      <c r="I181" s="166"/>
      <c r="J181" s="167"/>
      <c r="K181" s="168"/>
      <c r="L181" s="169">
        <f t="shared" si="49"/>
        <v>0</v>
      </c>
      <c r="M181" s="168"/>
      <c r="N181" s="170"/>
      <c r="O181" s="171">
        <f t="shared" si="50"/>
        <v>0</v>
      </c>
      <c r="P181" s="171">
        <f t="shared" si="51"/>
        <v>0</v>
      </c>
      <c r="Q181" s="172" t="str">
        <f t="shared" si="28"/>
        <v/>
      </c>
      <c r="R181" s="173" t="str">
        <f t="shared" si="52"/>
        <v/>
      </c>
      <c r="S181" s="173">
        <f t="shared" si="53"/>
        <v>0.25</v>
      </c>
      <c r="T181" s="173">
        <f t="shared" si="54"/>
        <v>0.25</v>
      </c>
      <c r="U181" s="173">
        <f t="shared" si="55"/>
        <v>0.5</v>
      </c>
      <c r="V181" s="173">
        <f t="shared" si="56"/>
        <v>1.5</v>
      </c>
      <c r="W181" s="174">
        <f t="shared" si="57"/>
        <v>0.25</v>
      </c>
      <c r="X181" s="173" t="b">
        <f t="shared" si="35"/>
        <v>0</v>
      </c>
      <c r="Y181" s="162" t="str">
        <f t="shared" si="36"/>
        <v>0</v>
      </c>
      <c r="Z181" s="162" t="str">
        <f t="shared" si="37"/>
        <v/>
      </c>
      <c r="AA181" s="162" t="str">
        <f t="shared" si="58"/>
        <v/>
      </c>
      <c r="AB181" s="175" t="str">
        <f t="shared" si="39"/>
        <v/>
      </c>
      <c r="AC181" s="154"/>
      <c r="AD181" s="155"/>
      <c r="AE181" s="157"/>
      <c r="AF181" s="336"/>
      <c r="AG181" s="47"/>
      <c r="AH181" s="47"/>
      <c r="AI181" s="47"/>
      <c r="AJ181" s="47"/>
      <c r="AK181" s="47"/>
      <c r="AL181" s="47"/>
      <c r="AM181" s="47"/>
      <c r="AN181" s="47"/>
      <c r="AO181" s="47"/>
    </row>
    <row r="182" spans="1:41" ht="12" customHeight="1">
      <c r="A182" s="163"/>
      <c r="B182" s="159"/>
      <c r="C182" s="159"/>
      <c r="D182" s="160"/>
      <c r="E182" s="161"/>
      <c r="F182" s="164"/>
      <c r="G182" s="164"/>
      <c r="H182" s="165"/>
      <c r="I182" s="166"/>
      <c r="J182" s="167"/>
      <c r="K182" s="168"/>
      <c r="L182" s="169">
        <f t="shared" si="49"/>
        <v>0</v>
      </c>
      <c r="M182" s="168"/>
      <c r="N182" s="170"/>
      <c r="O182" s="171">
        <f t="shared" si="50"/>
        <v>0</v>
      </c>
      <c r="P182" s="171">
        <f t="shared" si="51"/>
        <v>0</v>
      </c>
      <c r="Q182" s="172" t="str">
        <f t="shared" si="28"/>
        <v/>
      </c>
      <c r="R182" s="173" t="str">
        <f t="shared" si="52"/>
        <v/>
      </c>
      <c r="S182" s="173">
        <f t="shared" si="53"/>
        <v>0.25</v>
      </c>
      <c r="T182" s="173">
        <f t="shared" si="54"/>
        <v>0.25</v>
      </c>
      <c r="U182" s="173">
        <f t="shared" si="55"/>
        <v>0.5</v>
      </c>
      <c r="V182" s="173">
        <f t="shared" si="56"/>
        <v>1.5</v>
      </c>
      <c r="W182" s="174">
        <f t="shared" si="57"/>
        <v>0.25</v>
      </c>
      <c r="X182" s="173" t="b">
        <f t="shared" si="35"/>
        <v>0</v>
      </c>
      <c r="Y182" s="162" t="str">
        <f t="shared" si="36"/>
        <v>0</v>
      </c>
      <c r="Z182" s="162" t="str">
        <f t="shared" si="37"/>
        <v/>
      </c>
      <c r="AA182" s="162" t="str">
        <f t="shared" si="58"/>
        <v/>
      </c>
      <c r="AB182" s="175" t="str">
        <f t="shared" si="39"/>
        <v/>
      </c>
      <c r="AC182" s="154"/>
      <c r="AD182" s="155"/>
      <c r="AE182" s="157"/>
      <c r="AF182" s="336"/>
      <c r="AG182" s="47"/>
      <c r="AH182" s="47"/>
      <c r="AI182" s="47"/>
      <c r="AJ182" s="47"/>
      <c r="AK182" s="47"/>
      <c r="AL182" s="47"/>
      <c r="AM182" s="47"/>
      <c r="AN182" s="47"/>
      <c r="AO182" s="47"/>
    </row>
    <row r="183" spans="1:41" ht="12" customHeight="1">
      <c r="A183" s="163"/>
      <c r="B183" s="159"/>
      <c r="C183" s="159"/>
      <c r="D183" s="160"/>
      <c r="E183" s="161"/>
      <c r="F183" s="164"/>
      <c r="G183" s="164"/>
      <c r="H183" s="165"/>
      <c r="I183" s="166"/>
      <c r="J183" s="167"/>
      <c r="K183" s="168"/>
      <c r="L183" s="169">
        <f t="shared" si="49"/>
        <v>0</v>
      </c>
      <c r="M183" s="168"/>
      <c r="N183" s="170"/>
      <c r="O183" s="171">
        <f t="shared" si="50"/>
        <v>0</v>
      </c>
      <c r="P183" s="171">
        <f t="shared" si="51"/>
        <v>0</v>
      </c>
      <c r="Q183" s="172" t="str">
        <f t="shared" si="28"/>
        <v/>
      </c>
      <c r="R183" s="173" t="str">
        <f t="shared" si="52"/>
        <v/>
      </c>
      <c r="S183" s="173">
        <f t="shared" si="53"/>
        <v>0.25</v>
      </c>
      <c r="T183" s="173">
        <f t="shared" si="54"/>
        <v>0.25</v>
      </c>
      <c r="U183" s="173">
        <f t="shared" si="55"/>
        <v>0.5</v>
      </c>
      <c r="V183" s="173">
        <f t="shared" si="56"/>
        <v>1.5</v>
      </c>
      <c r="W183" s="174">
        <f t="shared" si="57"/>
        <v>0.25</v>
      </c>
      <c r="X183" s="173" t="b">
        <f t="shared" si="35"/>
        <v>0</v>
      </c>
      <c r="Y183" s="162" t="str">
        <f t="shared" si="36"/>
        <v>0</v>
      </c>
      <c r="Z183" s="162" t="str">
        <f t="shared" si="37"/>
        <v/>
      </c>
      <c r="AA183" s="162" t="str">
        <f t="shared" si="58"/>
        <v/>
      </c>
      <c r="AB183" s="175" t="str">
        <f t="shared" si="39"/>
        <v/>
      </c>
      <c r="AC183" s="154"/>
      <c r="AD183" s="155"/>
      <c r="AE183" s="157"/>
      <c r="AF183" s="336"/>
      <c r="AG183" s="47"/>
      <c r="AH183" s="47"/>
      <c r="AI183" s="47"/>
      <c r="AJ183" s="47"/>
      <c r="AK183" s="47"/>
      <c r="AL183" s="47"/>
      <c r="AM183" s="47"/>
      <c r="AN183" s="47"/>
      <c r="AO183" s="47"/>
    </row>
    <row r="184" spans="1:41" ht="12" customHeight="1">
      <c r="A184" s="163"/>
      <c r="B184" s="159"/>
      <c r="C184" s="159"/>
      <c r="D184" s="160"/>
      <c r="E184" s="161"/>
      <c r="F184" s="164"/>
      <c r="G184" s="164"/>
      <c r="H184" s="165"/>
      <c r="I184" s="166"/>
      <c r="J184" s="167"/>
      <c r="K184" s="168"/>
      <c r="L184" s="169">
        <f t="shared" si="49"/>
        <v>0</v>
      </c>
      <c r="M184" s="168"/>
      <c r="N184" s="170"/>
      <c r="O184" s="171">
        <f t="shared" si="50"/>
        <v>0</v>
      </c>
      <c r="P184" s="171">
        <f t="shared" si="51"/>
        <v>0</v>
      </c>
      <c r="Q184" s="172" t="str">
        <f t="shared" si="28"/>
        <v/>
      </c>
      <c r="R184" s="173" t="str">
        <f t="shared" si="52"/>
        <v/>
      </c>
      <c r="S184" s="173">
        <f t="shared" si="53"/>
        <v>0.25</v>
      </c>
      <c r="T184" s="173">
        <f t="shared" si="54"/>
        <v>0.25</v>
      </c>
      <c r="U184" s="173">
        <f t="shared" si="55"/>
        <v>0.5</v>
      </c>
      <c r="V184" s="173">
        <f t="shared" si="56"/>
        <v>1.5</v>
      </c>
      <c r="W184" s="174">
        <f t="shared" si="57"/>
        <v>0.25</v>
      </c>
      <c r="X184" s="173" t="b">
        <f t="shared" si="35"/>
        <v>0</v>
      </c>
      <c r="Y184" s="162" t="str">
        <f t="shared" si="36"/>
        <v>0</v>
      </c>
      <c r="Z184" s="162" t="str">
        <f t="shared" si="37"/>
        <v/>
      </c>
      <c r="AA184" s="162" t="str">
        <f t="shared" si="58"/>
        <v/>
      </c>
      <c r="AB184" s="175" t="str">
        <f t="shared" si="39"/>
        <v/>
      </c>
      <c r="AC184" s="154"/>
      <c r="AD184" s="155"/>
      <c r="AE184" s="157"/>
      <c r="AF184" s="336"/>
      <c r="AG184" s="47"/>
      <c r="AH184" s="47"/>
      <c r="AI184" s="47"/>
      <c r="AJ184" s="47"/>
      <c r="AK184" s="47"/>
      <c r="AL184" s="47"/>
      <c r="AM184" s="47"/>
      <c r="AN184" s="47"/>
      <c r="AO184" s="47"/>
    </row>
    <row r="185" spans="1:41" ht="12" customHeight="1">
      <c r="A185" s="163"/>
      <c r="B185" s="159"/>
      <c r="C185" s="159"/>
      <c r="D185" s="160"/>
      <c r="E185" s="161"/>
      <c r="F185" s="164"/>
      <c r="G185" s="164"/>
      <c r="H185" s="165"/>
      <c r="I185" s="166"/>
      <c r="J185" s="167"/>
      <c r="K185" s="168"/>
      <c r="L185" s="169">
        <f t="shared" si="49"/>
        <v>0</v>
      </c>
      <c r="M185" s="168"/>
      <c r="N185" s="170"/>
      <c r="O185" s="171">
        <f t="shared" si="50"/>
        <v>0</v>
      </c>
      <c r="P185" s="171">
        <f t="shared" si="51"/>
        <v>0</v>
      </c>
      <c r="Q185" s="172" t="str">
        <f t="shared" si="28"/>
        <v/>
      </c>
      <c r="R185" s="173" t="str">
        <f t="shared" si="52"/>
        <v/>
      </c>
      <c r="S185" s="173">
        <f t="shared" si="53"/>
        <v>0.25</v>
      </c>
      <c r="T185" s="173">
        <f t="shared" si="54"/>
        <v>0.25</v>
      </c>
      <c r="U185" s="173">
        <f t="shared" si="55"/>
        <v>0.5</v>
      </c>
      <c r="V185" s="173">
        <f t="shared" si="56"/>
        <v>1.5</v>
      </c>
      <c r="W185" s="174">
        <f t="shared" si="57"/>
        <v>0.25</v>
      </c>
      <c r="X185" s="173" t="b">
        <f t="shared" si="35"/>
        <v>0</v>
      </c>
      <c r="Y185" s="162" t="str">
        <f t="shared" si="36"/>
        <v>0</v>
      </c>
      <c r="Z185" s="162" t="str">
        <f t="shared" si="37"/>
        <v/>
      </c>
      <c r="AA185" s="162" t="str">
        <f t="shared" si="58"/>
        <v/>
      </c>
      <c r="AB185" s="175" t="str">
        <f t="shared" si="39"/>
        <v/>
      </c>
      <c r="AC185" s="154"/>
      <c r="AD185" s="155"/>
      <c r="AE185" s="157"/>
      <c r="AF185" s="336"/>
      <c r="AG185" s="47"/>
      <c r="AH185" s="47"/>
      <c r="AI185" s="47"/>
      <c r="AJ185" s="47"/>
      <c r="AK185" s="47"/>
      <c r="AL185" s="47"/>
      <c r="AM185" s="47"/>
      <c r="AN185" s="47"/>
      <c r="AO185" s="47"/>
    </row>
    <row r="186" spans="1:41" ht="12" customHeight="1">
      <c r="A186" s="163"/>
      <c r="B186" s="159"/>
      <c r="C186" s="159"/>
      <c r="D186" s="160"/>
      <c r="E186" s="161"/>
      <c r="F186" s="164"/>
      <c r="G186" s="164"/>
      <c r="H186" s="165"/>
      <c r="I186" s="166"/>
      <c r="J186" s="167"/>
      <c r="K186" s="168"/>
      <c r="L186" s="169">
        <f t="shared" si="49"/>
        <v>0</v>
      </c>
      <c r="M186" s="168"/>
      <c r="N186" s="170"/>
      <c r="O186" s="171">
        <f t="shared" si="50"/>
        <v>0</v>
      </c>
      <c r="P186" s="171">
        <f t="shared" si="51"/>
        <v>0</v>
      </c>
      <c r="Q186" s="172" t="str">
        <f t="shared" si="28"/>
        <v/>
      </c>
      <c r="R186" s="173" t="str">
        <f t="shared" si="52"/>
        <v/>
      </c>
      <c r="S186" s="173">
        <f t="shared" si="53"/>
        <v>0.25</v>
      </c>
      <c r="T186" s="173">
        <f t="shared" si="54"/>
        <v>0.25</v>
      </c>
      <c r="U186" s="173">
        <f t="shared" si="55"/>
        <v>0.5</v>
      </c>
      <c r="V186" s="173">
        <f t="shared" si="56"/>
        <v>1.5</v>
      </c>
      <c r="W186" s="174">
        <f t="shared" si="57"/>
        <v>0.25</v>
      </c>
      <c r="X186" s="173" t="b">
        <f t="shared" si="35"/>
        <v>0</v>
      </c>
      <c r="Y186" s="162" t="str">
        <f t="shared" si="36"/>
        <v>0</v>
      </c>
      <c r="Z186" s="162" t="str">
        <f t="shared" si="37"/>
        <v/>
      </c>
      <c r="AA186" s="162" t="str">
        <f t="shared" si="58"/>
        <v/>
      </c>
      <c r="AB186" s="175" t="str">
        <f t="shared" si="39"/>
        <v/>
      </c>
      <c r="AC186" s="154"/>
      <c r="AD186" s="155"/>
      <c r="AE186" s="157"/>
      <c r="AF186" s="336"/>
      <c r="AG186" s="47"/>
      <c r="AH186" s="47"/>
      <c r="AI186" s="47"/>
      <c r="AJ186" s="47"/>
      <c r="AK186" s="47"/>
      <c r="AL186" s="47"/>
      <c r="AM186" s="47"/>
      <c r="AN186" s="47"/>
      <c r="AO186" s="47"/>
    </row>
    <row r="187" spans="1:41" ht="12" customHeight="1">
      <c r="A187" s="163"/>
      <c r="B187" s="159"/>
      <c r="C187" s="159"/>
      <c r="D187" s="160"/>
      <c r="E187" s="161"/>
      <c r="F187" s="164"/>
      <c r="G187" s="164"/>
      <c r="H187" s="165"/>
      <c r="I187" s="166"/>
      <c r="J187" s="167"/>
      <c r="K187" s="168"/>
      <c r="L187" s="169">
        <f t="shared" si="49"/>
        <v>0</v>
      </c>
      <c r="M187" s="168"/>
      <c r="N187" s="170"/>
      <c r="O187" s="171">
        <f t="shared" si="50"/>
        <v>0</v>
      </c>
      <c r="P187" s="171">
        <f t="shared" si="51"/>
        <v>0</v>
      </c>
      <c r="Q187" s="172" t="str">
        <f t="shared" si="28"/>
        <v/>
      </c>
      <c r="R187" s="173" t="str">
        <f t="shared" si="52"/>
        <v/>
      </c>
      <c r="S187" s="173">
        <f t="shared" si="53"/>
        <v>0.25</v>
      </c>
      <c r="T187" s="173">
        <f t="shared" si="54"/>
        <v>0.25</v>
      </c>
      <c r="U187" s="173">
        <f t="shared" si="55"/>
        <v>0.5</v>
      </c>
      <c r="V187" s="173">
        <f t="shared" si="56"/>
        <v>1.5</v>
      </c>
      <c r="W187" s="174">
        <f t="shared" si="57"/>
        <v>0.25</v>
      </c>
      <c r="X187" s="173" t="b">
        <f t="shared" si="35"/>
        <v>0</v>
      </c>
      <c r="Y187" s="162" t="str">
        <f t="shared" si="36"/>
        <v>0</v>
      </c>
      <c r="Z187" s="162" t="str">
        <f t="shared" si="37"/>
        <v/>
      </c>
      <c r="AA187" s="162" t="str">
        <f t="shared" si="58"/>
        <v/>
      </c>
      <c r="AB187" s="175" t="str">
        <f t="shared" si="39"/>
        <v/>
      </c>
      <c r="AC187" s="154"/>
      <c r="AD187" s="155"/>
      <c r="AE187" s="157"/>
      <c r="AF187" s="336"/>
      <c r="AG187" s="47"/>
      <c r="AH187" s="47"/>
      <c r="AI187" s="47"/>
      <c r="AJ187" s="47"/>
      <c r="AK187" s="47"/>
      <c r="AL187" s="47"/>
      <c r="AM187" s="47"/>
      <c r="AN187" s="47"/>
      <c r="AO187" s="47"/>
    </row>
    <row r="188" spans="1:41" ht="12" customHeight="1">
      <c r="A188" s="163"/>
      <c r="B188" s="159"/>
      <c r="C188" s="159"/>
      <c r="D188" s="160"/>
      <c r="E188" s="161"/>
      <c r="F188" s="164"/>
      <c r="G188" s="164"/>
      <c r="H188" s="165"/>
      <c r="I188" s="166"/>
      <c r="J188" s="167"/>
      <c r="K188" s="168"/>
      <c r="L188" s="169">
        <f t="shared" si="49"/>
        <v>0</v>
      </c>
      <c r="M188" s="168"/>
      <c r="N188" s="170"/>
      <c r="O188" s="171">
        <f t="shared" si="50"/>
        <v>0</v>
      </c>
      <c r="P188" s="171">
        <f t="shared" si="51"/>
        <v>0</v>
      </c>
      <c r="Q188" s="172" t="str">
        <f t="shared" si="28"/>
        <v/>
      </c>
      <c r="R188" s="173" t="str">
        <f t="shared" si="52"/>
        <v/>
      </c>
      <c r="S188" s="173">
        <f t="shared" si="53"/>
        <v>0.25</v>
      </c>
      <c r="T188" s="173">
        <f t="shared" si="54"/>
        <v>0.25</v>
      </c>
      <c r="U188" s="173">
        <f t="shared" si="55"/>
        <v>0.5</v>
      </c>
      <c r="V188" s="173">
        <f t="shared" si="56"/>
        <v>1.5</v>
      </c>
      <c r="W188" s="174">
        <f t="shared" si="57"/>
        <v>0.25</v>
      </c>
      <c r="X188" s="173" t="b">
        <f t="shared" si="35"/>
        <v>0</v>
      </c>
      <c r="Y188" s="162" t="str">
        <f t="shared" si="36"/>
        <v>0</v>
      </c>
      <c r="Z188" s="162" t="str">
        <f t="shared" si="37"/>
        <v/>
      </c>
      <c r="AA188" s="162" t="str">
        <f t="shared" si="58"/>
        <v/>
      </c>
      <c r="AB188" s="175" t="str">
        <f t="shared" si="39"/>
        <v/>
      </c>
      <c r="AC188" s="154"/>
      <c r="AD188" s="155"/>
      <c r="AE188" s="157"/>
      <c r="AF188" s="336"/>
      <c r="AG188" s="47"/>
      <c r="AH188" s="47"/>
      <c r="AI188" s="47"/>
      <c r="AJ188" s="47"/>
      <c r="AK188" s="47"/>
      <c r="AL188" s="47"/>
      <c r="AM188" s="47"/>
      <c r="AN188" s="47"/>
      <c r="AO188" s="47"/>
    </row>
    <row r="189" spans="1:41" ht="12" customHeight="1">
      <c r="A189" s="163"/>
      <c r="B189" s="159"/>
      <c r="C189" s="159"/>
      <c r="D189" s="160"/>
      <c r="E189" s="161"/>
      <c r="F189" s="164"/>
      <c r="G189" s="164"/>
      <c r="H189" s="165"/>
      <c r="I189" s="166"/>
      <c r="J189" s="167"/>
      <c r="K189" s="168"/>
      <c r="L189" s="169">
        <f t="shared" si="49"/>
        <v>0</v>
      </c>
      <c r="M189" s="168"/>
      <c r="N189" s="170"/>
      <c r="O189" s="171">
        <f t="shared" si="50"/>
        <v>0</v>
      </c>
      <c r="P189" s="171">
        <f t="shared" si="51"/>
        <v>0</v>
      </c>
      <c r="Q189" s="172" t="str">
        <f t="shared" si="28"/>
        <v/>
      </c>
      <c r="R189" s="173" t="str">
        <f t="shared" si="52"/>
        <v/>
      </c>
      <c r="S189" s="173">
        <f t="shared" si="53"/>
        <v>0.25</v>
      </c>
      <c r="T189" s="173">
        <f t="shared" si="54"/>
        <v>0.25</v>
      </c>
      <c r="U189" s="173">
        <f t="shared" si="55"/>
        <v>0.5</v>
      </c>
      <c r="V189" s="173">
        <f t="shared" si="56"/>
        <v>1.5</v>
      </c>
      <c r="W189" s="174">
        <f t="shared" si="57"/>
        <v>0.25</v>
      </c>
      <c r="X189" s="173" t="b">
        <f t="shared" si="35"/>
        <v>0</v>
      </c>
      <c r="Y189" s="162" t="str">
        <f t="shared" si="36"/>
        <v>0</v>
      </c>
      <c r="Z189" s="162" t="str">
        <f t="shared" si="37"/>
        <v/>
      </c>
      <c r="AA189" s="162" t="str">
        <f t="shared" si="58"/>
        <v/>
      </c>
      <c r="AB189" s="175" t="str">
        <f t="shared" si="39"/>
        <v/>
      </c>
      <c r="AC189" s="154"/>
      <c r="AD189" s="155"/>
      <c r="AE189" s="157"/>
      <c r="AF189" s="336"/>
      <c r="AG189" s="47"/>
      <c r="AH189" s="47"/>
      <c r="AI189" s="47"/>
      <c r="AJ189" s="47"/>
      <c r="AK189" s="47"/>
      <c r="AL189" s="47"/>
      <c r="AM189" s="47"/>
      <c r="AN189" s="47"/>
      <c r="AO189" s="47"/>
    </row>
    <row r="190" spans="1:41" ht="12" customHeight="1">
      <c r="A190" s="163"/>
      <c r="B190" s="159"/>
      <c r="C190" s="159"/>
      <c r="D190" s="160"/>
      <c r="E190" s="161"/>
      <c r="F190" s="164"/>
      <c r="G190" s="164"/>
      <c r="H190" s="165"/>
      <c r="I190" s="166"/>
      <c r="J190" s="167"/>
      <c r="K190" s="168"/>
      <c r="L190" s="169">
        <f t="shared" si="49"/>
        <v>0</v>
      </c>
      <c r="M190" s="168"/>
      <c r="N190" s="170"/>
      <c r="O190" s="171">
        <f t="shared" si="50"/>
        <v>0</v>
      </c>
      <c r="P190" s="171">
        <f t="shared" si="51"/>
        <v>0</v>
      </c>
      <c r="Q190" s="172" t="str">
        <f t="shared" si="28"/>
        <v/>
      </c>
      <c r="R190" s="173" t="str">
        <f t="shared" si="52"/>
        <v/>
      </c>
      <c r="S190" s="173">
        <f t="shared" si="53"/>
        <v>0.25</v>
      </c>
      <c r="T190" s="173">
        <f t="shared" si="54"/>
        <v>0.25</v>
      </c>
      <c r="U190" s="173">
        <f t="shared" si="55"/>
        <v>0.5</v>
      </c>
      <c r="V190" s="173">
        <f t="shared" si="56"/>
        <v>1.5</v>
      </c>
      <c r="W190" s="174">
        <f t="shared" si="57"/>
        <v>0.25</v>
      </c>
      <c r="X190" s="173" t="b">
        <f t="shared" si="35"/>
        <v>0</v>
      </c>
      <c r="Y190" s="162" t="str">
        <f t="shared" si="36"/>
        <v>0</v>
      </c>
      <c r="Z190" s="162" t="str">
        <f t="shared" si="37"/>
        <v/>
      </c>
      <c r="AA190" s="162" t="str">
        <f t="shared" si="58"/>
        <v/>
      </c>
      <c r="AB190" s="175" t="str">
        <f t="shared" si="39"/>
        <v/>
      </c>
      <c r="AC190" s="154"/>
      <c r="AD190" s="155"/>
      <c r="AE190" s="157"/>
      <c r="AF190" s="336"/>
      <c r="AG190" s="47"/>
      <c r="AH190" s="47"/>
      <c r="AI190" s="47"/>
      <c r="AJ190" s="47"/>
      <c r="AK190" s="47"/>
      <c r="AL190" s="47"/>
      <c r="AM190" s="47"/>
      <c r="AN190" s="47"/>
      <c r="AO190" s="47"/>
    </row>
    <row r="191" spans="1:41" ht="12" customHeight="1">
      <c r="A191" s="163"/>
      <c r="B191" s="159"/>
      <c r="C191" s="159"/>
      <c r="D191" s="160"/>
      <c r="E191" s="161"/>
      <c r="F191" s="164"/>
      <c r="G191" s="164"/>
      <c r="H191" s="165"/>
      <c r="I191" s="166"/>
      <c r="J191" s="167"/>
      <c r="K191" s="168"/>
      <c r="L191" s="169">
        <f t="shared" si="49"/>
        <v>0</v>
      </c>
      <c r="M191" s="168"/>
      <c r="N191" s="170"/>
      <c r="O191" s="171">
        <f t="shared" si="50"/>
        <v>0</v>
      </c>
      <c r="P191" s="171">
        <f t="shared" si="51"/>
        <v>0</v>
      </c>
      <c r="Q191" s="172" t="str">
        <f t="shared" si="28"/>
        <v/>
      </c>
      <c r="R191" s="173" t="str">
        <f t="shared" si="52"/>
        <v/>
      </c>
      <c r="S191" s="173">
        <f t="shared" si="53"/>
        <v>0.25</v>
      </c>
      <c r="T191" s="173">
        <f t="shared" si="54"/>
        <v>0.25</v>
      </c>
      <c r="U191" s="173">
        <f t="shared" si="55"/>
        <v>0.5</v>
      </c>
      <c r="V191" s="173">
        <f t="shared" si="56"/>
        <v>1.5</v>
      </c>
      <c r="W191" s="174">
        <f t="shared" si="57"/>
        <v>0.25</v>
      </c>
      <c r="X191" s="173" t="b">
        <f t="shared" si="35"/>
        <v>0</v>
      </c>
      <c r="Y191" s="162" t="str">
        <f t="shared" si="36"/>
        <v>0</v>
      </c>
      <c r="Z191" s="162" t="str">
        <f t="shared" si="37"/>
        <v/>
      </c>
      <c r="AA191" s="162" t="str">
        <f t="shared" si="58"/>
        <v/>
      </c>
      <c r="AB191" s="175" t="str">
        <f t="shared" si="39"/>
        <v/>
      </c>
      <c r="AC191" s="154"/>
      <c r="AD191" s="155"/>
      <c r="AE191" s="157"/>
      <c r="AF191" s="336"/>
      <c r="AG191" s="47"/>
      <c r="AH191" s="47"/>
      <c r="AI191" s="47"/>
      <c r="AJ191" s="47"/>
      <c r="AK191" s="47"/>
      <c r="AL191" s="47"/>
      <c r="AM191" s="47"/>
      <c r="AN191" s="47"/>
      <c r="AO191" s="47"/>
    </row>
    <row r="192" spans="1:41" ht="12" customHeight="1">
      <c r="A192" s="163"/>
      <c r="B192" s="159"/>
      <c r="C192" s="159"/>
      <c r="D192" s="160"/>
      <c r="E192" s="161"/>
      <c r="F192" s="164"/>
      <c r="G192" s="164"/>
      <c r="H192" s="165"/>
      <c r="I192" s="166"/>
      <c r="J192" s="167"/>
      <c r="K192" s="168"/>
      <c r="L192" s="169">
        <f t="shared" si="49"/>
        <v>0</v>
      </c>
      <c r="M192" s="168"/>
      <c r="N192" s="170"/>
      <c r="O192" s="171">
        <f t="shared" si="50"/>
        <v>0</v>
      </c>
      <c r="P192" s="171">
        <f t="shared" si="51"/>
        <v>0</v>
      </c>
      <c r="Q192" s="172" t="str">
        <f t="shared" si="28"/>
        <v/>
      </c>
      <c r="R192" s="173" t="str">
        <f t="shared" si="52"/>
        <v/>
      </c>
      <c r="S192" s="173">
        <f t="shared" si="53"/>
        <v>0.25</v>
      </c>
      <c r="T192" s="173">
        <f t="shared" si="54"/>
        <v>0.25</v>
      </c>
      <c r="U192" s="173">
        <f t="shared" si="55"/>
        <v>0.5</v>
      </c>
      <c r="V192" s="173">
        <f t="shared" si="56"/>
        <v>1.5</v>
      </c>
      <c r="W192" s="174">
        <f t="shared" si="57"/>
        <v>0.25</v>
      </c>
      <c r="X192" s="173" t="b">
        <f t="shared" si="35"/>
        <v>0</v>
      </c>
      <c r="Y192" s="162" t="str">
        <f t="shared" si="36"/>
        <v>0</v>
      </c>
      <c r="Z192" s="162" t="str">
        <f t="shared" si="37"/>
        <v/>
      </c>
      <c r="AA192" s="162" t="str">
        <f t="shared" si="58"/>
        <v/>
      </c>
      <c r="AB192" s="175" t="str">
        <f t="shared" si="39"/>
        <v/>
      </c>
      <c r="AC192" s="154"/>
      <c r="AD192" s="155"/>
      <c r="AE192" s="157"/>
      <c r="AF192" s="336"/>
      <c r="AG192" s="47"/>
      <c r="AH192" s="47"/>
      <c r="AI192" s="47"/>
      <c r="AJ192" s="47"/>
      <c r="AK192" s="47"/>
      <c r="AL192" s="47"/>
      <c r="AM192" s="47"/>
      <c r="AN192" s="47"/>
      <c r="AO192" s="47"/>
    </row>
    <row r="193" spans="1:41" ht="12" customHeight="1">
      <c r="A193" s="163"/>
      <c r="B193" s="159"/>
      <c r="C193" s="159"/>
      <c r="D193" s="160"/>
      <c r="E193" s="161"/>
      <c r="F193" s="164"/>
      <c r="G193" s="164"/>
      <c r="H193" s="165"/>
      <c r="I193" s="166"/>
      <c r="J193" s="167"/>
      <c r="K193" s="168"/>
      <c r="L193" s="169">
        <f t="shared" si="49"/>
        <v>0</v>
      </c>
      <c r="M193" s="168"/>
      <c r="N193" s="170"/>
      <c r="O193" s="171">
        <f t="shared" si="50"/>
        <v>0</v>
      </c>
      <c r="P193" s="171">
        <f t="shared" si="51"/>
        <v>0</v>
      </c>
      <c r="Q193" s="172" t="str">
        <f t="shared" si="28"/>
        <v/>
      </c>
      <c r="R193" s="173" t="str">
        <f t="shared" si="52"/>
        <v/>
      </c>
      <c r="S193" s="173">
        <f t="shared" si="53"/>
        <v>0.25</v>
      </c>
      <c r="T193" s="173">
        <f t="shared" si="54"/>
        <v>0.25</v>
      </c>
      <c r="U193" s="173">
        <f t="shared" si="55"/>
        <v>0.5</v>
      </c>
      <c r="V193" s="173">
        <f t="shared" si="56"/>
        <v>1.5</v>
      </c>
      <c r="W193" s="174">
        <f t="shared" si="57"/>
        <v>0.25</v>
      </c>
      <c r="X193" s="173" t="b">
        <f t="shared" si="35"/>
        <v>0</v>
      </c>
      <c r="Y193" s="162" t="str">
        <f t="shared" si="36"/>
        <v>0</v>
      </c>
      <c r="Z193" s="162" t="str">
        <f t="shared" si="37"/>
        <v/>
      </c>
      <c r="AA193" s="162" t="str">
        <f t="shared" si="58"/>
        <v/>
      </c>
      <c r="AB193" s="175" t="str">
        <f t="shared" si="39"/>
        <v/>
      </c>
      <c r="AC193" s="154"/>
      <c r="AD193" s="155"/>
      <c r="AE193" s="157"/>
      <c r="AF193" s="336"/>
      <c r="AG193" s="47"/>
      <c r="AH193" s="47"/>
      <c r="AI193" s="47"/>
      <c r="AJ193" s="47"/>
      <c r="AK193" s="47"/>
      <c r="AL193" s="47"/>
      <c r="AM193" s="47"/>
      <c r="AN193" s="47"/>
      <c r="AO193" s="47"/>
    </row>
    <row r="194" spans="1:41" ht="12" customHeight="1">
      <c r="A194" s="163"/>
      <c r="B194" s="159"/>
      <c r="C194" s="159"/>
      <c r="D194" s="160"/>
      <c r="E194" s="161"/>
      <c r="F194" s="164"/>
      <c r="G194" s="164"/>
      <c r="H194" s="165"/>
      <c r="I194" s="166"/>
      <c r="J194" s="167"/>
      <c r="K194" s="168"/>
      <c r="L194" s="169">
        <f t="shared" si="49"/>
        <v>0</v>
      </c>
      <c r="M194" s="168"/>
      <c r="N194" s="170"/>
      <c r="O194" s="171">
        <f t="shared" si="50"/>
        <v>0</v>
      </c>
      <c r="P194" s="171">
        <f t="shared" si="51"/>
        <v>0</v>
      </c>
      <c r="Q194" s="172" t="str">
        <f t="shared" si="28"/>
        <v/>
      </c>
      <c r="R194" s="173" t="str">
        <f t="shared" si="52"/>
        <v/>
      </c>
      <c r="S194" s="173">
        <f t="shared" si="53"/>
        <v>0.25</v>
      </c>
      <c r="T194" s="173">
        <f t="shared" si="54"/>
        <v>0.25</v>
      </c>
      <c r="U194" s="173">
        <f t="shared" si="55"/>
        <v>0.5</v>
      </c>
      <c r="V194" s="173">
        <f t="shared" si="56"/>
        <v>1.5</v>
      </c>
      <c r="W194" s="174">
        <f t="shared" si="57"/>
        <v>0.25</v>
      </c>
      <c r="X194" s="173" t="b">
        <f t="shared" si="35"/>
        <v>0</v>
      </c>
      <c r="Y194" s="162" t="str">
        <f t="shared" si="36"/>
        <v>0</v>
      </c>
      <c r="Z194" s="162" t="str">
        <f t="shared" si="37"/>
        <v/>
      </c>
      <c r="AA194" s="162" t="str">
        <f t="shared" si="58"/>
        <v/>
      </c>
      <c r="AB194" s="175" t="str">
        <f t="shared" si="39"/>
        <v/>
      </c>
      <c r="AC194" s="154"/>
      <c r="AD194" s="155"/>
      <c r="AE194" s="157"/>
      <c r="AF194" s="336"/>
      <c r="AG194" s="47"/>
      <c r="AH194" s="47"/>
      <c r="AI194" s="47"/>
      <c r="AJ194" s="47"/>
      <c r="AK194" s="47"/>
      <c r="AL194" s="47"/>
      <c r="AM194" s="47"/>
      <c r="AN194" s="47"/>
      <c r="AO194" s="47"/>
    </row>
    <row r="195" spans="1:41" ht="12" customHeight="1">
      <c r="A195" s="163"/>
      <c r="B195" s="159"/>
      <c r="C195" s="159"/>
      <c r="D195" s="160"/>
      <c r="E195" s="161"/>
      <c r="F195" s="164"/>
      <c r="G195" s="164"/>
      <c r="H195" s="165"/>
      <c r="I195" s="166"/>
      <c r="J195" s="167"/>
      <c r="K195" s="168"/>
      <c r="L195" s="169">
        <f t="shared" si="49"/>
        <v>0</v>
      </c>
      <c r="M195" s="168"/>
      <c r="N195" s="170"/>
      <c r="O195" s="171">
        <f t="shared" si="50"/>
        <v>0</v>
      </c>
      <c r="P195" s="171">
        <f t="shared" si="51"/>
        <v>0</v>
      </c>
      <c r="Q195" s="172" t="str">
        <f t="shared" si="28"/>
        <v/>
      </c>
      <c r="R195" s="173" t="str">
        <f t="shared" si="52"/>
        <v/>
      </c>
      <c r="S195" s="173">
        <f t="shared" si="53"/>
        <v>0.25</v>
      </c>
      <c r="T195" s="173">
        <f t="shared" si="54"/>
        <v>0.25</v>
      </c>
      <c r="U195" s="173">
        <f t="shared" si="55"/>
        <v>0.5</v>
      </c>
      <c r="V195" s="173">
        <f t="shared" si="56"/>
        <v>1.5</v>
      </c>
      <c r="W195" s="174">
        <f t="shared" si="57"/>
        <v>0.25</v>
      </c>
      <c r="X195" s="173" t="b">
        <f t="shared" si="35"/>
        <v>0</v>
      </c>
      <c r="Y195" s="162" t="str">
        <f t="shared" si="36"/>
        <v>0</v>
      </c>
      <c r="Z195" s="162" t="str">
        <f t="shared" si="37"/>
        <v/>
      </c>
      <c r="AA195" s="162" t="str">
        <f t="shared" si="58"/>
        <v/>
      </c>
      <c r="AB195" s="175" t="str">
        <f t="shared" si="39"/>
        <v/>
      </c>
      <c r="AC195" s="154"/>
      <c r="AD195" s="155"/>
      <c r="AE195" s="157"/>
      <c r="AF195" s="336"/>
      <c r="AG195" s="47"/>
      <c r="AH195" s="47"/>
      <c r="AI195" s="47"/>
      <c r="AJ195" s="47"/>
      <c r="AK195" s="47"/>
      <c r="AL195" s="47"/>
      <c r="AM195" s="47"/>
      <c r="AN195" s="47"/>
      <c r="AO195" s="47"/>
    </row>
    <row r="196" spans="1:41" ht="12" customHeight="1">
      <c r="A196" s="163"/>
      <c r="B196" s="159"/>
      <c r="C196" s="159"/>
      <c r="D196" s="160"/>
      <c r="E196" s="161"/>
      <c r="F196" s="164"/>
      <c r="G196" s="164"/>
      <c r="H196" s="165"/>
      <c r="I196" s="166"/>
      <c r="J196" s="167"/>
      <c r="K196" s="168"/>
      <c r="L196" s="169">
        <f t="shared" si="49"/>
        <v>0</v>
      </c>
      <c r="M196" s="168"/>
      <c r="N196" s="170"/>
      <c r="O196" s="171">
        <f t="shared" si="50"/>
        <v>0</v>
      </c>
      <c r="P196" s="171">
        <f t="shared" si="51"/>
        <v>0</v>
      </c>
      <c r="Q196" s="172" t="str">
        <f t="shared" si="28"/>
        <v/>
      </c>
      <c r="R196" s="173" t="str">
        <f t="shared" si="52"/>
        <v/>
      </c>
      <c r="S196" s="173">
        <f t="shared" si="53"/>
        <v>0.25</v>
      </c>
      <c r="T196" s="173">
        <f t="shared" si="54"/>
        <v>0.25</v>
      </c>
      <c r="U196" s="173">
        <f t="shared" si="55"/>
        <v>0.5</v>
      </c>
      <c r="V196" s="173">
        <f t="shared" si="56"/>
        <v>1.5</v>
      </c>
      <c r="W196" s="174">
        <f t="shared" si="57"/>
        <v>0.25</v>
      </c>
      <c r="X196" s="173" t="b">
        <f t="shared" si="35"/>
        <v>0</v>
      </c>
      <c r="Y196" s="162" t="str">
        <f t="shared" si="36"/>
        <v>0</v>
      </c>
      <c r="Z196" s="162" t="str">
        <f t="shared" si="37"/>
        <v/>
      </c>
      <c r="AA196" s="162" t="str">
        <f t="shared" si="58"/>
        <v/>
      </c>
      <c r="AB196" s="175" t="str">
        <f t="shared" si="39"/>
        <v/>
      </c>
      <c r="AC196" s="154"/>
      <c r="AD196" s="155"/>
      <c r="AE196" s="157"/>
      <c r="AF196" s="336"/>
      <c r="AG196" s="47"/>
      <c r="AH196" s="47"/>
      <c r="AI196" s="47"/>
      <c r="AJ196" s="47"/>
      <c r="AK196" s="47"/>
      <c r="AL196" s="47"/>
      <c r="AM196" s="47"/>
      <c r="AN196" s="47"/>
      <c r="AO196" s="47"/>
    </row>
    <row r="197" spans="1:41" ht="12" customHeight="1">
      <c r="A197" s="163"/>
      <c r="B197" s="159"/>
      <c r="C197" s="159"/>
      <c r="D197" s="160"/>
      <c r="E197" s="161"/>
      <c r="F197" s="164"/>
      <c r="G197" s="164"/>
      <c r="H197" s="165"/>
      <c r="I197" s="166"/>
      <c r="J197" s="167"/>
      <c r="K197" s="168"/>
      <c r="L197" s="169">
        <f t="shared" si="49"/>
        <v>0</v>
      </c>
      <c r="M197" s="168"/>
      <c r="N197" s="170"/>
      <c r="O197" s="171">
        <f t="shared" si="50"/>
        <v>0</v>
      </c>
      <c r="P197" s="171">
        <f t="shared" si="51"/>
        <v>0</v>
      </c>
      <c r="Q197" s="172" t="str">
        <f t="shared" si="28"/>
        <v/>
      </c>
      <c r="R197" s="173" t="str">
        <f t="shared" si="52"/>
        <v/>
      </c>
      <c r="S197" s="173">
        <f t="shared" si="53"/>
        <v>0.25</v>
      </c>
      <c r="T197" s="173">
        <f t="shared" si="54"/>
        <v>0.25</v>
      </c>
      <c r="U197" s="173">
        <f t="shared" si="55"/>
        <v>0.5</v>
      </c>
      <c r="V197" s="173">
        <f t="shared" si="56"/>
        <v>1.5</v>
      </c>
      <c r="W197" s="174">
        <f t="shared" si="57"/>
        <v>0.25</v>
      </c>
      <c r="X197" s="173" t="b">
        <f t="shared" si="35"/>
        <v>0</v>
      </c>
      <c r="Y197" s="162" t="str">
        <f t="shared" si="36"/>
        <v>0</v>
      </c>
      <c r="Z197" s="162" t="str">
        <f t="shared" si="37"/>
        <v/>
      </c>
      <c r="AA197" s="162" t="str">
        <f t="shared" si="58"/>
        <v/>
      </c>
      <c r="AB197" s="175" t="str">
        <f t="shared" si="39"/>
        <v/>
      </c>
      <c r="AC197" s="154"/>
      <c r="AD197" s="155"/>
      <c r="AE197" s="157"/>
      <c r="AF197" s="336"/>
      <c r="AG197" s="47"/>
      <c r="AH197" s="47"/>
      <c r="AI197" s="47"/>
      <c r="AJ197" s="47"/>
      <c r="AK197" s="47"/>
      <c r="AL197" s="47"/>
      <c r="AM197" s="47"/>
      <c r="AN197" s="47"/>
      <c r="AO197" s="47"/>
    </row>
    <row r="198" spans="1:41" ht="12" customHeight="1">
      <c r="A198" s="163"/>
      <c r="B198" s="159"/>
      <c r="C198" s="159"/>
      <c r="D198" s="160"/>
      <c r="E198" s="161"/>
      <c r="F198" s="164"/>
      <c r="G198" s="164"/>
      <c r="H198" s="165"/>
      <c r="I198" s="166"/>
      <c r="J198" s="167"/>
      <c r="K198" s="168"/>
      <c r="L198" s="169">
        <f t="shared" si="49"/>
        <v>0</v>
      </c>
      <c r="M198" s="168"/>
      <c r="N198" s="170"/>
      <c r="O198" s="171">
        <f t="shared" si="50"/>
        <v>0</v>
      </c>
      <c r="P198" s="171">
        <f t="shared" si="51"/>
        <v>0</v>
      </c>
      <c r="Q198" s="172" t="str">
        <f t="shared" si="28"/>
        <v/>
      </c>
      <c r="R198" s="173" t="str">
        <f t="shared" si="52"/>
        <v/>
      </c>
      <c r="S198" s="173">
        <f t="shared" si="53"/>
        <v>0.25</v>
      </c>
      <c r="T198" s="173">
        <f t="shared" si="54"/>
        <v>0.25</v>
      </c>
      <c r="U198" s="173">
        <f t="shared" si="55"/>
        <v>0.5</v>
      </c>
      <c r="V198" s="173">
        <f t="shared" si="56"/>
        <v>1.5</v>
      </c>
      <c r="W198" s="174">
        <f t="shared" si="57"/>
        <v>0.25</v>
      </c>
      <c r="X198" s="173" t="b">
        <f t="shared" si="35"/>
        <v>0</v>
      </c>
      <c r="Y198" s="162" t="str">
        <f t="shared" si="36"/>
        <v>0</v>
      </c>
      <c r="Z198" s="162" t="str">
        <f t="shared" si="37"/>
        <v/>
      </c>
      <c r="AA198" s="162" t="str">
        <f t="shared" si="58"/>
        <v/>
      </c>
      <c r="AB198" s="175" t="str">
        <f t="shared" si="39"/>
        <v/>
      </c>
      <c r="AC198" s="154"/>
      <c r="AD198" s="155"/>
      <c r="AE198" s="157"/>
      <c r="AF198" s="336"/>
      <c r="AG198" s="47"/>
      <c r="AH198" s="47"/>
      <c r="AI198" s="47"/>
      <c r="AJ198" s="47"/>
      <c r="AK198" s="47"/>
      <c r="AL198" s="47"/>
      <c r="AM198" s="47"/>
      <c r="AN198" s="47"/>
      <c r="AO198" s="47"/>
    </row>
    <row r="199" spans="1:41" ht="12" customHeight="1">
      <c r="A199" s="163"/>
      <c r="B199" s="159"/>
      <c r="C199" s="159"/>
      <c r="D199" s="160"/>
      <c r="E199" s="161"/>
      <c r="F199" s="164"/>
      <c r="G199" s="164"/>
      <c r="H199" s="165"/>
      <c r="I199" s="166"/>
      <c r="J199" s="167"/>
      <c r="K199" s="168"/>
      <c r="L199" s="169">
        <f t="shared" si="49"/>
        <v>0</v>
      </c>
      <c r="M199" s="168"/>
      <c r="N199" s="170"/>
      <c r="O199" s="171">
        <f t="shared" si="50"/>
        <v>0</v>
      </c>
      <c r="P199" s="171">
        <f t="shared" si="51"/>
        <v>0</v>
      </c>
      <c r="Q199" s="172" t="str">
        <f t="shared" si="28"/>
        <v/>
      </c>
      <c r="R199" s="173" t="str">
        <f t="shared" si="52"/>
        <v/>
      </c>
      <c r="S199" s="173">
        <f t="shared" si="53"/>
        <v>0.25</v>
      </c>
      <c r="T199" s="173">
        <f t="shared" si="54"/>
        <v>0.25</v>
      </c>
      <c r="U199" s="173">
        <f t="shared" si="55"/>
        <v>0.5</v>
      </c>
      <c r="V199" s="173">
        <f t="shared" si="56"/>
        <v>1.5</v>
      </c>
      <c r="W199" s="174">
        <f t="shared" si="57"/>
        <v>0.25</v>
      </c>
      <c r="X199" s="173" t="b">
        <f t="shared" si="35"/>
        <v>0</v>
      </c>
      <c r="Y199" s="162" t="str">
        <f t="shared" si="36"/>
        <v>0</v>
      </c>
      <c r="Z199" s="162" t="str">
        <f t="shared" si="37"/>
        <v/>
      </c>
      <c r="AA199" s="162" t="str">
        <f t="shared" si="58"/>
        <v/>
      </c>
      <c r="AB199" s="175" t="str">
        <f t="shared" si="39"/>
        <v/>
      </c>
      <c r="AC199" s="154"/>
      <c r="AD199" s="155"/>
      <c r="AE199" s="157"/>
      <c r="AF199" s="336"/>
      <c r="AG199" s="47"/>
      <c r="AH199" s="47"/>
      <c r="AI199" s="47"/>
      <c r="AJ199" s="47"/>
      <c r="AK199" s="47"/>
      <c r="AL199" s="47"/>
      <c r="AM199" s="47"/>
      <c r="AN199" s="47"/>
      <c r="AO199" s="47"/>
    </row>
    <row r="200" spans="1:41" ht="12" customHeight="1">
      <c r="A200" s="163"/>
      <c r="B200" s="159"/>
      <c r="C200" s="159"/>
      <c r="D200" s="160"/>
      <c r="E200" s="161"/>
      <c r="F200" s="164"/>
      <c r="G200" s="164"/>
      <c r="H200" s="165"/>
      <c r="I200" s="166"/>
      <c r="J200" s="167"/>
      <c r="K200" s="168"/>
      <c r="L200" s="169">
        <f t="shared" si="49"/>
        <v>0</v>
      </c>
      <c r="M200" s="168"/>
      <c r="N200" s="170"/>
      <c r="O200" s="171">
        <f t="shared" si="50"/>
        <v>0</v>
      </c>
      <c r="P200" s="171">
        <f t="shared" si="51"/>
        <v>0</v>
      </c>
      <c r="Q200" s="172" t="str">
        <f t="shared" si="28"/>
        <v/>
      </c>
      <c r="R200" s="173" t="str">
        <f t="shared" si="52"/>
        <v/>
      </c>
      <c r="S200" s="173">
        <f t="shared" si="53"/>
        <v>0.25</v>
      </c>
      <c r="T200" s="173">
        <f t="shared" si="54"/>
        <v>0.25</v>
      </c>
      <c r="U200" s="173">
        <f t="shared" si="55"/>
        <v>0.5</v>
      </c>
      <c r="V200" s="173">
        <f t="shared" si="56"/>
        <v>1.5</v>
      </c>
      <c r="W200" s="174">
        <f t="shared" si="57"/>
        <v>0.25</v>
      </c>
      <c r="X200" s="173" t="b">
        <f t="shared" si="35"/>
        <v>0</v>
      </c>
      <c r="Y200" s="162" t="str">
        <f t="shared" si="36"/>
        <v>0</v>
      </c>
      <c r="Z200" s="162" t="str">
        <f t="shared" si="37"/>
        <v/>
      </c>
      <c r="AA200" s="162" t="str">
        <f t="shared" si="58"/>
        <v/>
      </c>
      <c r="AB200" s="175" t="str">
        <f t="shared" si="39"/>
        <v/>
      </c>
      <c r="AC200" s="154"/>
      <c r="AD200" s="155"/>
      <c r="AE200" s="157"/>
      <c r="AF200" s="336"/>
      <c r="AG200" s="47"/>
      <c r="AH200" s="47"/>
      <c r="AI200" s="47"/>
      <c r="AJ200" s="47"/>
      <c r="AK200" s="47"/>
      <c r="AL200" s="47"/>
      <c r="AM200" s="47"/>
      <c r="AN200" s="47"/>
      <c r="AO200" s="47"/>
    </row>
    <row r="201" spans="1:41" ht="12" customHeight="1">
      <c r="A201" s="163"/>
      <c r="B201" s="159"/>
      <c r="C201" s="159"/>
      <c r="D201" s="160"/>
      <c r="E201" s="161"/>
      <c r="F201" s="164"/>
      <c r="G201" s="164"/>
      <c r="H201" s="165"/>
      <c r="I201" s="166"/>
      <c r="J201" s="167"/>
      <c r="K201" s="168"/>
      <c r="L201" s="169">
        <f t="shared" si="49"/>
        <v>0</v>
      </c>
      <c r="M201" s="168"/>
      <c r="N201" s="170"/>
      <c r="O201" s="171">
        <f t="shared" si="50"/>
        <v>0</v>
      </c>
      <c r="P201" s="171">
        <f t="shared" si="51"/>
        <v>0</v>
      </c>
      <c r="Q201" s="172" t="str">
        <f t="shared" si="28"/>
        <v/>
      </c>
      <c r="R201" s="173" t="str">
        <f t="shared" si="52"/>
        <v/>
      </c>
      <c r="S201" s="173">
        <f t="shared" si="53"/>
        <v>0.25</v>
      </c>
      <c r="T201" s="173">
        <f t="shared" si="54"/>
        <v>0.25</v>
      </c>
      <c r="U201" s="173">
        <f t="shared" si="55"/>
        <v>0.5</v>
      </c>
      <c r="V201" s="173">
        <f t="shared" si="56"/>
        <v>1.5</v>
      </c>
      <c r="W201" s="174">
        <f t="shared" si="57"/>
        <v>0.25</v>
      </c>
      <c r="X201" s="173" t="b">
        <f t="shared" si="35"/>
        <v>0</v>
      </c>
      <c r="Y201" s="162" t="str">
        <f t="shared" si="36"/>
        <v>0</v>
      </c>
      <c r="Z201" s="162" t="str">
        <f t="shared" si="37"/>
        <v/>
      </c>
      <c r="AA201" s="162" t="str">
        <f t="shared" si="58"/>
        <v/>
      </c>
      <c r="AB201" s="175" t="str">
        <f t="shared" si="39"/>
        <v/>
      </c>
      <c r="AC201" s="154"/>
      <c r="AD201" s="155"/>
      <c r="AE201" s="157"/>
      <c r="AF201" s="336"/>
      <c r="AG201" s="47"/>
      <c r="AH201" s="47"/>
      <c r="AI201" s="47"/>
      <c r="AJ201" s="47"/>
      <c r="AK201" s="47"/>
      <c r="AL201" s="47"/>
      <c r="AM201" s="47"/>
      <c r="AN201" s="47"/>
      <c r="AO201" s="47"/>
    </row>
    <row r="202" spans="1:41" ht="12" customHeight="1">
      <c r="A202" s="163"/>
      <c r="B202" s="159"/>
      <c r="C202" s="159"/>
      <c r="D202" s="160"/>
      <c r="E202" s="161"/>
      <c r="F202" s="164"/>
      <c r="G202" s="164"/>
      <c r="H202" s="165"/>
      <c r="I202" s="166"/>
      <c r="J202" s="167"/>
      <c r="K202" s="168"/>
      <c r="L202" s="169">
        <f t="shared" si="49"/>
        <v>0</v>
      </c>
      <c r="M202" s="168"/>
      <c r="N202" s="170"/>
      <c r="O202" s="171">
        <f t="shared" si="50"/>
        <v>0</v>
      </c>
      <c r="P202" s="171">
        <f t="shared" si="51"/>
        <v>0</v>
      </c>
      <c r="Q202" s="172" t="str">
        <f t="shared" si="28"/>
        <v/>
      </c>
      <c r="R202" s="173" t="str">
        <f t="shared" si="52"/>
        <v/>
      </c>
      <c r="S202" s="173">
        <f t="shared" si="53"/>
        <v>0.25</v>
      </c>
      <c r="T202" s="173">
        <f t="shared" si="54"/>
        <v>0.25</v>
      </c>
      <c r="U202" s="173">
        <f t="shared" si="55"/>
        <v>0.5</v>
      </c>
      <c r="V202" s="173">
        <f t="shared" si="56"/>
        <v>1.5</v>
      </c>
      <c r="W202" s="174">
        <f t="shared" si="57"/>
        <v>0.25</v>
      </c>
      <c r="X202" s="173" t="b">
        <f t="shared" si="35"/>
        <v>0</v>
      </c>
      <c r="Y202" s="162" t="str">
        <f t="shared" si="36"/>
        <v>0</v>
      </c>
      <c r="Z202" s="162" t="str">
        <f t="shared" si="37"/>
        <v/>
      </c>
      <c r="AA202" s="162" t="str">
        <f t="shared" si="58"/>
        <v/>
      </c>
      <c r="AB202" s="175" t="str">
        <f t="shared" si="39"/>
        <v/>
      </c>
      <c r="AC202" s="154"/>
      <c r="AD202" s="155"/>
      <c r="AE202" s="157"/>
      <c r="AF202" s="336"/>
      <c r="AG202" s="47"/>
      <c r="AH202" s="47"/>
      <c r="AI202" s="47"/>
      <c r="AJ202" s="47"/>
      <c r="AK202" s="47"/>
      <c r="AL202" s="47"/>
      <c r="AM202" s="47"/>
      <c r="AN202" s="47"/>
      <c r="AO202" s="47"/>
    </row>
    <row r="203" spans="1:41" ht="12" customHeight="1">
      <c r="A203" s="163"/>
      <c r="B203" s="159"/>
      <c r="C203" s="159"/>
      <c r="D203" s="160"/>
      <c r="E203" s="161"/>
      <c r="F203" s="164"/>
      <c r="G203" s="164"/>
      <c r="H203" s="165"/>
      <c r="I203" s="166"/>
      <c r="J203" s="167"/>
      <c r="K203" s="168"/>
      <c r="L203" s="169">
        <f t="shared" si="49"/>
        <v>0</v>
      </c>
      <c r="M203" s="168"/>
      <c r="N203" s="170"/>
      <c r="O203" s="171">
        <f t="shared" si="50"/>
        <v>0</v>
      </c>
      <c r="P203" s="171">
        <f t="shared" si="51"/>
        <v>0</v>
      </c>
      <c r="Q203" s="172" t="str">
        <f t="shared" si="28"/>
        <v/>
      </c>
      <c r="R203" s="173" t="str">
        <f t="shared" si="52"/>
        <v/>
      </c>
      <c r="S203" s="173">
        <f t="shared" si="53"/>
        <v>0.25</v>
      </c>
      <c r="T203" s="173">
        <f t="shared" si="54"/>
        <v>0.25</v>
      </c>
      <c r="U203" s="173">
        <f t="shared" si="55"/>
        <v>0.5</v>
      </c>
      <c r="V203" s="173">
        <f t="shared" si="56"/>
        <v>1.5</v>
      </c>
      <c r="W203" s="174">
        <f t="shared" si="57"/>
        <v>0.25</v>
      </c>
      <c r="X203" s="173" t="b">
        <f t="shared" si="35"/>
        <v>0</v>
      </c>
      <c r="Y203" s="162" t="str">
        <f t="shared" si="36"/>
        <v>0</v>
      </c>
      <c r="Z203" s="162" t="str">
        <f t="shared" si="37"/>
        <v/>
      </c>
      <c r="AA203" s="162" t="str">
        <f t="shared" si="58"/>
        <v/>
      </c>
      <c r="AB203" s="175" t="str">
        <f t="shared" si="39"/>
        <v/>
      </c>
      <c r="AC203" s="154"/>
      <c r="AD203" s="155"/>
      <c r="AE203" s="157"/>
      <c r="AF203" s="336"/>
      <c r="AG203" s="47"/>
      <c r="AH203" s="47"/>
      <c r="AI203" s="47"/>
      <c r="AJ203" s="47"/>
      <c r="AK203" s="47"/>
      <c r="AL203" s="47"/>
      <c r="AM203" s="47"/>
      <c r="AN203" s="47"/>
      <c r="AO203" s="47"/>
    </row>
    <row r="204" spans="1:41" ht="12" customHeight="1">
      <c r="A204" s="163"/>
      <c r="B204" s="159"/>
      <c r="C204" s="159"/>
      <c r="D204" s="160"/>
      <c r="E204" s="161"/>
      <c r="F204" s="164"/>
      <c r="G204" s="164"/>
      <c r="H204" s="165"/>
      <c r="I204" s="166"/>
      <c r="J204" s="167"/>
      <c r="K204" s="168"/>
      <c r="L204" s="169">
        <f t="shared" si="49"/>
        <v>0</v>
      </c>
      <c r="M204" s="168"/>
      <c r="N204" s="170"/>
      <c r="O204" s="171">
        <f t="shared" si="50"/>
        <v>0</v>
      </c>
      <c r="P204" s="171">
        <f t="shared" si="51"/>
        <v>0</v>
      </c>
      <c r="Q204" s="172" t="str">
        <f t="shared" si="28"/>
        <v/>
      </c>
      <c r="R204" s="173" t="str">
        <f t="shared" si="52"/>
        <v/>
      </c>
      <c r="S204" s="173">
        <f t="shared" si="53"/>
        <v>0.25</v>
      </c>
      <c r="T204" s="173">
        <f t="shared" si="54"/>
        <v>0.25</v>
      </c>
      <c r="U204" s="173">
        <f t="shared" si="55"/>
        <v>0.5</v>
      </c>
      <c r="V204" s="173">
        <f t="shared" si="56"/>
        <v>1.5</v>
      </c>
      <c r="W204" s="174">
        <f t="shared" si="57"/>
        <v>0.25</v>
      </c>
      <c r="X204" s="173" t="b">
        <f t="shared" si="35"/>
        <v>0</v>
      </c>
      <c r="Y204" s="162" t="str">
        <f t="shared" si="36"/>
        <v>0</v>
      </c>
      <c r="Z204" s="162" t="str">
        <f t="shared" si="37"/>
        <v/>
      </c>
      <c r="AA204" s="162" t="str">
        <f t="shared" si="58"/>
        <v/>
      </c>
      <c r="AB204" s="175" t="str">
        <f t="shared" si="39"/>
        <v/>
      </c>
      <c r="AC204" s="154"/>
      <c r="AD204" s="155"/>
      <c r="AE204" s="157"/>
      <c r="AF204" s="336"/>
      <c r="AG204" s="47"/>
      <c r="AH204" s="47"/>
      <c r="AI204" s="47"/>
      <c r="AJ204" s="47"/>
      <c r="AK204" s="47"/>
      <c r="AL204" s="47"/>
      <c r="AM204" s="47"/>
      <c r="AN204" s="47"/>
      <c r="AO204" s="47"/>
    </row>
    <row r="205" spans="1:41" ht="12" customHeight="1">
      <c r="A205" s="163"/>
      <c r="B205" s="159"/>
      <c r="C205" s="159"/>
      <c r="D205" s="160"/>
      <c r="E205" s="161"/>
      <c r="F205" s="164"/>
      <c r="G205" s="164"/>
      <c r="H205" s="165"/>
      <c r="I205" s="166"/>
      <c r="J205" s="167"/>
      <c r="K205" s="168"/>
      <c r="L205" s="169">
        <f t="shared" si="49"/>
        <v>0</v>
      </c>
      <c r="M205" s="168"/>
      <c r="N205" s="170"/>
      <c r="O205" s="171">
        <f t="shared" si="50"/>
        <v>0</v>
      </c>
      <c r="P205" s="171">
        <f t="shared" si="51"/>
        <v>0</v>
      </c>
      <c r="Q205" s="172" t="str">
        <f t="shared" si="28"/>
        <v/>
      </c>
      <c r="R205" s="173" t="str">
        <f t="shared" si="52"/>
        <v/>
      </c>
      <c r="S205" s="173">
        <f t="shared" si="53"/>
        <v>0.25</v>
      </c>
      <c r="T205" s="173">
        <f t="shared" si="54"/>
        <v>0.25</v>
      </c>
      <c r="U205" s="173">
        <f t="shared" si="55"/>
        <v>0.5</v>
      </c>
      <c r="V205" s="173">
        <f t="shared" si="56"/>
        <v>1.5</v>
      </c>
      <c r="W205" s="174">
        <f t="shared" si="57"/>
        <v>0.25</v>
      </c>
      <c r="X205" s="173" t="b">
        <f t="shared" si="35"/>
        <v>0</v>
      </c>
      <c r="Y205" s="162" t="str">
        <f t="shared" si="36"/>
        <v>0</v>
      </c>
      <c r="Z205" s="162" t="str">
        <f t="shared" si="37"/>
        <v/>
      </c>
      <c r="AA205" s="162" t="str">
        <f t="shared" si="58"/>
        <v/>
      </c>
      <c r="AB205" s="175" t="str">
        <f t="shared" si="39"/>
        <v/>
      </c>
      <c r="AC205" s="154"/>
      <c r="AD205" s="155"/>
      <c r="AE205" s="157"/>
      <c r="AF205" s="336"/>
      <c r="AG205" s="47"/>
      <c r="AH205" s="47"/>
      <c r="AI205" s="47"/>
      <c r="AJ205" s="47"/>
      <c r="AK205" s="47"/>
      <c r="AL205" s="47"/>
      <c r="AM205" s="47"/>
      <c r="AN205" s="47"/>
      <c r="AO205" s="47"/>
    </row>
    <row r="206" spans="1:41" ht="12" customHeight="1">
      <c r="A206" s="163"/>
      <c r="B206" s="159"/>
      <c r="C206" s="159"/>
      <c r="D206" s="160"/>
      <c r="E206" s="161"/>
      <c r="F206" s="164"/>
      <c r="G206" s="164"/>
      <c r="H206" s="165"/>
      <c r="I206" s="166"/>
      <c r="J206" s="167"/>
      <c r="K206" s="168"/>
      <c r="L206" s="169">
        <f t="shared" si="49"/>
        <v>0</v>
      </c>
      <c r="M206" s="168"/>
      <c r="N206" s="170"/>
      <c r="O206" s="171">
        <f t="shared" si="50"/>
        <v>0</v>
      </c>
      <c r="P206" s="171">
        <f t="shared" si="51"/>
        <v>0</v>
      </c>
      <c r="Q206" s="172" t="str">
        <f t="shared" si="28"/>
        <v/>
      </c>
      <c r="R206" s="173" t="str">
        <f t="shared" si="52"/>
        <v/>
      </c>
      <c r="S206" s="173">
        <f t="shared" si="53"/>
        <v>0.25</v>
      </c>
      <c r="T206" s="173">
        <f t="shared" si="54"/>
        <v>0.25</v>
      </c>
      <c r="U206" s="173">
        <f t="shared" si="55"/>
        <v>0.5</v>
      </c>
      <c r="V206" s="173">
        <f t="shared" si="56"/>
        <v>1.5</v>
      </c>
      <c r="W206" s="174">
        <f t="shared" si="57"/>
        <v>0.25</v>
      </c>
      <c r="X206" s="173" t="b">
        <f t="shared" si="35"/>
        <v>0</v>
      </c>
      <c r="Y206" s="162" t="str">
        <f t="shared" si="36"/>
        <v>0</v>
      </c>
      <c r="Z206" s="162" t="str">
        <f t="shared" si="37"/>
        <v/>
      </c>
      <c r="AA206" s="162" t="str">
        <f t="shared" si="58"/>
        <v/>
      </c>
      <c r="AB206" s="175" t="str">
        <f t="shared" si="39"/>
        <v/>
      </c>
      <c r="AC206" s="154"/>
      <c r="AD206" s="155"/>
      <c r="AE206" s="157"/>
      <c r="AF206" s="336"/>
      <c r="AG206" s="47"/>
      <c r="AH206" s="47"/>
      <c r="AI206" s="47"/>
      <c r="AJ206" s="47"/>
      <c r="AK206" s="47"/>
      <c r="AL206" s="47"/>
      <c r="AM206" s="47"/>
      <c r="AN206" s="47"/>
      <c r="AO206" s="47"/>
    </row>
    <row r="207" spans="1:41" ht="12" customHeight="1">
      <c r="A207" s="163"/>
      <c r="B207" s="159"/>
      <c r="C207" s="159"/>
      <c r="D207" s="160"/>
      <c r="E207" s="161"/>
      <c r="F207" s="164"/>
      <c r="G207" s="164"/>
      <c r="H207" s="165"/>
      <c r="I207" s="166"/>
      <c r="J207" s="167"/>
      <c r="K207" s="168"/>
      <c r="L207" s="169">
        <f t="shared" si="49"/>
        <v>0</v>
      </c>
      <c r="M207" s="168"/>
      <c r="N207" s="170"/>
      <c r="O207" s="171">
        <f t="shared" si="50"/>
        <v>0</v>
      </c>
      <c r="P207" s="171">
        <f t="shared" si="51"/>
        <v>0</v>
      </c>
      <c r="Q207" s="172" t="str">
        <f t="shared" si="28"/>
        <v/>
      </c>
      <c r="R207" s="173" t="str">
        <f t="shared" si="52"/>
        <v/>
      </c>
      <c r="S207" s="173">
        <f t="shared" si="53"/>
        <v>0.25</v>
      </c>
      <c r="T207" s="173">
        <f t="shared" si="54"/>
        <v>0.25</v>
      </c>
      <c r="U207" s="173">
        <f t="shared" si="55"/>
        <v>0.5</v>
      </c>
      <c r="V207" s="173">
        <f t="shared" si="56"/>
        <v>1.5</v>
      </c>
      <c r="W207" s="174">
        <f t="shared" si="57"/>
        <v>0.25</v>
      </c>
      <c r="X207" s="173" t="b">
        <f t="shared" si="35"/>
        <v>0</v>
      </c>
      <c r="Y207" s="162" t="str">
        <f t="shared" si="36"/>
        <v>0</v>
      </c>
      <c r="Z207" s="162" t="str">
        <f t="shared" si="37"/>
        <v/>
      </c>
      <c r="AA207" s="162" t="str">
        <f t="shared" si="58"/>
        <v/>
      </c>
      <c r="AB207" s="175" t="str">
        <f t="shared" si="39"/>
        <v/>
      </c>
      <c r="AC207" s="154"/>
      <c r="AD207" s="155"/>
      <c r="AE207" s="157"/>
      <c r="AF207" s="336"/>
      <c r="AG207" s="47"/>
      <c r="AH207" s="47"/>
      <c r="AI207" s="47"/>
      <c r="AJ207" s="47"/>
      <c r="AK207" s="47"/>
      <c r="AL207" s="47"/>
      <c r="AM207" s="47"/>
      <c r="AN207" s="47"/>
      <c r="AO207" s="47"/>
    </row>
    <row r="208" spans="1:41" ht="12" customHeight="1">
      <c r="A208" s="163"/>
      <c r="B208" s="159"/>
      <c r="C208" s="159"/>
      <c r="D208" s="160"/>
      <c r="E208" s="161"/>
      <c r="F208" s="164"/>
      <c r="G208" s="164"/>
      <c r="H208" s="165"/>
      <c r="I208" s="166"/>
      <c r="J208" s="167"/>
      <c r="K208" s="168"/>
      <c r="L208" s="169">
        <f t="shared" si="49"/>
        <v>0</v>
      </c>
      <c r="M208" s="168"/>
      <c r="N208" s="170"/>
      <c r="O208" s="171">
        <f t="shared" si="50"/>
        <v>0</v>
      </c>
      <c r="P208" s="171">
        <f t="shared" si="51"/>
        <v>0</v>
      </c>
      <c r="Q208" s="172" t="str">
        <f t="shared" si="28"/>
        <v/>
      </c>
      <c r="R208" s="173" t="str">
        <f t="shared" si="52"/>
        <v/>
      </c>
      <c r="S208" s="173">
        <f t="shared" si="53"/>
        <v>0.25</v>
      </c>
      <c r="T208" s="173">
        <f t="shared" si="54"/>
        <v>0.25</v>
      </c>
      <c r="U208" s="173">
        <f t="shared" si="55"/>
        <v>0.5</v>
      </c>
      <c r="V208" s="173">
        <f t="shared" si="56"/>
        <v>1.5</v>
      </c>
      <c r="W208" s="174">
        <f t="shared" si="57"/>
        <v>0.25</v>
      </c>
      <c r="X208" s="173" t="b">
        <f t="shared" si="35"/>
        <v>0</v>
      </c>
      <c r="Y208" s="162" t="str">
        <f t="shared" si="36"/>
        <v>0</v>
      </c>
      <c r="Z208" s="162" t="str">
        <f t="shared" si="37"/>
        <v/>
      </c>
      <c r="AA208" s="162" t="str">
        <f t="shared" si="58"/>
        <v/>
      </c>
      <c r="AB208" s="175" t="str">
        <f t="shared" si="39"/>
        <v/>
      </c>
      <c r="AC208" s="154"/>
      <c r="AD208" s="155"/>
      <c r="AE208" s="157"/>
      <c r="AF208" s="336"/>
      <c r="AG208" s="47"/>
      <c r="AH208" s="47"/>
      <c r="AI208" s="47"/>
      <c r="AJ208" s="47"/>
      <c r="AK208" s="47"/>
      <c r="AL208" s="47"/>
      <c r="AM208" s="47"/>
      <c r="AN208" s="47"/>
      <c r="AO208" s="47"/>
    </row>
    <row r="209" spans="1:41" ht="12" customHeight="1">
      <c r="A209" s="163"/>
      <c r="B209" s="159"/>
      <c r="C209" s="159"/>
      <c r="D209" s="160"/>
      <c r="E209" s="161"/>
      <c r="F209" s="164"/>
      <c r="G209" s="164"/>
      <c r="H209" s="165"/>
      <c r="I209" s="166"/>
      <c r="J209" s="167"/>
      <c r="K209" s="168"/>
      <c r="L209" s="169">
        <f t="shared" si="49"/>
        <v>0</v>
      </c>
      <c r="M209" s="168"/>
      <c r="N209" s="170"/>
      <c r="O209" s="171">
        <f t="shared" si="50"/>
        <v>0</v>
      </c>
      <c r="P209" s="171">
        <f t="shared" si="51"/>
        <v>0</v>
      </c>
      <c r="Q209" s="172" t="str">
        <f t="shared" si="28"/>
        <v/>
      </c>
      <c r="R209" s="173" t="str">
        <f t="shared" si="52"/>
        <v/>
      </c>
      <c r="S209" s="173">
        <f t="shared" si="53"/>
        <v>0.25</v>
      </c>
      <c r="T209" s="173">
        <f t="shared" si="54"/>
        <v>0.25</v>
      </c>
      <c r="U209" s="173">
        <f t="shared" si="55"/>
        <v>0.5</v>
      </c>
      <c r="V209" s="173">
        <f t="shared" si="56"/>
        <v>1.5</v>
      </c>
      <c r="W209" s="174">
        <f t="shared" si="57"/>
        <v>0.25</v>
      </c>
      <c r="X209" s="173" t="b">
        <f t="shared" si="35"/>
        <v>0</v>
      </c>
      <c r="Y209" s="162" t="str">
        <f t="shared" si="36"/>
        <v>0</v>
      </c>
      <c r="Z209" s="162" t="str">
        <f t="shared" si="37"/>
        <v/>
      </c>
      <c r="AA209" s="162" t="str">
        <f t="shared" si="58"/>
        <v/>
      </c>
      <c r="AB209" s="175" t="str">
        <f t="shared" si="39"/>
        <v/>
      </c>
      <c r="AC209" s="154"/>
      <c r="AD209" s="155"/>
      <c r="AE209" s="157"/>
      <c r="AF209" s="336"/>
      <c r="AG209" s="47"/>
      <c r="AH209" s="47"/>
      <c r="AI209" s="47"/>
      <c r="AJ209" s="47"/>
      <c r="AK209" s="47"/>
      <c r="AL209" s="47"/>
      <c r="AM209" s="47"/>
      <c r="AN209" s="47"/>
      <c r="AO209" s="47"/>
    </row>
    <row r="210" spans="1:41" ht="12" customHeight="1">
      <c r="A210" s="163"/>
      <c r="B210" s="159"/>
      <c r="C210" s="159"/>
      <c r="D210" s="160"/>
      <c r="E210" s="161"/>
      <c r="F210" s="164"/>
      <c r="G210" s="164"/>
      <c r="H210" s="165"/>
      <c r="I210" s="166"/>
      <c r="J210" s="167"/>
      <c r="K210" s="168"/>
      <c r="L210" s="169">
        <f t="shared" si="49"/>
        <v>0</v>
      </c>
      <c r="M210" s="168"/>
      <c r="N210" s="170"/>
      <c r="O210" s="171">
        <f t="shared" si="50"/>
        <v>0</v>
      </c>
      <c r="P210" s="171">
        <f t="shared" si="51"/>
        <v>0</v>
      </c>
      <c r="Q210" s="172" t="str">
        <f t="shared" si="28"/>
        <v/>
      </c>
      <c r="R210" s="173" t="str">
        <f t="shared" si="52"/>
        <v/>
      </c>
      <c r="S210" s="173">
        <f t="shared" si="53"/>
        <v>0.25</v>
      </c>
      <c r="T210" s="173">
        <f t="shared" si="54"/>
        <v>0.25</v>
      </c>
      <c r="U210" s="173">
        <f t="shared" si="55"/>
        <v>0.5</v>
      </c>
      <c r="V210" s="173">
        <f t="shared" si="56"/>
        <v>1.5</v>
      </c>
      <c r="W210" s="174">
        <f t="shared" si="57"/>
        <v>0.25</v>
      </c>
      <c r="X210" s="173" t="b">
        <f t="shared" si="35"/>
        <v>0</v>
      </c>
      <c r="Y210" s="162" t="str">
        <f t="shared" si="36"/>
        <v>0</v>
      </c>
      <c r="Z210" s="162" t="str">
        <f t="shared" si="37"/>
        <v/>
      </c>
      <c r="AA210" s="162" t="str">
        <f t="shared" si="58"/>
        <v/>
      </c>
      <c r="AB210" s="175" t="str">
        <f t="shared" si="39"/>
        <v/>
      </c>
      <c r="AC210" s="154"/>
      <c r="AD210" s="155"/>
      <c r="AE210" s="157"/>
      <c r="AF210" s="336"/>
      <c r="AG210" s="47"/>
      <c r="AH210" s="47"/>
      <c r="AI210" s="47"/>
      <c r="AJ210" s="47"/>
      <c r="AK210" s="47"/>
      <c r="AL210" s="47"/>
      <c r="AM210" s="47"/>
      <c r="AN210" s="47"/>
      <c r="AO210" s="47"/>
    </row>
    <row r="211" spans="1:41" ht="12" customHeight="1">
      <c r="A211" s="163"/>
      <c r="B211" s="159"/>
      <c r="C211" s="159"/>
      <c r="D211" s="160"/>
      <c r="E211" s="161"/>
      <c r="F211" s="164"/>
      <c r="G211" s="164"/>
      <c r="H211" s="165"/>
      <c r="I211" s="166"/>
      <c r="J211" s="167"/>
      <c r="K211" s="168"/>
      <c r="L211" s="169">
        <f t="shared" si="49"/>
        <v>0</v>
      </c>
      <c r="M211" s="168"/>
      <c r="N211" s="170"/>
      <c r="O211" s="171">
        <f t="shared" si="50"/>
        <v>0</v>
      </c>
      <c r="P211" s="171">
        <f t="shared" si="51"/>
        <v>0</v>
      </c>
      <c r="Q211" s="172" t="str">
        <f t="shared" si="28"/>
        <v/>
      </c>
      <c r="R211" s="173" t="str">
        <f t="shared" si="52"/>
        <v/>
      </c>
      <c r="S211" s="173">
        <f t="shared" si="53"/>
        <v>0.25</v>
      </c>
      <c r="T211" s="173">
        <f t="shared" si="54"/>
        <v>0.25</v>
      </c>
      <c r="U211" s="173">
        <f t="shared" si="55"/>
        <v>0.5</v>
      </c>
      <c r="V211" s="173">
        <f t="shared" si="56"/>
        <v>1.5</v>
      </c>
      <c r="W211" s="174">
        <f t="shared" si="57"/>
        <v>0.25</v>
      </c>
      <c r="X211" s="173" t="b">
        <f t="shared" si="35"/>
        <v>0</v>
      </c>
      <c r="Y211" s="162" t="str">
        <f t="shared" si="36"/>
        <v>0</v>
      </c>
      <c r="Z211" s="162" t="str">
        <f t="shared" si="37"/>
        <v/>
      </c>
      <c r="AA211" s="162" t="str">
        <f t="shared" si="58"/>
        <v/>
      </c>
      <c r="AB211" s="175" t="str">
        <f t="shared" si="39"/>
        <v/>
      </c>
      <c r="AC211" s="154"/>
      <c r="AD211" s="155"/>
      <c r="AE211" s="157"/>
      <c r="AF211" s="336"/>
      <c r="AG211" s="47"/>
      <c r="AH211" s="47"/>
      <c r="AI211" s="47"/>
      <c r="AJ211" s="47"/>
      <c r="AK211" s="47"/>
      <c r="AL211" s="47"/>
      <c r="AM211" s="47"/>
      <c r="AN211" s="47"/>
      <c r="AO211" s="47"/>
    </row>
    <row r="212" spans="1:41" ht="12" customHeight="1">
      <c r="A212" s="163"/>
      <c r="B212" s="159"/>
      <c r="C212" s="159"/>
      <c r="D212" s="160"/>
      <c r="E212" s="161"/>
      <c r="F212" s="164"/>
      <c r="G212" s="164"/>
      <c r="H212" s="165"/>
      <c r="I212" s="166"/>
      <c r="J212" s="167"/>
      <c r="K212" s="168"/>
      <c r="L212" s="169">
        <f t="shared" si="49"/>
        <v>0</v>
      </c>
      <c r="M212" s="168"/>
      <c r="N212" s="170"/>
      <c r="O212" s="171">
        <f t="shared" si="50"/>
        <v>0</v>
      </c>
      <c r="P212" s="171">
        <f t="shared" si="51"/>
        <v>0</v>
      </c>
      <c r="Q212" s="172" t="str">
        <f t="shared" si="28"/>
        <v/>
      </c>
      <c r="R212" s="173" t="str">
        <f t="shared" si="52"/>
        <v/>
      </c>
      <c r="S212" s="173">
        <f t="shared" si="53"/>
        <v>0.25</v>
      </c>
      <c r="T212" s="173">
        <f t="shared" si="54"/>
        <v>0.25</v>
      </c>
      <c r="U212" s="173">
        <f t="shared" si="55"/>
        <v>0.5</v>
      </c>
      <c r="V212" s="173">
        <f t="shared" si="56"/>
        <v>1.5</v>
      </c>
      <c r="W212" s="174">
        <f t="shared" si="57"/>
        <v>0.25</v>
      </c>
      <c r="X212" s="173" t="b">
        <f t="shared" si="35"/>
        <v>0</v>
      </c>
      <c r="Y212" s="162" t="str">
        <f t="shared" si="36"/>
        <v>0</v>
      </c>
      <c r="Z212" s="162" t="str">
        <f t="shared" si="37"/>
        <v/>
      </c>
      <c r="AA212" s="162" t="str">
        <f t="shared" si="58"/>
        <v/>
      </c>
      <c r="AB212" s="175" t="str">
        <f t="shared" si="39"/>
        <v/>
      </c>
      <c r="AC212" s="154"/>
      <c r="AD212" s="155"/>
      <c r="AE212" s="157"/>
      <c r="AF212" s="336"/>
      <c r="AG212" s="47"/>
      <c r="AH212" s="47"/>
      <c r="AI212" s="47"/>
      <c r="AJ212" s="47"/>
      <c r="AK212" s="47"/>
      <c r="AL212" s="47"/>
      <c r="AM212" s="47"/>
      <c r="AN212" s="47"/>
      <c r="AO212" s="47"/>
    </row>
    <row r="213" spans="1:41" ht="12" customHeight="1">
      <c r="A213" s="163"/>
      <c r="B213" s="159"/>
      <c r="C213" s="159"/>
      <c r="D213" s="160"/>
      <c r="E213" s="161"/>
      <c r="F213" s="164"/>
      <c r="G213" s="164"/>
      <c r="H213" s="165"/>
      <c r="I213" s="166"/>
      <c r="J213" s="167"/>
      <c r="K213" s="168"/>
      <c r="L213" s="169">
        <f t="shared" si="49"/>
        <v>0</v>
      </c>
      <c r="M213" s="168"/>
      <c r="N213" s="170"/>
      <c r="O213" s="171">
        <f t="shared" si="50"/>
        <v>0</v>
      </c>
      <c r="P213" s="171">
        <f t="shared" si="51"/>
        <v>0</v>
      </c>
      <c r="Q213" s="172" t="str">
        <f t="shared" si="28"/>
        <v/>
      </c>
      <c r="R213" s="173" t="str">
        <f t="shared" si="52"/>
        <v/>
      </c>
      <c r="S213" s="173">
        <f t="shared" si="53"/>
        <v>0.25</v>
      </c>
      <c r="T213" s="173">
        <f t="shared" si="54"/>
        <v>0.25</v>
      </c>
      <c r="U213" s="173">
        <f t="shared" si="55"/>
        <v>0.5</v>
      </c>
      <c r="V213" s="173">
        <f t="shared" si="56"/>
        <v>1.5</v>
      </c>
      <c r="W213" s="174">
        <f t="shared" si="57"/>
        <v>0.25</v>
      </c>
      <c r="X213" s="173" t="b">
        <f t="shared" si="35"/>
        <v>0</v>
      </c>
      <c r="Y213" s="162" t="str">
        <f t="shared" si="36"/>
        <v>0</v>
      </c>
      <c r="Z213" s="162" t="str">
        <f t="shared" si="37"/>
        <v/>
      </c>
      <c r="AA213" s="162" t="str">
        <f t="shared" si="58"/>
        <v/>
      </c>
      <c r="AB213" s="175" t="str">
        <f t="shared" si="39"/>
        <v/>
      </c>
      <c r="AC213" s="154"/>
      <c r="AD213" s="155"/>
      <c r="AE213" s="157"/>
      <c r="AF213" s="336"/>
      <c r="AG213" s="47"/>
      <c r="AH213" s="47"/>
      <c r="AI213" s="47"/>
      <c r="AJ213" s="47"/>
      <c r="AK213" s="47"/>
      <c r="AL213" s="47"/>
      <c r="AM213" s="47"/>
      <c r="AN213" s="47"/>
      <c r="AO213" s="47"/>
    </row>
    <row r="214" spans="1:41" ht="12" customHeight="1">
      <c r="A214" s="163"/>
      <c r="B214" s="159"/>
      <c r="C214" s="159"/>
      <c r="D214" s="160"/>
      <c r="E214" s="161"/>
      <c r="F214" s="164"/>
      <c r="G214" s="164"/>
      <c r="H214" s="165"/>
      <c r="I214" s="166"/>
      <c r="J214" s="167"/>
      <c r="K214" s="168"/>
      <c r="L214" s="169">
        <f t="shared" si="49"/>
        <v>0</v>
      </c>
      <c r="M214" s="168"/>
      <c r="N214" s="170"/>
      <c r="O214" s="171">
        <f t="shared" si="50"/>
        <v>0</v>
      </c>
      <c r="P214" s="171">
        <f t="shared" si="51"/>
        <v>0</v>
      </c>
      <c r="Q214" s="172" t="str">
        <f t="shared" si="28"/>
        <v/>
      </c>
      <c r="R214" s="173" t="str">
        <f t="shared" si="52"/>
        <v/>
      </c>
      <c r="S214" s="173">
        <f t="shared" si="53"/>
        <v>0.25</v>
      </c>
      <c r="T214" s="173">
        <f t="shared" si="54"/>
        <v>0.25</v>
      </c>
      <c r="U214" s="173">
        <f t="shared" si="55"/>
        <v>0.5</v>
      </c>
      <c r="V214" s="173">
        <f t="shared" si="56"/>
        <v>1.5</v>
      </c>
      <c r="W214" s="174">
        <f t="shared" si="57"/>
        <v>0.25</v>
      </c>
      <c r="X214" s="173" t="b">
        <f t="shared" si="35"/>
        <v>0</v>
      </c>
      <c r="Y214" s="162" t="str">
        <f t="shared" si="36"/>
        <v>0</v>
      </c>
      <c r="Z214" s="162" t="str">
        <f t="shared" si="37"/>
        <v/>
      </c>
      <c r="AA214" s="162" t="str">
        <f t="shared" si="58"/>
        <v/>
      </c>
      <c r="AB214" s="175" t="str">
        <f t="shared" si="39"/>
        <v/>
      </c>
      <c r="AC214" s="154"/>
      <c r="AD214" s="155"/>
      <c r="AE214" s="157"/>
      <c r="AF214" s="336"/>
      <c r="AG214" s="47"/>
      <c r="AH214" s="47"/>
      <c r="AI214" s="47"/>
      <c r="AJ214" s="47"/>
      <c r="AK214" s="47"/>
      <c r="AL214" s="47"/>
      <c r="AM214" s="47"/>
      <c r="AN214" s="47"/>
      <c r="AO214" s="47"/>
    </row>
    <row r="215" spans="1:41" ht="12" customHeight="1">
      <c r="A215" s="163"/>
      <c r="B215" s="159"/>
      <c r="C215" s="159"/>
      <c r="D215" s="160"/>
      <c r="E215" s="161"/>
      <c r="F215" s="164"/>
      <c r="G215" s="164"/>
      <c r="H215" s="165"/>
      <c r="I215" s="166"/>
      <c r="J215" s="167"/>
      <c r="K215" s="168"/>
      <c r="L215" s="169">
        <f t="shared" si="49"/>
        <v>0</v>
      </c>
      <c r="M215" s="168"/>
      <c r="N215" s="170"/>
      <c r="O215" s="171">
        <f t="shared" si="50"/>
        <v>0</v>
      </c>
      <c r="P215" s="171">
        <f t="shared" si="51"/>
        <v>0</v>
      </c>
      <c r="Q215" s="172" t="str">
        <f t="shared" si="28"/>
        <v/>
      </c>
      <c r="R215" s="173" t="str">
        <f t="shared" si="52"/>
        <v/>
      </c>
      <c r="S215" s="173">
        <f t="shared" si="53"/>
        <v>0.25</v>
      </c>
      <c r="T215" s="173">
        <f t="shared" si="54"/>
        <v>0.25</v>
      </c>
      <c r="U215" s="173">
        <f t="shared" si="55"/>
        <v>0.5</v>
      </c>
      <c r="V215" s="173">
        <f t="shared" si="56"/>
        <v>1.5</v>
      </c>
      <c r="W215" s="174">
        <f t="shared" si="57"/>
        <v>0.25</v>
      </c>
      <c r="X215" s="173" t="b">
        <f t="shared" si="35"/>
        <v>0</v>
      </c>
      <c r="Y215" s="162" t="str">
        <f t="shared" si="36"/>
        <v>0</v>
      </c>
      <c r="Z215" s="162" t="str">
        <f t="shared" si="37"/>
        <v/>
      </c>
      <c r="AA215" s="162" t="str">
        <f t="shared" si="58"/>
        <v/>
      </c>
      <c r="AB215" s="175" t="str">
        <f t="shared" si="39"/>
        <v/>
      </c>
      <c r="AC215" s="154"/>
      <c r="AD215" s="155"/>
      <c r="AE215" s="157"/>
      <c r="AF215" s="336"/>
      <c r="AG215" s="47"/>
      <c r="AH215" s="47"/>
      <c r="AI215" s="47"/>
      <c r="AJ215" s="47"/>
      <c r="AK215" s="47"/>
      <c r="AL215" s="47"/>
      <c r="AM215" s="47"/>
      <c r="AN215" s="47"/>
      <c r="AO215" s="47"/>
    </row>
    <row r="216" spans="1:41" ht="12" customHeight="1">
      <c r="A216" s="163"/>
      <c r="B216" s="159"/>
      <c r="C216" s="159"/>
      <c r="D216" s="160"/>
      <c r="E216" s="161"/>
      <c r="F216" s="164"/>
      <c r="G216" s="164"/>
      <c r="H216" s="165"/>
      <c r="I216" s="166"/>
      <c r="J216" s="167"/>
      <c r="K216" s="168"/>
      <c r="L216" s="169">
        <f t="shared" si="49"/>
        <v>0</v>
      </c>
      <c r="M216" s="168"/>
      <c r="N216" s="170"/>
      <c r="O216" s="171">
        <f t="shared" si="50"/>
        <v>0</v>
      </c>
      <c r="P216" s="171">
        <f t="shared" si="51"/>
        <v>0</v>
      </c>
      <c r="Q216" s="172" t="str">
        <f t="shared" si="28"/>
        <v/>
      </c>
      <c r="R216" s="173" t="str">
        <f t="shared" si="52"/>
        <v/>
      </c>
      <c r="S216" s="173">
        <f t="shared" si="53"/>
        <v>0.25</v>
      </c>
      <c r="T216" s="173">
        <f t="shared" si="54"/>
        <v>0.25</v>
      </c>
      <c r="U216" s="173">
        <f t="shared" si="55"/>
        <v>0.5</v>
      </c>
      <c r="V216" s="173">
        <f t="shared" si="56"/>
        <v>1.5</v>
      </c>
      <c r="W216" s="174">
        <f t="shared" si="57"/>
        <v>0.25</v>
      </c>
      <c r="X216" s="173" t="b">
        <f t="shared" si="35"/>
        <v>0</v>
      </c>
      <c r="Y216" s="162" t="str">
        <f t="shared" si="36"/>
        <v>0</v>
      </c>
      <c r="Z216" s="162" t="str">
        <f t="shared" si="37"/>
        <v/>
      </c>
      <c r="AA216" s="162" t="str">
        <f t="shared" si="58"/>
        <v/>
      </c>
      <c r="AB216" s="175" t="str">
        <f t="shared" si="39"/>
        <v/>
      </c>
      <c r="AC216" s="154"/>
      <c r="AD216" s="155"/>
      <c r="AE216" s="157"/>
      <c r="AF216" s="336"/>
      <c r="AG216" s="47"/>
      <c r="AH216" s="47"/>
      <c r="AI216" s="47"/>
      <c r="AJ216" s="47"/>
      <c r="AK216" s="47"/>
      <c r="AL216" s="47"/>
      <c r="AM216" s="47"/>
      <c r="AN216" s="47"/>
      <c r="AO216" s="47"/>
    </row>
    <row r="217" spans="1:41" ht="12" customHeight="1">
      <c r="A217" s="163"/>
      <c r="B217" s="159"/>
      <c r="C217" s="159"/>
      <c r="D217" s="160"/>
      <c r="E217" s="161"/>
      <c r="F217" s="164"/>
      <c r="G217" s="164"/>
      <c r="H217" s="165"/>
      <c r="I217" s="166"/>
      <c r="J217" s="167"/>
      <c r="K217" s="168"/>
      <c r="L217" s="169">
        <f t="shared" si="49"/>
        <v>0</v>
      </c>
      <c r="M217" s="168"/>
      <c r="N217" s="170"/>
      <c r="O217" s="171">
        <f t="shared" si="50"/>
        <v>0</v>
      </c>
      <c r="P217" s="171">
        <f t="shared" si="51"/>
        <v>0</v>
      </c>
      <c r="Q217" s="172" t="str">
        <f t="shared" si="28"/>
        <v/>
      </c>
      <c r="R217" s="173" t="str">
        <f t="shared" si="52"/>
        <v/>
      </c>
      <c r="S217" s="173">
        <f t="shared" si="53"/>
        <v>0.25</v>
      </c>
      <c r="T217" s="173">
        <f t="shared" si="54"/>
        <v>0.25</v>
      </c>
      <c r="U217" s="173">
        <f t="shared" si="55"/>
        <v>0.5</v>
      </c>
      <c r="V217" s="173">
        <f t="shared" si="56"/>
        <v>1.5</v>
      </c>
      <c r="W217" s="174">
        <f t="shared" si="57"/>
        <v>0.25</v>
      </c>
      <c r="X217" s="173" t="b">
        <f t="shared" si="35"/>
        <v>0</v>
      </c>
      <c r="Y217" s="162" t="str">
        <f t="shared" si="36"/>
        <v>0</v>
      </c>
      <c r="Z217" s="162" t="str">
        <f t="shared" si="37"/>
        <v/>
      </c>
      <c r="AA217" s="162" t="str">
        <f t="shared" si="58"/>
        <v/>
      </c>
      <c r="AB217" s="175" t="str">
        <f t="shared" si="39"/>
        <v/>
      </c>
      <c r="AC217" s="154"/>
      <c r="AD217" s="155"/>
      <c r="AE217" s="157"/>
      <c r="AF217" s="336"/>
      <c r="AG217" s="47"/>
      <c r="AH217" s="47"/>
      <c r="AI217" s="47"/>
      <c r="AJ217" s="47"/>
      <c r="AK217" s="47"/>
      <c r="AL217" s="47"/>
      <c r="AM217" s="47"/>
      <c r="AN217" s="47"/>
      <c r="AO217" s="47"/>
    </row>
    <row r="218" spans="1:41" ht="12" customHeight="1">
      <c r="A218" s="163"/>
      <c r="B218" s="159"/>
      <c r="C218" s="159"/>
      <c r="D218" s="160"/>
      <c r="E218" s="161"/>
      <c r="F218" s="164"/>
      <c r="G218" s="164"/>
      <c r="H218" s="165"/>
      <c r="I218" s="166"/>
      <c r="J218" s="167"/>
      <c r="K218" s="168"/>
      <c r="L218" s="169">
        <f t="shared" si="49"/>
        <v>0</v>
      </c>
      <c r="M218" s="168"/>
      <c r="N218" s="170"/>
      <c r="O218" s="171">
        <f t="shared" si="50"/>
        <v>0</v>
      </c>
      <c r="P218" s="171">
        <f t="shared" si="51"/>
        <v>0</v>
      </c>
      <c r="Q218" s="172" t="str">
        <f t="shared" si="28"/>
        <v/>
      </c>
      <c r="R218" s="173" t="str">
        <f t="shared" si="52"/>
        <v/>
      </c>
      <c r="S218" s="173">
        <f t="shared" si="53"/>
        <v>0.25</v>
      </c>
      <c r="T218" s="173">
        <f t="shared" si="54"/>
        <v>0.25</v>
      </c>
      <c r="U218" s="173">
        <f t="shared" si="55"/>
        <v>0.5</v>
      </c>
      <c r="V218" s="173">
        <f t="shared" si="56"/>
        <v>1.5</v>
      </c>
      <c r="W218" s="174">
        <f t="shared" si="57"/>
        <v>0.25</v>
      </c>
      <c r="X218" s="173" t="b">
        <f t="shared" si="35"/>
        <v>0</v>
      </c>
      <c r="Y218" s="162" t="str">
        <f t="shared" si="36"/>
        <v>0</v>
      </c>
      <c r="Z218" s="162" t="str">
        <f t="shared" si="37"/>
        <v/>
      </c>
      <c r="AA218" s="162" t="str">
        <f t="shared" si="58"/>
        <v/>
      </c>
      <c r="AB218" s="175" t="str">
        <f t="shared" si="39"/>
        <v/>
      </c>
      <c r="AC218" s="154"/>
      <c r="AD218" s="155"/>
      <c r="AE218" s="157"/>
      <c r="AF218" s="336"/>
      <c r="AG218" s="47"/>
      <c r="AH218" s="47"/>
      <c r="AI218" s="47"/>
      <c r="AJ218" s="47"/>
      <c r="AK218" s="47"/>
      <c r="AL218" s="47"/>
      <c r="AM218" s="47"/>
      <c r="AN218" s="47"/>
      <c r="AO218" s="47"/>
    </row>
    <row r="219" spans="1:41" ht="12" customHeight="1">
      <c r="A219" s="163"/>
      <c r="B219" s="159"/>
      <c r="C219" s="159"/>
      <c r="D219" s="160"/>
      <c r="E219" s="161"/>
      <c r="F219" s="164"/>
      <c r="G219" s="164"/>
      <c r="H219" s="165"/>
      <c r="I219" s="166"/>
      <c r="J219" s="167"/>
      <c r="K219" s="168"/>
      <c r="L219" s="169">
        <f t="shared" si="49"/>
        <v>0</v>
      </c>
      <c r="M219" s="168"/>
      <c r="N219" s="170"/>
      <c r="O219" s="171">
        <f t="shared" si="50"/>
        <v>0</v>
      </c>
      <c r="P219" s="171">
        <f t="shared" si="51"/>
        <v>0</v>
      </c>
      <c r="Q219" s="172" t="str">
        <f t="shared" si="28"/>
        <v/>
      </c>
      <c r="R219" s="173" t="str">
        <f t="shared" si="52"/>
        <v/>
      </c>
      <c r="S219" s="173">
        <f t="shared" si="53"/>
        <v>0.25</v>
      </c>
      <c r="T219" s="173">
        <f t="shared" si="54"/>
        <v>0.25</v>
      </c>
      <c r="U219" s="173">
        <f t="shared" si="55"/>
        <v>0.5</v>
      </c>
      <c r="V219" s="173">
        <f t="shared" si="56"/>
        <v>1.5</v>
      </c>
      <c r="W219" s="174">
        <f t="shared" si="57"/>
        <v>0.25</v>
      </c>
      <c r="X219" s="173" t="b">
        <f t="shared" si="35"/>
        <v>0</v>
      </c>
      <c r="Y219" s="162" t="str">
        <f t="shared" si="36"/>
        <v>0</v>
      </c>
      <c r="Z219" s="162" t="str">
        <f t="shared" si="37"/>
        <v/>
      </c>
      <c r="AA219" s="162" t="str">
        <f t="shared" si="58"/>
        <v/>
      </c>
      <c r="AB219" s="175" t="str">
        <f t="shared" si="39"/>
        <v/>
      </c>
      <c r="AC219" s="154"/>
      <c r="AD219" s="155"/>
      <c r="AE219" s="157"/>
      <c r="AF219" s="336"/>
      <c r="AG219" s="47"/>
      <c r="AH219" s="47"/>
      <c r="AI219" s="47"/>
      <c r="AJ219" s="47"/>
      <c r="AK219" s="47"/>
      <c r="AL219" s="47"/>
      <c r="AM219" s="47"/>
      <c r="AN219" s="47"/>
      <c r="AO219" s="47"/>
    </row>
    <row r="220" spans="1:41" ht="12" customHeight="1">
      <c r="A220" s="163"/>
      <c r="B220" s="159"/>
      <c r="C220" s="159"/>
      <c r="D220" s="160"/>
      <c r="E220" s="161"/>
      <c r="F220" s="164"/>
      <c r="G220" s="164"/>
      <c r="H220" s="165"/>
      <c r="I220" s="166"/>
      <c r="J220" s="167"/>
      <c r="K220" s="168"/>
      <c r="L220" s="169">
        <f t="shared" si="49"/>
        <v>0</v>
      </c>
      <c r="M220" s="168"/>
      <c r="N220" s="170"/>
      <c r="O220" s="171">
        <f t="shared" si="50"/>
        <v>0</v>
      </c>
      <c r="P220" s="171">
        <f t="shared" si="51"/>
        <v>0</v>
      </c>
      <c r="Q220" s="172" t="str">
        <f t="shared" si="28"/>
        <v/>
      </c>
      <c r="R220" s="173" t="str">
        <f t="shared" si="52"/>
        <v/>
      </c>
      <c r="S220" s="173">
        <f t="shared" si="53"/>
        <v>0.25</v>
      </c>
      <c r="T220" s="173">
        <f t="shared" si="54"/>
        <v>0.25</v>
      </c>
      <c r="U220" s="173">
        <f t="shared" si="55"/>
        <v>0.5</v>
      </c>
      <c r="V220" s="173">
        <f t="shared" si="56"/>
        <v>1.5</v>
      </c>
      <c r="W220" s="174">
        <f t="shared" si="57"/>
        <v>0.25</v>
      </c>
      <c r="X220" s="173" t="b">
        <f t="shared" si="35"/>
        <v>0</v>
      </c>
      <c r="Y220" s="162" t="str">
        <f t="shared" si="36"/>
        <v>0</v>
      </c>
      <c r="Z220" s="162" t="str">
        <f t="shared" si="37"/>
        <v/>
      </c>
      <c r="AA220" s="162" t="str">
        <f t="shared" si="58"/>
        <v/>
      </c>
      <c r="AB220" s="175" t="str">
        <f t="shared" si="39"/>
        <v/>
      </c>
      <c r="AC220" s="154"/>
      <c r="AD220" s="155"/>
      <c r="AE220" s="157"/>
      <c r="AF220" s="336"/>
      <c r="AG220" s="47"/>
      <c r="AH220" s="47"/>
      <c r="AI220" s="47"/>
      <c r="AJ220" s="47"/>
      <c r="AK220" s="47"/>
      <c r="AL220" s="47"/>
      <c r="AM220" s="47"/>
      <c r="AN220" s="47"/>
      <c r="AO220" s="47"/>
    </row>
    <row r="221" spans="1:41" ht="12" customHeight="1">
      <c r="A221" s="163"/>
      <c r="B221" s="159"/>
      <c r="C221" s="159"/>
      <c r="D221" s="160"/>
      <c r="E221" s="161"/>
      <c r="F221" s="164"/>
      <c r="G221" s="164"/>
      <c r="H221" s="165"/>
      <c r="I221" s="166"/>
      <c r="J221" s="167"/>
      <c r="K221" s="168"/>
      <c r="L221" s="169">
        <f t="shared" si="49"/>
        <v>0</v>
      </c>
      <c r="M221" s="168"/>
      <c r="N221" s="170"/>
      <c r="O221" s="171">
        <f t="shared" si="50"/>
        <v>0</v>
      </c>
      <c r="P221" s="171">
        <f t="shared" si="51"/>
        <v>0</v>
      </c>
      <c r="Q221" s="172" t="str">
        <f t="shared" si="28"/>
        <v/>
      </c>
      <c r="R221" s="173" t="str">
        <f t="shared" si="52"/>
        <v/>
      </c>
      <c r="S221" s="173">
        <f t="shared" si="53"/>
        <v>0.25</v>
      </c>
      <c r="T221" s="173">
        <f t="shared" si="54"/>
        <v>0.25</v>
      </c>
      <c r="U221" s="173">
        <f t="shared" si="55"/>
        <v>0.5</v>
      </c>
      <c r="V221" s="173">
        <f t="shared" si="56"/>
        <v>1.5</v>
      </c>
      <c r="W221" s="174">
        <f t="shared" si="57"/>
        <v>0.25</v>
      </c>
      <c r="X221" s="173" t="b">
        <f t="shared" si="35"/>
        <v>0</v>
      </c>
      <c r="Y221" s="162" t="str">
        <f t="shared" si="36"/>
        <v>0</v>
      </c>
      <c r="Z221" s="162" t="str">
        <f t="shared" si="37"/>
        <v/>
      </c>
      <c r="AA221" s="162" t="str">
        <f t="shared" si="58"/>
        <v/>
      </c>
      <c r="AB221" s="175" t="str">
        <f t="shared" si="39"/>
        <v/>
      </c>
      <c r="AC221" s="154"/>
      <c r="AD221" s="155"/>
      <c r="AE221" s="157"/>
      <c r="AF221" s="336"/>
      <c r="AG221" s="47"/>
      <c r="AH221" s="47"/>
      <c r="AI221" s="47"/>
      <c r="AJ221" s="47"/>
      <c r="AK221" s="47"/>
      <c r="AL221" s="47"/>
      <c r="AM221" s="47"/>
      <c r="AN221" s="47"/>
      <c r="AO221" s="47"/>
    </row>
    <row r="222" spans="1:41" ht="12" customHeight="1">
      <c r="A222" s="163"/>
      <c r="B222" s="159"/>
      <c r="C222" s="159"/>
      <c r="D222" s="160"/>
      <c r="E222" s="161"/>
      <c r="F222" s="164"/>
      <c r="G222" s="164"/>
      <c r="H222" s="165"/>
      <c r="I222" s="166"/>
      <c r="J222" s="167"/>
      <c r="K222" s="168"/>
      <c r="L222" s="169">
        <f t="shared" si="49"/>
        <v>0</v>
      </c>
      <c r="M222" s="168"/>
      <c r="N222" s="170"/>
      <c r="O222" s="171">
        <f t="shared" si="50"/>
        <v>0</v>
      </c>
      <c r="P222" s="171">
        <f t="shared" si="51"/>
        <v>0</v>
      </c>
      <c r="Q222" s="172" t="str">
        <f t="shared" si="28"/>
        <v/>
      </c>
      <c r="R222" s="173" t="str">
        <f t="shared" si="52"/>
        <v/>
      </c>
      <c r="S222" s="173">
        <f t="shared" si="53"/>
        <v>0.25</v>
      </c>
      <c r="T222" s="173">
        <f t="shared" si="54"/>
        <v>0.25</v>
      </c>
      <c r="U222" s="173">
        <f t="shared" si="55"/>
        <v>0.5</v>
      </c>
      <c r="V222" s="173">
        <f t="shared" si="56"/>
        <v>1.5</v>
      </c>
      <c r="W222" s="174">
        <f t="shared" si="57"/>
        <v>0.25</v>
      </c>
      <c r="X222" s="173" t="b">
        <f t="shared" si="35"/>
        <v>0</v>
      </c>
      <c r="Y222" s="162" t="str">
        <f t="shared" si="36"/>
        <v>0</v>
      </c>
      <c r="Z222" s="162" t="str">
        <f t="shared" si="37"/>
        <v/>
      </c>
      <c r="AA222" s="162" t="str">
        <f t="shared" si="58"/>
        <v/>
      </c>
      <c r="AB222" s="175" t="str">
        <f t="shared" si="39"/>
        <v/>
      </c>
      <c r="AC222" s="154"/>
      <c r="AD222" s="155"/>
      <c r="AE222" s="157"/>
      <c r="AF222" s="336"/>
      <c r="AG222" s="47"/>
      <c r="AH222" s="47"/>
      <c r="AI222" s="47"/>
      <c r="AJ222" s="47"/>
      <c r="AK222" s="47"/>
      <c r="AL222" s="47"/>
      <c r="AM222" s="47"/>
      <c r="AN222" s="47"/>
      <c r="AO222" s="47"/>
    </row>
    <row r="223" spans="1:41" ht="12" customHeight="1">
      <c r="A223" s="163"/>
      <c r="B223" s="159"/>
      <c r="C223" s="159"/>
      <c r="D223" s="160"/>
      <c r="E223" s="161"/>
      <c r="F223" s="164"/>
      <c r="G223" s="164"/>
      <c r="H223" s="165"/>
      <c r="I223" s="166"/>
      <c r="J223" s="167"/>
      <c r="K223" s="168"/>
      <c r="L223" s="169">
        <f t="shared" si="49"/>
        <v>0</v>
      </c>
      <c r="M223" s="168"/>
      <c r="N223" s="170"/>
      <c r="O223" s="171">
        <f t="shared" si="50"/>
        <v>0</v>
      </c>
      <c r="P223" s="171">
        <f t="shared" si="51"/>
        <v>0</v>
      </c>
      <c r="Q223" s="172" t="str">
        <f t="shared" si="28"/>
        <v/>
      </c>
      <c r="R223" s="173" t="str">
        <f t="shared" si="52"/>
        <v/>
      </c>
      <c r="S223" s="173">
        <f t="shared" si="53"/>
        <v>0.25</v>
      </c>
      <c r="T223" s="173">
        <f t="shared" si="54"/>
        <v>0.25</v>
      </c>
      <c r="U223" s="173">
        <f t="shared" si="55"/>
        <v>0.5</v>
      </c>
      <c r="V223" s="173">
        <f t="shared" si="56"/>
        <v>1.5</v>
      </c>
      <c r="W223" s="174">
        <f t="shared" si="57"/>
        <v>0.25</v>
      </c>
      <c r="X223" s="173" t="b">
        <f t="shared" si="35"/>
        <v>0</v>
      </c>
      <c r="Y223" s="162" t="str">
        <f t="shared" si="36"/>
        <v>0</v>
      </c>
      <c r="Z223" s="162" t="str">
        <f t="shared" si="37"/>
        <v/>
      </c>
      <c r="AA223" s="162" t="str">
        <f t="shared" si="58"/>
        <v/>
      </c>
      <c r="AB223" s="175" t="str">
        <f t="shared" si="39"/>
        <v/>
      </c>
      <c r="AC223" s="154"/>
      <c r="AD223" s="155"/>
      <c r="AE223" s="157"/>
      <c r="AF223" s="336"/>
      <c r="AG223" s="47"/>
      <c r="AH223" s="47"/>
      <c r="AI223" s="47"/>
      <c r="AJ223" s="47"/>
      <c r="AK223" s="47"/>
      <c r="AL223" s="47"/>
      <c r="AM223" s="47"/>
      <c r="AN223" s="47"/>
      <c r="AO223" s="47"/>
    </row>
    <row r="224" spans="1:41" ht="12" customHeight="1">
      <c r="A224" s="163"/>
      <c r="B224" s="159"/>
      <c r="C224" s="159"/>
      <c r="D224" s="160"/>
      <c r="E224" s="161"/>
      <c r="F224" s="164"/>
      <c r="G224" s="164"/>
      <c r="H224" s="165"/>
      <c r="I224" s="166"/>
      <c r="J224" s="167"/>
      <c r="K224" s="168"/>
      <c r="L224" s="169">
        <f t="shared" si="49"/>
        <v>0</v>
      </c>
      <c r="M224" s="168"/>
      <c r="N224" s="170"/>
      <c r="O224" s="171">
        <f t="shared" si="50"/>
        <v>0</v>
      </c>
      <c r="P224" s="171">
        <f t="shared" si="51"/>
        <v>0</v>
      </c>
      <c r="Q224" s="172" t="str">
        <f t="shared" si="28"/>
        <v/>
      </c>
      <c r="R224" s="173" t="str">
        <f t="shared" si="52"/>
        <v/>
      </c>
      <c r="S224" s="173">
        <f t="shared" si="53"/>
        <v>0.25</v>
      </c>
      <c r="T224" s="173">
        <f t="shared" si="54"/>
        <v>0.25</v>
      </c>
      <c r="U224" s="173">
        <f t="shared" si="55"/>
        <v>0.5</v>
      </c>
      <c r="V224" s="173">
        <f t="shared" si="56"/>
        <v>1.5</v>
      </c>
      <c r="W224" s="174">
        <f t="shared" si="57"/>
        <v>0.25</v>
      </c>
      <c r="X224" s="173" t="b">
        <f t="shared" si="35"/>
        <v>0</v>
      </c>
      <c r="Y224" s="162" t="str">
        <f t="shared" si="36"/>
        <v>0</v>
      </c>
      <c r="Z224" s="162" t="str">
        <f t="shared" si="37"/>
        <v/>
      </c>
      <c r="AA224" s="162" t="str">
        <f t="shared" si="58"/>
        <v/>
      </c>
      <c r="AB224" s="175" t="str">
        <f t="shared" si="39"/>
        <v/>
      </c>
      <c r="AC224" s="154"/>
      <c r="AD224" s="155"/>
      <c r="AE224" s="157"/>
      <c r="AF224" s="336"/>
      <c r="AG224" s="47"/>
      <c r="AH224" s="47"/>
      <c r="AI224" s="47"/>
      <c r="AJ224" s="47"/>
      <c r="AK224" s="47"/>
      <c r="AL224" s="47"/>
      <c r="AM224" s="47"/>
      <c r="AN224" s="47"/>
      <c r="AO224" s="47"/>
    </row>
    <row r="225" spans="1:41" ht="12" customHeight="1">
      <c r="A225" s="163"/>
      <c r="B225" s="159"/>
      <c r="C225" s="159"/>
      <c r="D225" s="160"/>
      <c r="E225" s="161"/>
      <c r="F225" s="164"/>
      <c r="G225" s="164"/>
      <c r="H225" s="165"/>
      <c r="I225" s="166"/>
      <c r="J225" s="167"/>
      <c r="K225" s="168"/>
      <c r="L225" s="169">
        <f t="shared" si="49"/>
        <v>0</v>
      </c>
      <c r="M225" s="168"/>
      <c r="N225" s="170"/>
      <c r="O225" s="171">
        <f t="shared" si="50"/>
        <v>0</v>
      </c>
      <c r="P225" s="171">
        <f t="shared" si="51"/>
        <v>0</v>
      </c>
      <c r="Q225" s="172" t="str">
        <f t="shared" si="28"/>
        <v/>
      </c>
      <c r="R225" s="173" t="str">
        <f t="shared" si="52"/>
        <v/>
      </c>
      <c r="S225" s="173">
        <f t="shared" si="53"/>
        <v>0.25</v>
      </c>
      <c r="T225" s="173">
        <f t="shared" si="54"/>
        <v>0.25</v>
      </c>
      <c r="U225" s="173">
        <f t="shared" si="55"/>
        <v>0.5</v>
      </c>
      <c r="V225" s="173">
        <f t="shared" si="56"/>
        <v>1.5</v>
      </c>
      <c r="W225" s="174">
        <f t="shared" si="57"/>
        <v>0.25</v>
      </c>
      <c r="X225" s="173" t="b">
        <f t="shared" si="35"/>
        <v>0</v>
      </c>
      <c r="Y225" s="162" t="str">
        <f t="shared" si="36"/>
        <v>0</v>
      </c>
      <c r="Z225" s="162" t="str">
        <f t="shared" si="37"/>
        <v/>
      </c>
      <c r="AA225" s="162" t="str">
        <f t="shared" si="58"/>
        <v/>
      </c>
      <c r="AB225" s="175" t="str">
        <f t="shared" si="39"/>
        <v/>
      </c>
      <c r="AC225" s="154"/>
      <c r="AD225" s="155"/>
      <c r="AE225" s="157"/>
      <c r="AF225" s="336"/>
      <c r="AG225" s="47"/>
      <c r="AH225" s="47"/>
      <c r="AI225" s="47"/>
      <c r="AJ225" s="47"/>
      <c r="AK225" s="47"/>
      <c r="AL225" s="47"/>
      <c r="AM225" s="47"/>
      <c r="AN225" s="47"/>
      <c r="AO225" s="47"/>
    </row>
    <row r="226" spans="1:41" ht="12" customHeight="1">
      <c r="A226" s="163"/>
      <c r="B226" s="159"/>
      <c r="C226" s="159"/>
      <c r="D226" s="160"/>
      <c r="E226" s="161"/>
      <c r="F226" s="164"/>
      <c r="G226" s="164"/>
      <c r="H226" s="165"/>
      <c r="I226" s="166"/>
      <c r="J226" s="167"/>
      <c r="K226" s="168"/>
      <c r="L226" s="169">
        <f t="shared" si="49"/>
        <v>0</v>
      </c>
      <c r="M226" s="168"/>
      <c r="N226" s="170"/>
      <c r="O226" s="171">
        <f t="shared" si="50"/>
        <v>0</v>
      </c>
      <c r="P226" s="171">
        <f t="shared" si="51"/>
        <v>0</v>
      </c>
      <c r="Q226" s="172" t="str">
        <f t="shared" si="28"/>
        <v/>
      </c>
      <c r="R226" s="173" t="str">
        <f t="shared" si="52"/>
        <v/>
      </c>
      <c r="S226" s="173">
        <f t="shared" si="53"/>
        <v>0.25</v>
      </c>
      <c r="T226" s="173">
        <f t="shared" si="54"/>
        <v>0.25</v>
      </c>
      <c r="U226" s="173">
        <f t="shared" si="55"/>
        <v>0.5</v>
      </c>
      <c r="V226" s="173">
        <f t="shared" si="56"/>
        <v>1.5</v>
      </c>
      <c r="W226" s="174">
        <f t="shared" si="57"/>
        <v>0.25</v>
      </c>
      <c r="X226" s="173" t="b">
        <f t="shared" si="35"/>
        <v>0</v>
      </c>
      <c r="Y226" s="162" t="str">
        <f t="shared" si="36"/>
        <v>0</v>
      </c>
      <c r="Z226" s="162" t="str">
        <f t="shared" si="37"/>
        <v/>
      </c>
      <c r="AA226" s="162" t="str">
        <f t="shared" si="58"/>
        <v/>
      </c>
      <c r="AB226" s="175" t="str">
        <f t="shared" si="39"/>
        <v/>
      </c>
      <c r="AC226" s="154"/>
      <c r="AD226" s="155"/>
      <c r="AE226" s="157"/>
      <c r="AF226" s="336"/>
      <c r="AG226" s="47"/>
      <c r="AH226" s="47"/>
      <c r="AI226" s="47"/>
      <c r="AJ226" s="47"/>
      <c r="AK226" s="47"/>
      <c r="AL226" s="47"/>
      <c r="AM226" s="47"/>
      <c r="AN226" s="47"/>
      <c r="AO226" s="47"/>
    </row>
    <row r="227" spans="1:41" ht="12" customHeight="1">
      <c r="A227" s="163"/>
      <c r="B227" s="159"/>
      <c r="C227" s="159"/>
      <c r="D227" s="160"/>
      <c r="E227" s="161"/>
      <c r="F227" s="164"/>
      <c r="G227" s="164"/>
      <c r="H227" s="165"/>
      <c r="I227" s="166"/>
      <c r="J227" s="167"/>
      <c r="K227" s="168"/>
      <c r="L227" s="169">
        <f t="shared" si="49"/>
        <v>0</v>
      </c>
      <c r="M227" s="168"/>
      <c r="N227" s="170"/>
      <c r="O227" s="171">
        <f t="shared" si="50"/>
        <v>0</v>
      </c>
      <c r="P227" s="171">
        <f t="shared" si="51"/>
        <v>0</v>
      </c>
      <c r="Q227" s="172" t="str">
        <f t="shared" si="28"/>
        <v/>
      </c>
      <c r="R227" s="173" t="str">
        <f t="shared" si="52"/>
        <v/>
      </c>
      <c r="S227" s="173">
        <f t="shared" si="53"/>
        <v>0.25</v>
      </c>
      <c r="T227" s="173">
        <f t="shared" si="54"/>
        <v>0.25</v>
      </c>
      <c r="U227" s="173">
        <f t="shared" si="55"/>
        <v>0.5</v>
      </c>
      <c r="V227" s="173">
        <f t="shared" si="56"/>
        <v>1.5</v>
      </c>
      <c r="W227" s="174">
        <f t="shared" si="57"/>
        <v>0.25</v>
      </c>
      <c r="X227" s="173" t="b">
        <f t="shared" si="35"/>
        <v>0</v>
      </c>
      <c r="Y227" s="162" t="str">
        <f t="shared" si="36"/>
        <v>0</v>
      </c>
      <c r="Z227" s="162" t="str">
        <f t="shared" si="37"/>
        <v/>
      </c>
      <c r="AA227" s="162" t="str">
        <f t="shared" si="58"/>
        <v/>
      </c>
      <c r="AB227" s="175" t="str">
        <f t="shared" si="39"/>
        <v/>
      </c>
      <c r="AC227" s="154"/>
      <c r="AD227" s="155"/>
      <c r="AE227" s="157"/>
      <c r="AF227" s="336"/>
      <c r="AG227" s="47"/>
      <c r="AH227" s="47"/>
      <c r="AI227" s="47"/>
      <c r="AJ227" s="47"/>
      <c r="AK227" s="47"/>
      <c r="AL227" s="47"/>
      <c r="AM227" s="47"/>
      <c r="AN227" s="47"/>
      <c r="AO227" s="47"/>
    </row>
    <row r="228" spans="1:41" ht="12" customHeight="1">
      <c r="A228" s="163"/>
      <c r="B228" s="159"/>
      <c r="C228" s="159"/>
      <c r="D228" s="160"/>
      <c r="E228" s="161"/>
      <c r="F228" s="164"/>
      <c r="G228" s="164"/>
      <c r="H228" s="165"/>
      <c r="I228" s="166"/>
      <c r="J228" s="167"/>
      <c r="K228" s="168"/>
      <c r="L228" s="169">
        <f t="shared" si="49"/>
        <v>0</v>
      </c>
      <c r="M228" s="168"/>
      <c r="N228" s="170"/>
      <c r="O228" s="171">
        <f t="shared" si="50"/>
        <v>0</v>
      </c>
      <c r="P228" s="171">
        <f t="shared" si="51"/>
        <v>0</v>
      </c>
      <c r="Q228" s="172" t="str">
        <f t="shared" si="28"/>
        <v/>
      </c>
      <c r="R228" s="173" t="str">
        <f t="shared" si="52"/>
        <v/>
      </c>
      <c r="S228" s="173">
        <f t="shared" si="53"/>
        <v>0.25</v>
      </c>
      <c r="T228" s="173">
        <f t="shared" si="54"/>
        <v>0.25</v>
      </c>
      <c r="U228" s="173">
        <f t="shared" si="55"/>
        <v>0.5</v>
      </c>
      <c r="V228" s="173">
        <f t="shared" si="56"/>
        <v>1.5</v>
      </c>
      <c r="W228" s="174">
        <f t="shared" si="57"/>
        <v>0.25</v>
      </c>
      <c r="X228" s="173" t="b">
        <f t="shared" si="35"/>
        <v>0</v>
      </c>
      <c r="Y228" s="162" t="str">
        <f t="shared" si="36"/>
        <v>0</v>
      </c>
      <c r="Z228" s="162" t="str">
        <f t="shared" si="37"/>
        <v/>
      </c>
      <c r="AA228" s="162" t="str">
        <f t="shared" si="58"/>
        <v/>
      </c>
      <c r="AB228" s="175" t="str">
        <f t="shared" si="39"/>
        <v/>
      </c>
      <c r="AC228" s="154"/>
      <c r="AD228" s="155"/>
      <c r="AE228" s="157"/>
      <c r="AF228" s="336"/>
      <c r="AG228" s="47"/>
      <c r="AH228" s="47"/>
      <c r="AI228" s="47"/>
      <c r="AJ228" s="47"/>
      <c r="AK228" s="47"/>
      <c r="AL228" s="47"/>
      <c r="AM228" s="47"/>
      <c r="AN228" s="47"/>
      <c r="AO228" s="47"/>
    </row>
    <row r="229" spans="1:41" ht="12" customHeight="1">
      <c r="A229" s="163"/>
      <c r="B229" s="159"/>
      <c r="C229" s="159"/>
      <c r="D229" s="160"/>
      <c r="E229" s="161"/>
      <c r="F229" s="164"/>
      <c r="G229" s="164"/>
      <c r="H229" s="165"/>
      <c r="I229" s="166"/>
      <c r="J229" s="167"/>
      <c r="K229" s="168"/>
      <c r="L229" s="169">
        <f t="shared" si="49"/>
        <v>0</v>
      </c>
      <c r="M229" s="168"/>
      <c r="N229" s="170"/>
      <c r="O229" s="171">
        <f t="shared" si="50"/>
        <v>0</v>
      </c>
      <c r="P229" s="171">
        <f t="shared" si="51"/>
        <v>0</v>
      </c>
      <c r="Q229" s="172" t="str">
        <f t="shared" si="28"/>
        <v/>
      </c>
      <c r="R229" s="173" t="str">
        <f t="shared" si="52"/>
        <v/>
      </c>
      <c r="S229" s="173">
        <f t="shared" si="53"/>
        <v>0.25</v>
      </c>
      <c r="T229" s="173">
        <f t="shared" si="54"/>
        <v>0.25</v>
      </c>
      <c r="U229" s="173">
        <f t="shared" si="55"/>
        <v>0.5</v>
      </c>
      <c r="V229" s="173">
        <f t="shared" si="56"/>
        <v>1.5</v>
      </c>
      <c r="W229" s="174">
        <f t="shared" si="57"/>
        <v>0.25</v>
      </c>
      <c r="X229" s="173" t="b">
        <f t="shared" si="35"/>
        <v>0</v>
      </c>
      <c r="Y229" s="162" t="str">
        <f t="shared" si="36"/>
        <v>0</v>
      </c>
      <c r="Z229" s="162" t="str">
        <f t="shared" si="37"/>
        <v/>
      </c>
      <c r="AA229" s="162" t="str">
        <f t="shared" si="58"/>
        <v/>
      </c>
      <c r="AB229" s="175" t="str">
        <f t="shared" si="39"/>
        <v/>
      </c>
      <c r="AC229" s="154"/>
      <c r="AD229" s="155"/>
      <c r="AE229" s="157"/>
      <c r="AF229" s="336"/>
      <c r="AG229" s="47"/>
      <c r="AH229" s="47"/>
      <c r="AI229" s="47"/>
      <c r="AJ229" s="47"/>
      <c r="AK229" s="47"/>
      <c r="AL229" s="47"/>
      <c r="AM229" s="47"/>
      <c r="AN229" s="47"/>
      <c r="AO229" s="47"/>
    </row>
    <row r="230" spans="1:41" ht="12" customHeight="1">
      <c r="A230" s="163"/>
      <c r="B230" s="159"/>
      <c r="C230" s="159"/>
      <c r="D230" s="160"/>
      <c r="E230" s="161"/>
      <c r="F230" s="164"/>
      <c r="G230" s="164"/>
      <c r="H230" s="165"/>
      <c r="I230" s="166"/>
      <c r="J230" s="167"/>
      <c r="K230" s="168"/>
      <c r="L230" s="169">
        <f t="shared" si="49"/>
        <v>0</v>
      </c>
      <c r="M230" s="168"/>
      <c r="N230" s="170"/>
      <c r="O230" s="171">
        <f t="shared" si="50"/>
        <v>0</v>
      </c>
      <c r="P230" s="171">
        <f t="shared" si="51"/>
        <v>0</v>
      </c>
      <c r="Q230" s="172" t="str">
        <f t="shared" si="28"/>
        <v/>
      </c>
      <c r="R230" s="173" t="str">
        <f t="shared" si="52"/>
        <v/>
      </c>
      <c r="S230" s="173">
        <f t="shared" si="53"/>
        <v>0.25</v>
      </c>
      <c r="T230" s="173">
        <f t="shared" si="54"/>
        <v>0.25</v>
      </c>
      <c r="U230" s="173">
        <f t="shared" si="55"/>
        <v>0.5</v>
      </c>
      <c r="V230" s="173">
        <f t="shared" si="56"/>
        <v>1.5</v>
      </c>
      <c r="W230" s="174">
        <f t="shared" si="57"/>
        <v>0.25</v>
      </c>
      <c r="X230" s="173" t="b">
        <f t="shared" si="35"/>
        <v>0</v>
      </c>
      <c r="Y230" s="162" t="str">
        <f t="shared" si="36"/>
        <v>0</v>
      </c>
      <c r="Z230" s="162" t="str">
        <f t="shared" si="37"/>
        <v/>
      </c>
      <c r="AA230" s="162" t="str">
        <f t="shared" si="58"/>
        <v/>
      </c>
      <c r="AB230" s="175" t="str">
        <f t="shared" si="39"/>
        <v/>
      </c>
      <c r="AC230" s="154"/>
      <c r="AD230" s="155"/>
      <c r="AE230" s="157"/>
      <c r="AF230" s="336"/>
      <c r="AG230" s="47"/>
      <c r="AH230" s="47"/>
      <c r="AI230" s="47"/>
      <c r="AJ230" s="47"/>
      <c r="AK230" s="47"/>
      <c r="AL230" s="47"/>
      <c r="AM230" s="47"/>
      <c r="AN230" s="47"/>
      <c r="AO230" s="47"/>
    </row>
    <row r="231" spans="1:41" ht="12" customHeight="1">
      <c r="A231" s="163"/>
      <c r="B231" s="159"/>
      <c r="C231" s="159"/>
      <c r="D231" s="160"/>
      <c r="E231" s="161"/>
      <c r="F231" s="164"/>
      <c r="G231" s="164"/>
      <c r="H231" s="165"/>
      <c r="I231" s="166"/>
      <c r="J231" s="167"/>
      <c r="K231" s="168"/>
      <c r="L231" s="169">
        <f t="shared" si="49"/>
        <v>0</v>
      </c>
      <c r="M231" s="168"/>
      <c r="N231" s="170"/>
      <c r="O231" s="171">
        <f t="shared" si="50"/>
        <v>0</v>
      </c>
      <c r="P231" s="171">
        <f t="shared" si="51"/>
        <v>0</v>
      </c>
      <c r="Q231" s="172" t="str">
        <f t="shared" si="28"/>
        <v/>
      </c>
      <c r="R231" s="173" t="str">
        <f t="shared" si="52"/>
        <v/>
      </c>
      <c r="S231" s="173">
        <f t="shared" si="53"/>
        <v>0.25</v>
      </c>
      <c r="T231" s="173">
        <f t="shared" si="54"/>
        <v>0.25</v>
      </c>
      <c r="U231" s="173">
        <f t="shared" si="55"/>
        <v>0.5</v>
      </c>
      <c r="V231" s="173">
        <f t="shared" si="56"/>
        <v>1.5</v>
      </c>
      <c r="W231" s="174">
        <f t="shared" si="57"/>
        <v>0.25</v>
      </c>
      <c r="X231" s="173" t="b">
        <f t="shared" si="35"/>
        <v>0</v>
      </c>
      <c r="Y231" s="162" t="str">
        <f t="shared" si="36"/>
        <v>0</v>
      </c>
      <c r="Z231" s="162" t="str">
        <f t="shared" si="37"/>
        <v/>
      </c>
      <c r="AA231" s="162" t="str">
        <f t="shared" si="58"/>
        <v/>
      </c>
      <c r="AB231" s="175" t="str">
        <f t="shared" si="39"/>
        <v/>
      </c>
      <c r="AC231" s="154"/>
      <c r="AD231" s="155"/>
      <c r="AE231" s="157"/>
      <c r="AF231" s="336"/>
      <c r="AG231" s="47"/>
      <c r="AH231" s="47"/>
      <c r="AI231" s="47"/>
      <c r="AJ231" s="47"/>
      <c r="AK231" s="47"/>
      <c r="AL231" s="47"/>
      <c r="AM231" s="47"/>
      <c r="AN231" s="47"/>
      <c r="AO231" s="47"/>
    </row>
    <row r="232" spans="1:41" ht="12" customHeight="1">
      <c r="A232" s="163"/>
      <c r="B232" s="159"/>
      <c r="C232" s="159"/>
      <c r="D232" s="160"/>
      <c r="E232" s="161"/>
      <c r="F232" s="164"/>
      <c r="G232" s="164"/>
      <c r="H232" s="165"/>
      <c r="I232" s="166"/>
      <c r="J232" s="167"/>
      <c r="K232" s="168"/>
      <c r="L232" s="169">
        <f t="shared" si="49"/>
        <v>0</v>
      </c>
      <c r="M232" s="168"/>
      <c r="N232" s="170"/>
      <c r="O232" s="171">
        <f t="shared" si="50"/>
        <v>0</v>
      </c>
      <c r="P232" s="171">
        <f t="shared" si="51"/>
        <v>0</v>
      </c>
      <c r="Q232" s="172" t="str">
        <f t="shared" si="28"/>
        <v/>
      </c>
      <c r="R232" s="173" t="str">
        <f t="shared" si="52"/>
        <v/>
      </c>
      <c r="S232" s="173">
        <f t="shared" si="53"/>
        <v>0.25</v>
      </c>
      <c r="T232" s="173">
        <f t="shared" si="54"/>
        <v>0.25</v>
      </c>
      <c r="U232" s="173">
        <f t="shared" si="55"/>
        <v>0.5</v>
      </c>
      <c r="V232" s="173">
        <f t="shared" si="56"/>
        <v>1.5</v>
      </c>
      <c r="W232" s="174">
        <f t="shared" si="57"/>
        <v>0.25</v>
      </c>
      <c r="X232" s="173" t="b">
        <f t="shared" si="35"/>
        <v>0</v>
      </c>
      <c r="Y232" s="162" t="str">
        <f t="shared" si="36"/>
        <v>0</v>
      </c>
      <c r="Z232" s="162" t="str">
        <f t="shared" si="37"/>
        <v/>
      </c>
      <c r="AA232" s="162" t="str">
        <f t="shared" si="58"/>
        <v/>
      </c>
      <c r="AB232" s="175" t="str">
        <f t="shared" si="39"/>
        <v/>
      </c>
      <c r="AC232" s="154"/>
      <c r="AD232" s="155"/>
      <c r="AE232" s="157"/>
      <c r="AF232" s="336"/>
      <c r="AG232" s="47"/>
      <c r="AH232" s="47"/>
      <c r="AI232" s="47"/>
      <c r="AJ232" s="47"/>
      <c r="AK232" s="47"/>
      <c r="AL232" s="47"/>
      <c r="AM232" s="47"/>
      <c r="AN232" s="47"/>
      <c r="AO232" s="47"/>
    </row>
    <row r="233" spans="1:41" ht="12" customHeight="1">
      <c r="A233" s="163"/>
      <c r="B233" s="159"/>
      <c r="C233" s="159"/>
      <c r="D233" s="160"/>
      <c r="E233" s="161"/>
      <c r="F233" s="164"/>
      <c r="G233" s="164"/>
      <c r="H233" s="165"/>
      <c r="I233" s="166"/>
      <c r="J233" s="167"/>
      <c r="K233" s="168"/>
      <c r="L233" s="169">
        <f t="shared" si="49"/>
        <v>0</v>
      </c>
      <c r="M233" s="168"/>
      <c r="N233" s="170"/>
      <c r="O233" s="171">
        <f t="shared" si="50"/>
        <v>0</v>
      </c>
      <c r="P233" s="171">
        <f t="shared" si="51"/>
        <v>0</v>
      </c>
      <c r="Q233" s="172" t="str">
        <f t="shared" si="28"/>
        <v/>
      </c>
      <c r="R233" s="173" t="str">
        <f t="shared" si="52"/>
        <v/>
      </c>
      <c r="S233" s="173">
        <f t="shared" si="53"/>
        <v>0.25</v>
      </c>
      <c r="T233" s="173">
        <f t="shared" si="54"/>
        <v>0.25</v>
      </c>
      <c r="U233" s="173">
        <f t="shared" si="55"/>
        <v>0.5</v>
      </c>
      <c r="V233" s="173">
        <f t="shared" si="56"/>
        <v>1.5</v>
      </c>
      <c r="W233" s="174">
        <f t="shared" si="57"/>
        <v>0.25</v>
      </c>
      <c r="X233" s="173" t="b">
        <f t="shared" si="35"/>
        <v>0</v>
      </c>
      <c r="Y233" s="162" t="str">
        <f t="shared" si="36"/>
        <v>0</v>
      </c>
      <c r="Z233" s="162" t="str">
        <f t="shared" si="37"/>
        <v/>
      </c>
      <c r="AA233" s="162" t="str">
        <f t="shared" si="58"/>
        <v/>
      </c>
      <c r="AB233" s="175" t="str">
        <f t="shared" si="39"/>
        <v/>
      </c>
      <c r="AC233" s="154"/>
      <c r="AD233" s="155"/>
      <c r="AE233" s="157"/>
      <c r="AF233" s="336"/>
      <c r="AG233" s="47"/>
      <c r="AH233" s="47"/>
      <c r="AI233" s="47"/>
      <c r="AJ233" s="47"/>
      <c r="AK233" s="47"/>
      <c r="AL233" s="47"/>
      <c r="AM233" s="47"/>
      <c r="AN233" s="47"/>
      <c r="AO233" s="47"/>
    </row>
    <row r="234" spans="1:41" ht="12" customHeight="1">
      <c r="A234" s="163"/>
      <c r="B234" s="159"/>
      <c r="C234" s="159"/>
      <c r="D234" s="160"/>
      <c r="E234" s="161"/>
      <c r="F234" s="164"/>
      <c r="G234" s="164"/>
      <c r="H234" s="165"/>
      <c r="I234" s="166"/>
      <c r="J234" s="167"/>
      <c r="K234" s="168"/>
      <c r="L234" s="169">
        <f t="shared" si="49"/>
        <v>0</v>
      </c>
      <c r="M234" s="168"/>
      <c r="N234" s="170"/>
      <c r="O234" s="171">
        <f t="shared" si="50"/>
        <v>0</v>
      </c>
      <c r="P234" s="171">
        <f t="shared" si="51"/>
        <v>0</v>
      </c>
      <c r="Q234" s="172" t="str">
        <f t="shared" si="28"/>
        <v/>
      </c>
      <c r="R234" s="173" t="str">
        <f t="shared" si="52"/>
        <v/>
      </c>
      <c r="S234" s="173">
        <f t="shared" si="53"/>
        <v>0.25</v>
      </c>
      <c r="T234" s="173">
        <f t="shared" si="54"/>
        <v>0.25</v>
      </c>
      <c r="U234" s="173">
        <f t="shared" si="55"/>
        <v>0.5</v>
      </c>
      <c r="V234" s="173">
        <f t="shared" si="56"/>
        <v>1.5</v>
      </c>
      <c r="W234" s="174">
        <f t="shared" si="57"/>
        <v>0.25</v>
      </c>
      <c r="X234" s="173" t="b">
        <f t="shared" si="35"/>
        <v>0</v>
      </c>
      <c r="Y234" s="162" t="str">
        <f t="shared" si="36"/>
        <v>0</v>
      </c>
      <c r="Z234" s="162" t="str">
        <f t="shared" si="37"/>
        <v/>
      </c>
      <c r="AA234" s="162" t="str">
        <f t="shared" si="58"/>
        <v/>
      </c>
      <c r="AB234" s="175" t="str">
        <f t="shared" si="39"/>
        <v/>
      </c>
      <c r="AC234" s="154"/>
      <c r="AD234" s="155"/>
      <c r="AE234" s="157"/>
      <c r="AF234" s="336"/>
      <c r="AG234" s="47"/>
      <c r="AH234" s="47"/>
      <c r="AI234" s="47"/>
      <c r="AJ234" s="47"/>
      <c r="AK234" s="47"/>
      <c r="AL234" s="47"/>
      <c r="AM234" s="47"/>
      <c r="AN234" s="47"/>
      <c r="AO234" s="47"/>
    </row>
    <row r="235" spans="1:41" ht="12" customHeight="1">
      <c r="A235" s="163"/>
      <c r="B235" s="159"/>
      <c r="C235" s="159"/>
      <c r="D235" s="160"/>
      <c r="E235" s="161"/>
      <c r="F235" s="164"/>
      <c r="G235" s="164"/>
      <c r="H235" s="165"/>
      <c r="I235" s="166"/>
      <c r="J235" s="167"/>
      <c r="K235" s="168"/>
      <c r="L235" s="169">
        <f t="shared" si="49"/>
        <v>0</v>
      </c>
      <c r="M235" s="168"/>
      <c r="N235" s="170"/>
      <c r="O235" s="171">
        <f t="shared" si="50"/>
        <v>0</v>
      </c>
      <c r="P235" s="171">
        <f t="shared" si="51"/>
        <v>0</v>
      </c>
      <c r="Q235" s="172" t="str">
        <f t="shared" si="28"/>
        <v/>
      </c>
      <c r="R235" s="173" t="str">
        <f t="shared" si="52"/>
        <v/>
      </c>
      <c r="S235" s="173">
        <f t="shared" si="53"/>
        <v>0.25</v>
      </c>
      <c r="T235" s="173">
        <f t="shared" si="54"/>
        <v>0.25</v>
      </c>
      <c r="U235" s="173">
        <f t="shared" si="55"/>
        <v>0.5</v>
      </c>
      <c r="V235" s="173">
        <f t="shared" si="56"/>
        <v>1.5</v>
      </c>
      <c r="W235" s="174">
        <f t="shared" si="57"/>
        <v>0.25</v>
      </c>
      <c r="X235" s="173" t="b">
        <f t="shared" si="35"/>
        <v>0</v>
      </c>
      <c r="Y235" s="162" t="str">
        <f t="shared" si="36"/>
        <v>0</v>
      </c>
      <c r="Z235" s="162" t="str">
        <f t="shared" si="37"/>
        <v/>
      </c>
      <c r="AA235" s="162" t="str">
        <f t="shared" si="58"/>
        <v/>
      </c>
      <c r="AB235" s="175" t="str">
        <f t="shared" si="39"/>
        <v/>
      </c>
      <c r="AC235" s="154"/>
      <c r="AD235" s="155"/>
      <c r="AE235" s="157"/>
      <c r="AF235" s="336"/>
      <c r="AG235" s="47"/>
      <c r="AH235" s="47"/>
      <c r="AI235" s="47"/>
      <c r="AJ235" s="47"/>
      <c r="AK235" s="47"/>
      <c r="AL235" s="47"/>
      <c r="AM235" s="47"/>
      <c r="AN235" s="47"/>
      <c r="AO235" s="47"/>
    </row>
    <row r="236" spans="1:41" ht="12" customHeight="1">
      <c r="A236" s="163"/>
      <c r="B236" s="159"/>
      <c r="C236" s="159"/>
      <c r="D236" s="160"/>
      <c r="E236" s="161"/>
      <c r="F236" s="164"/>
      <c r="G236" s="164"/>
      <c r="H236" s="165"/>
      <c r="I236" s="166"/>
      <c r="J236" s="167"/>
      <c r="K236" s="168"/>
      <c r="L236" s="169">
        <f t="shared" si="49"/>
        <v>0</v>
      </c>
      <c r="M236" s="168"/>
      <c r="N236" s="170"/>
      <c r="O236" s="171">
        <f t="shared" si="50"/>
        <v>0</v>
      </c>
      <c r="P236" s="171">
        <f t="shared" si="51"/>
        <v>0</v>
      </c>
      <c r="Q236" s="172" t="str">
        <f t="shared" si="28"/>
        <v/>
      </c>
      <c r="R236" s="173" t="str">
        <f t="shared" si="52"/>
        <v/>
      </c>
      <c r="S236" s="173">
        <f t="shared" si="53"/>
        <v>0.25</v>
      </c>
      <c r="T236" s="173">
        <f t="shared" si="54"/>
        <v>0.25</v>
      </c>
      <c r="U236" s="173">
        <f t="shared" si="55"/>
        <v>0.5</v>
      </c>
      <c r="V236" s="173">
        <f t="shared" si="56"/>
        <v>1.5</v>
      </c>
      <c r="W236" s="174">
        <f t="shared" si="57"/>
        <v>0.25</v>
      </c>
      <c r="X236" s="173" t="b">
        <f t="shared" si="35"/>
        <v>0</v>
      </c>
      <c r="Y236" s="162" t="str">
        <f t="shared" si="36"/>
        <v>0</v>
      </c>
      <c r="Z236" s="162" t="str">
        <f t="shared" si="37"/>
        <v/>
      </c>
      <c r="AA236" s="162" t="str">
        <f t="shared" si="58"/>
        <v/>
      </c>
      <c r="AB236" s="175" t="str">
        <f t="shared" si="39"/>
        <v/>
      </c>
      <c r="AC236" s="154"/>
      <c r="AD236" s="155"/>
      <c r="AE236" s="157"/>
      <c r="AF236" s="336"/>
      <c r="AG236" s="47"/>
      <c r="AH236" s="47"/>
      <c r="AI236" s="47"/>
      <c r="AJ236" s="47"/>
      <c r="AK236" s="47"/>
      <c r="AL236" s="47"/>
      <c r="AM236" s="47"/>
      <c r="AN236" s="47"/>
      <c r="AO236" s="47"/>
    </row>
    <row r="237" spans="1:41" ht="12" customHeight="1">
      <c r="A237" s="163"/>
      <c r="B237" s="159"/>
      <c r="C237" s="159"/>
      <c r="D237" s="160"/>
      <c r="E237" s="161"/>
      <c r="F237" s="164"/>
      <c r="G237" s="164"/>
      <c r="H237" s="165"/>
      <c r="I237" s="166"/>
      <c r="J237" s="167"/>
      <c r="K237" s="168"/>
      <c r="L237" s="169">
        <f t="shared" si="49"/>
        <v>0</v>
      </c>
      <c r="M237" s="168"/>
      <c r="N237" s="170"/>
      <c r="O237" s="171">
        <f t="shared" si="50"/>
        <v>0</v>
      </c>
      <c r="P237" s="171">
        <f t="shared" si="51"/>
        <v>0</v>
      </c>
      <c r="Q237" s="172" t="str">
        <f t="shared" si="28"/>
        <v/>
      </c>
      <c r="R237" s="173" t="str">
        <f t="shared" si="52"/>
        <v/>
      </c>
      <c r="S237" s="173">
        <f t="shared" si="53"/>
        <v>0.25</v>
      </c>
      <c r="T237" s="173">
        <f t="shared" si="54"/>
        <v>0.25</v>
      </c>
      <c r="U237" s="173">
        <f t="shared" si="55"/>
        <v>0.5</v>
      </c>
      <c r="V237" s="173">
        <f t="shared" si="56"/>
        <v>1.5</v>
      </c>
      <c r="W237" s="174">
        <f t="shared" si="57"/>
        <v>0.25</v>
      </c>
      <c r="X237" s="173" t="b">
        <f t="shared" si="35"/>
        <v>0</v>
      </c>
      <c r="Y237" s="162" t="str">
        <f t="shared" si="36"/>
        <v>0</v>
      </c>
      <c r="Z237" s="162" t="str">
        <f t="shared" si="37"/>
        <v/>
      </c>
      <c r="AA237" s="162" t="str">
        <f t="shared" si="58"/>
        <v/>
      </c>
      <c r="AB237" s="175" t="str">
        <f t="shared" si="39"/>
        <v/>
      </c>
      <c r="AC237" s="154"/>
      <c r="AD237" s="155"/>
      <c r="AE237" s="157"/>
      <c r="AF237" s="336"/>
      <c r="AG237" s="47"/>
      <c r="AH237" s="47"/>
      <c r="AI237" s="47"/>
      <c r="AJ237" s="47"/>
      <c r="AK237" s="47"/>
      <c r="AL237" s="47"/>
      <c r="AM237" s="47"/>
      <c r="AN237" s="47"/>
      <c r="AO237" s="47"/>
    </row>
    <row r="238" spans="1:41" ht="12" customHeight="1">
      <c r="A238" s="163"/>
      <c r="B238" s="159"/>
      <c r="C238" s="159"/>
      <c r="D238" s="160"/>
      <c r="E238" s="161"/>
      <c r="F238" s="164"/>
      <c r="G238" s="164"/>
      <c r="H238" s="165"/>
      <c r="I238" s="166"/>
      <c r="J238" s="167"/>
      <c r="K238" s="168"/>
      <c r="L238" s="169">
        <f t="shared" si="49"/>
        <v>0</v>
      </c>
      <c r="M238" s="168"/>
      <c r="N238" s="170"/>
      <c r="O238" s="171">
        <f t="shared" si="50"/>
        <v>0</v>
      </c>
      <c r="P238" s="171">
        <f t="shared" si="51"/>
        <v>0</v>
      </c>
      <c r="Q238" s="172" t="str">
        <f t="shared" si="28"/>
        <v/>
      </c>
      <c r="R238" s="173" t="str">
        <f t="shared" si="52"/>
        <v/>
      </c>
      <c r="S238" s="173">
        <f t="shared" si="53"/>
        <v>0.25</v>
      </c>
      <c r="T238" s="173">
        <f t="shared" si="54"/>
        <v>0.25</v>
      </c>
      <c r="U238" s="173">
        <f t="shared" si="55"/>
        <v>0.5</v>
      </c>
      <c r="V238" s="173">
        <f t="shared" si="56"/>
        <v>1.5</v>
      </c>
      <c r="W238" s="174">
        <f t="shared" si="57"/>
        <v>0.25</v>
      </c>
      <c r="X238" s="173" t="b">
        <f t="shared" si="35"/>
        <v>0</v>
      </c>
      <c r="Y238" s="162" t="str">
        <f t="shared" si="36"/>
        <v>0</v>
      </c>
      <c r="Z238" s="162" t="str">
        <f t="shared" si="37"/>
        <v/>
      </c>
      <c r="AA238" s="162" t="str">
        <f t="shared" si="58"/>
        <v/>
      </c>
      <c r="AB238" s="175" t="str">
        <f t="shared" si="39"/>
        <v/>
      </c>
      <c r="AC238" s="154"/>
      <c r="AD238" s="155"/>
      <c r="AE238" s="157"/>
      <c r="AF238" s="336"/>
      <c r="AG238" s="47"/>
      <c r="AH238" s="47"/>
      <c r="AI238" s="47"/>
      <c r="AJ238" s="47"/>
      <c r="AK238" s="47"/>
      <c r="AL238" s="47"/>
      <c r="AM238" s="47"/>
      <c r="AN238" s="47"/>
      <c r="AO238" s="47"/>
    </row>
    <row r="239" spans="1:41" ht="12" customHeight="1">
      <c r="A239" s="163"/>
      <c r="B239" s="159"/>
      <c r="C239" s="159"/>
      <c r="D239" s="160"/>
      <c r="E239" s="161"/>
      <c r="F239" s="164"/>
      <c r="G239" s="164"/>
      <c r="H239" s="165"/>
      <c r="I239" s="166"/>
      <c r="J239" s="167"/>
      <c r="K239" s="168"/>
      <c r="L239" s="169">
        <f t="shared" si="49"/>
        <v>0</v>
      </c>
      <c r="M239" s="168"/>
      <c r="N239" s="170"/>
      <c r="O239" s="171">
        <f t="shared" si="50"/>
        <v>0</v>
      </c>
      <c r="P239" s="171">
        <f t="shared" si="51"/>
        <v>0</v>
      </c>
      <c r="Q239" s="172" t="str">
        <f t="shared" si="28"/>
        <v/>
      </c>
      <c r="R239" s="173" t="str">
        <f t="shared" si="52"/>
        <v/>
      </c>
      <c r="S239" s="173">
        <f t="shared" si="53"/>
        <v>0.25</v>
      </c>
      <c r="T239" s="173">
        <f t="shared" si="54"/>
        <v>0.25</v>
      </c>
      <c r="U239" s="173">
        <f t="shared" si="55"/>
        <v>0.5</v>
      </c>
      <c r="V239" s="173">
        <f t="shared" si="56"/>
        <v>1.5</v>
      </c>
      <c r="W239" s="174">
        <f t="shared" si="57"/>
        <v>0.25</v>
      </c>
      <c r="X239" s="173" t="b">
        <f t="shared" si="35"/>
        <v>0</v>
      </c>
      <c r="Y239" s="162" t="str">
        <f t="shared" si="36"/>
        <v>0</v>
      </c>
      <c r="Z239" s="162" t="str">
        <f t="shared" si="37"/>
        <v/>
      </c>
      <c r="AA239" s="162" t="str">
        <f t="shared" si="58"/>
        <v/>
      </c>
      <c r="AB239" s="175" t="str">
        <f t="shared" si="39"/>
        <v/>
      </c>
      <c r="AC239" s="154"/>
      <c r="AD239" s="155"/>
      <c r="AE239" s="157"/>
      <c r="AF239" s="336"/>
      <c r="AG239" s="47"/>
      <c r="AH239" s="47"/>
      <c r="AI239" s="47"/>
      <c r="AJ239" s="47"/>
      <c r="AK239" s="47"/>
      <c r="AL239" s="47"/>
      <c r="AM239" s="47"/>
      <c r="AN239" s="47"/>
      <c r="AO239" s="47"/>
    </row>
    <row r="240" spans="1:41" ht="12" customHeight="1">
      <c r="A240" s="163"/>
      <c r="B240" s="159"/>
      <c r="C240" s="159"/>
      <c r="D240" s="160"/>
      <c r="E240" s="161"/>
      <c r="F240" s="164"/>
      <c r="G240" s="164"/>
      <c r="H240" s="165"/>
      <c r="I240" s="166"/>
      <c r="J240" s="167"/>
      <c r="K240" s="168"/>
      <c r="L240" s="169">
        <f t="shared" si="49"/>
        <v>0</v>
      </c>
      <c r="M240" s="168"/>
      <c r="N240" s="170"/>
      <c r="O240" s="171">
        <f t="shared" si="50"/>
        <v>0</v>
      </c>
      <c r="P240" s="171">
        <f t="shared" si="51"/>
        <v>0</v>
      </c>
      <c r="Q240" s="172" t="str">
        <f t="shared" si="28"/>
        <v/>
      </c>
      <c r="R240" s="173" t="str">
        <f t="shared" si="52"/>
        <v/>
      </c>
      <c r="S240" s="173">
        <f t="shared" si="53"/>
        <v>0.25</v>
      </c>
      <c r="T240" s="173">
        <f t="shared" si="54"/>
        <v>0.25</v>
      </c>
      <c r="U240" s="173">
        <f t="shared" si="55"/>
        <v>0.5</v>
      </c>
      <c r="V240" s="173">
        <f t="shared" si="56"/>
        <v>1.5</v>
      </c>
      <c r="W240" s="174">
        <f t="shared" si="57"/>
        <v>0.25</v>
      </c>
      <c r="X240" s="173" t="b">
        <f t="shared" si="35"/>
        <v>0</v>
      </c>
      <c r="Y240" s="162" t="str">
        <f t="shared" si="36"/>
        <v>0</v>
      </c>
      <c r="Z240" s="162" t="str">
        <f t="shared" si="37"/>
        <v/>
      </c>
      <c r="AA240" s="162" t="str">
        <f t="shared" si="58"/>
        <v/>
      </c>
      <c r="AB240" s="175" t="str">
        <f t="shared" si="39"/>
        <v/>
      </c>
      <c r="AC240" s="154"/>
      <c r="AD240" s="155"/>
      <c r="AE240" s="157"/>
      <c r="AF240" s="336"/>
      <c r="AG240" s="47"/>
      <c r="AH240" s="47"/>
      <c r="AI240" s="47"/>
      <c r="AJ240" s="47"/>
      <c r="AK240" s="47"/>
      <c r="AL240" s="47"/>
      <c r="AM240" s="47"/>
      <c r="AN240" s="47"/>
      <c r="AO240" s="47"/>
    </row>
    <row r="241" spans="1:41" ht="12" customHeight="1">
      <c r="A241" s="163"/>
      <c r="B241" s="159"/>
      <c r="C241" s="159"/>
      <c r="D241" s="160"/>
      <c r="E241" s="161"/>
      <c r="F241" s="164"/>
      <c r="G241" s="164"/>
      <c r="H241" s="165"/>
      <c r="I241" s="166"/>
      <c r="J241" s="167"/>
      <c r="K241" s="168"/>
      <c r="L241" s="169">
        <f t="shared" si="49"/>
        <v>0</v>
      </c>
      <c r="M241" s="168"/>
      <c r="N241" s="170"/>
      <c r="O241" s="171">
        <f t="shared" si="50"/>
        <v>0</v>
      </c>
      <c r="P241" s="171">
        <f t="shared" si="51"/>
        <v>0</v>
      </c>
      <c r="Q241" s="172" t="str">
        <f t="shared" si="28"/>
        <v/>
      </c>
      <c r="R241" s="173" t="str">
        <f t="shared" si="52"/>
        <v/>
      </c>
      <c r="S241" s="173">
        <f t="shared" si="53"/>
        <v>0.25</v>
      </c>
      <c r="T241" s="173">
        <f t="shared" si="54"/>
        <v>0.25</v>
      </c>
      <c r="U241" s="173">
        <f t="shared" si="55"/>
        <v>0.5</v>
      </c>
      <c r="V241" s="173">
        <f t="shared" si="56"/>
        <v>1.5</v>
      </c>
      <c r="W241" s="174">
        <f t="shared" si="57"/>
        <v>0.25</v>
      </c>
      <c r="X241" s="173" t="b">
        <f t="shared" si="35"/>
        <v>0</v>
      </c>
      <c r="Y241" s="162" t="str">
        <f t="shared" si="36"/>
        <v>0</v>
      </c>
      <c r="Z241" s="162" t="str">
        <f t="shared" si="37"/>
        <v/>
      </c>
      <c r="AA241" s="162" t="str">
        <f t="shared" si="58"/>
        <v/>
      </c>
      <c r="AB241" s="175" t="str">
        <f t="shared" si="39"/>
        <v/>
      </c>
      <c r="AC241" s="154"/>
      <c r="AD241" s="155"/>
      <c r="AE241" s="157"/>
      <c r="AF241" s="336"/>
      <c r="AG241" s="47"/>
      <c r="AH241" s="47"/>
      <c r="AI241" s="47"/>
      <c r="AJ241" s="47"/>
      <c r="AK241" s="47"/>
      <c r="AL241" s="47"/>
      <c r="AM241" s="47"/>
      <c r="AN241" s="47"/>
      <c r="AO241" s="47"/>
    </row>
    <row r="242" spans="1:41" ht="12" customHeight="1">
      <c r="A242" s="163"/>
      <c r="B242" s="159"/>
      <c r="C242" s="159"/>
      <c r="D242" s="160"/>
      <c r="E242" s="161"/>
      <c r="F242" s="164"/>
      <c r="G242" s="164"/>
      <c r="H242" s="165"/>
      <c r="I242" s="166"/>
      <c r="J242" s="167"/>
      <c r="K242" s="168"/>
      <c r="L242" s="169">
        <f t="shared" si="49"/>
        <v>0</v>
      </c>
      <c r="M242" s="168"/>
      <c r="N242" s="170"/>
      <c r="O242" s="171">
        <f t="shared" si="50"/>
        <v>0</v>
      </c>
      <c r="P242" s="171">
        <f t="shared" si="51"/>
        <v>0</v>
      </c>
      <c r="Q242" s="172" t="str">
        <f t="shared" si="28"/>
        <v/>
      </c>
      <c r="R242" s="173" t="str">
        <f t="shared" si="52"/>
        <v/>
      </c>
      <c r="S242" s="173">
        <f t="shared" si="53"/>
        <v>0.25</v>
      </c>
      <c r="T242" s="173">
        <f t="shared" si="54"/>
        <v>0.25</v>
      </c>
      <c r="U242" s="173">
        <f t="shared" si="55"/>
        <v>0.5</v>
      </c>
      <c r="V242" s="173">
        <f t="shared" si="56"/>
        <v>1.5</v>
      </c>
      <c r="W242" s="174">
        <f t="shared" si="57"/>
        <v>0.25</v>
      </c>
      <c r="X242" s="173" t="b">
        <f t="shared" si="35"/>
        <v>0</v>
      </c>
      <c r="Y242" s="162" t="str">
        <f t="shared" si="36"/>
        <v>0</v>
      </c>
      <c r="Z242" s="162" t="str">
        <f t="shared" si="37"/>
        <v/>
      </c>
      <c r="AA242" s="162" t="str">
        <f t="shared" si="58"/>
        <v/>
      </c>
      <c r="AB242" s="175" t="str">
        <f t="shared" si="39"/>
        <v/>
      </c>
      <c r="AC242" s="154"/>
      <c r="AD242" s="155"/>
      <c r="AE242" s="157"/>
      <c r="AF242" s="336"/>
      <c r="AG242" s="47"/>
      <c r="AH242" s="47"/>
      <c r="AI242" s="47"/>
      <c r="AJ242" s="47"/>
      <c r="AK242" s="47"/>
      <c r="AL242" s="47"/>
      <c r="AM242" s="47"/>
      <c r="AN242" s="47"/>
      <c r="AO242" s="47"/>
    </row>
    <row r="243" spans="1:41" ht="12" customHeight="1">
      <c r="A243" s="163"/>
      <c r="B243" s="159"/>
      <c r="C243" s="159"/>
      <c r="D243" s="160"/>
      <c r="E243" s="161"/>
      <c r="F243" s="164"/>
      <c r="G243" s="164"/>
      <c r="H243" s="165"/>
      <c r="I243" s="166"/>
      <c r="J243" s="167"/>
      <c r="K243" s="168"/>
      <c r="L243" s="169">
        <f t="shared" si="49"/>
        <v>0</v>
      </c>
      <c r="M243" s="168"/>
      <c r="N243" s="170"/>
      <c r="O243" s="171">
        <f t="shared" si="50"/>
        <v>0</v>
      </c>
      <c r="P243" s="171">
        <f t="shared" si="51"/>
        <v>0</v>
      </c>
      <c r="Q243" s="172" t="str">
        <f t="shared" si="28"/>
        <v/>
      </c>
      <c r="R243" s="173" t="str">
        <f t="shared" si="52"/>
        <v/>
      </c>
      <c r="S243" s="173">
        <f t="shared" si="53"/>
        <v>0.25</v>
      </c>
      <c r="T243" s="173">
        <f t="shared" si="54"/>
        <v>0.25</v>
      </c>
      <c r="U243" s="173">
        <f t="shared" si="55"/>
        <v>0.5</v>
      </c>
      <c r="V243" s="173">
        <f t="shared" si="56"/>
        <v>1.5</v>
      </c>
      <c r="W243" s="174">
        <f t="shared" si="57"/>
        <v>0.25</v>
      </c>
      <c r="X243" s="173" t="b">
        <f t="shared" si="35"/>
        <v>0</v>
      </c>
      <c r="Y243" s="162" t="str">
        <f t="shared" si="36"/>
        <v>0</v>
      </c>
      <c r="Z243" s="162" t="str">
        <f t="shared" si="37"/>
        <v/>
      </c>
      <c r="AA243" s="162" t="str">
        <f t="shared" si="58"/>
        <v/>
      </c>
      <c r="AB243" s="175" t="str">
        <f t="shared" si="39"/>
        <v/>
      </c>
      <c r="AC243" s="154"/>
      <c r="AD243" s="155"/>
      <c r="AE243" s="157"/>
      <c r="AF243" s="336"/>
      <c r="AG243" s="47"/>
      <c r="AH243" s="47"/>
      <c r="AI243" s="47"/>
      <c r="AJ243" s="47"/>
      <c r="AK243" s="47"/>
      <c r="AL243" s="47"/>
      <c r="AM243" s="47"/>
      <c r="AN243" s="47"/>
      <c r="AO243" s="47"/>
    </row>
    <row r="244" spans="1:41" ht="12" customHeight="1">
      <c r="A244" s="163"/>
      <c r="B244" s="159"/>
      <c r="C244" s="159"/>
      <c r="D244" s="160"/>
      <c r="E244" s="161"/>
      <c r="F244" s="164"/>
      <c r="G244" s="164"/>
      <c r="H244" s="165"/>
      <c r="I244" s="166"/>
      <c r="J244" s="167"/>
      <c r="K244" s="168"/>
      <c r="L244" s="169">
        <f t="shared" si="49"/>
        <v>0</v>
      </c>
      <c r="M244" s="168"/>
      <c r="N244" s="170"/>
      <c r="O244" s="171">
        <f t="shared" si="50"/>
        <v>0</v>
      </c>
      <c r="P244" s="171">
        <f t="shared" si="51"/>
        <v>0</v>
      </c>
      <c r="Q244" s="172" t="str">
        <f t="shared" si="28"/>
        <v/>
      </c>
      <c r="R244" s="173" t="str">
        <f t="shared" si="52"/>
        <v/>
      </c>
      <c r="S244" s="173">
        <f t="shared" si="53"/>
        <v>0.25</v>
      </c>
      <c r="T244" s="173">
        <f t="shared" si="54"/>
        <v>0.25</v>
      </c>
      <c r="U244" s="173">
        <f t="shared" si="55"/>
        <v>0.5</v>
      </c>
      <c r="V244" s="173">
        <f t="shared" si="56"/>
        <v>1.5</v>
      </c>
      <c r="W244" s="174">
        <f t="shared" si="57"/>
        <v>0.25</v>
      </c>
      <c r="X244" s="173" t="b">
        <f t="shared" si="35"/>
        <v>0</v>
      </c>
      <c r="Y244" s="162" t="str">
        <f t="shared" si="36"/>
        <v>0</v>
      </c>
      <c r="Z244" s="162" t="str">
        <f t="shared" si="37"/>
        <v/>
      </c>
      <c r="AA244" s="162" t="str">
        <f t="shared" si="58"/>
        <v/>
      </c>
      <c r="AB244" s="175" t="str">
        <f t="shared" si="39"/>
        <v/>
      </c>
      <c r="AC244" s="154"/>
      <c r="AD244" s="155"/>
      <c r="AE244" s="157"/>
      <c r="AF244" s="336"/>
      <c r="AG244" s="47"/>
      <c r="AH244" s="47"/>
      <c r="AI244" s="47"/>
      <c r="AJ244" s="47"/>
      <c r="AK244" s="47"/>
      <c r="AL244" s="47"/>
      <c r="AM244" s="47"/>
      <c r="AN244" s="47"/>
      <c r="AO244" s="47"/>
    </row>
    <row r="245" spans="1:41" ht="12" customHeight="1">
      <c r="A245" s="163"/>
      <c r="B245" s="159"/>
      <c r="C245" s="159"/>
      <c r="D245" s="160"/>
      <c r="E245" s="161"/>
      <c r="F245" s="164"/>
      <c r="G245" s="164"/>
      <c r="H245" s="165"/>
      <c r="I245" s="166"/>
      <c r="J245" s="167"/>
      <c r="K245" s="168"/>
      <c r="L245" s="169">
        <f t="shared" si="49"/>
        <v>0</v>
      </c>
      <c r="M245" s="168"/>
      <c r="N245" s="170"/>
      <c r="O245" s="171">
        <f t="shared" si="50"/>
        <v>0</v>
      </c>
      <c r="P245" s="171">
        <f t="shared" si="51"/>
        <v>0</v>
      </c>
      <c r="Q245" s="172" t="str">
        <f t="shared" si="28"/>
        <v/>
      </c>
      <c r="R245" s="173" t="str">
        <f t="shared" si="52"/>
        <v/>
      </c>
      <c r="S245" s="173">
        <f t="shared" si="53"/>
        <v>0.25</v>
      </c>
      <c r="T245" s="173">
        <f t="shared" si="54"/>
        <v>0.25</v>
      </c>
      <c r="U245" s="173">
        <f t="shared" si="55"/>
        <v>0.5</v>
      </c>
      <c r="V245" s="173">
        <f t="shared" si="56"/>
        <v>1.5</v>
      </c>
      <c r="W245" s="174">
        <f t="shared" si="57"/>
        <v>0.25</v>
      </c>
      <c r="X245" s="173" t="b">
        <f t="shared" si="35"/>
        <v>0</v>
      </c>
      <c r="Y245" s="162" t="str">
        <f t="shared" si="36"/>
        <v>0</v>
      </c>
      <c r="Z245" s="162" t="str">
        <f t="shared" si="37"/>
        <v/>
      </c>
      <c r="AA245" s="162" t="str">
        <f t="shared" si="58"/>
        <v/>
      </c>
      <c r="AB245" s="175" t="str">
        <f t="shared" si="39"/>
        <v/>
      </c>
      <c r="AC245" s="154"/>
      <c r="AD245" s="155"/>
      <c r="AE245" s="157"/>
      <c r="AF245" s="336"/>
      <c r="AG245" s="47"/>
      <c r="AH245" s="47"/>
      <c r="AI245" s="47"/>
      <c r="AJ245" s="47"/>
      <c r="AK245" s="47"/>
      <c r="AL245" s="47"/>
      <c r="AM245" s="47"/>
      <c r="AN245" s="47"/>
      <c r="AO245" s="47"/>
    </row>
    <row r="246" spans="1:41" ht="12" customHeight="1">
      <c r="A246" s="163"/>
      <c r="B246" s="159"/>
      <c r="C246" s="159"/>
      <c r="D246" s="160"/>
      <c r="E246" s="161"/>
      <c r="F246" s="164"/>
      <c r="G246" s="164"/>
      <c r="H246" s="165"/>
      <c r="I246" s="166"/>
      <c r="J246" s="167"/>
      <c r="K246" s="168"/>
      <c r="L246" s="169">
        <f t="shared" si="49"/>
        <v>0</v>
      </c>
      <c r="M246" s="168"/>
      <c r="N246" s="170"/>
      <c r="O246" s="171">
        <f t="shared" si="50"/>
        <v>0</v>
      </c>
      <c r="P246" s="171">
        <f t="shared" si="51"/>
        <v>0</v>
      </c>
      <c r="Q246" s="172" t="str">
        <f t="shared" si="28"/>
        <v/>
      </c>
      <c r="R246" s="173" t="str">
        <f t="shared" si="52"/>
        <v/>
      </c>
      <c r="S246" s="173">
        <f t="shared" si="53"/>
        <v>0.25</v>
      </c>
      <c r="T246" s="173">
        <f t="shared" si="54"/>
        <v>0.25</v>
      </c>
      <c r="U246" s="173">
        <f t="shared" si="55"/>
        <v>0.5</v>
      </c>
      <c r="V246" s="173">
        <f t="shared" si="56"/>
        <v>1.5</v>
      </c>
      <c r="W246" s="174">
        <f t="shared" si="57"/>
        <v>0.25</v>
      </c>
      <c r="X246" s="173" t="b">
        <f t="shared" si="35"/>
        <v>0</v>
      </c>
      <c r="Y246" s="162" t="str">
        <f t="shared" si="36"/>
        <v>0</v>
      </c>
      <c r="Z246" s="162" t="str">
        <f t="shared" si="37"/>
        <v/>
      </c>
      <c r="AA246" s="162" t="str">
        <f t="shared" si="58"/>
        <v/>
      </c>
      <c r="AB246" s="175" t="str">
        <f t="shared" si="39"/>
        <v/>
      </c>
      <c r="AC246" s="154"/>
      <c r="AD246" s="155"/>
      <c r="AE246" s="157"/>
      <c r="AF246" s="336"/>
      <c r="AG246" s="47"/>
      <c r="AH246" s="47"/>
      <c r="AI246" s="47"/>
      <c r="AJ246" s="47"/>
      <c r="AK246" s="47"/>
      <c r="AL246" s="47"/>
      <c r="AM246" s="47"/>
      <c r="AN246" s="47"/>
      <c r="AO246" s="47"/>
    </row>
    <row r="247" spans="1:41" ht="12" customHeight="1">
      <c r="A247" s="163"/>
      <c r="B247" s="159"/>
      <c r="C247" s="159"/>
      <c r="D247" s="160"/>
      <c r="E247" s="161"/>
      <c r="F247" s="164"/>
      <c r="G247" s="164"/>
      <c r="H247" s="165"/>
      <c r="I247" s="166"/>
      <c r="J247" s="167"/>
      <c r="K247" s="168"/>
      <c r="L247" s="169">
        <f t="shared" si="49"/>
        <v>0</v>
      </c>
      <c r="M247" s="168"/>
      <c r="N247" s="170"/>
      <c r="O247" s="171">
        <f t="shared" si="50"/>
        <v>0</v>
      </c>
      <c r="P247" s="171">
        <f t="shared" si="51"/>
        <v>0</v>
      </c>
      <c r="Q247" s="172" t="str">
        <f t="shared" si="28"/>
        <v/>
      </c>
      <c r="R247" s="173" t="str">
        <f t="shared" si="52"/>
        <v/>
      </c>
      <c r="S247" s="173">
        <f t="shared" si="53"/>
        <v>0.25</v>
      </c>
      <c r="T247" s="173">
        <f t="shared" si="54"/>
        <v>0.25</v>
      </c>
      <c r="U247" s="173">
        <f t="shared" si="55"/>
        <v>0.5</v>
      </c>
      <c r="V247" s="173">
        <f t="shared" si="56"/>
        <v>1.5</v>
      </c>
      <c r="W247" s="174">
        <f t="shared" si="57"/>
        <v>0.25</v>
      </c>
      <c r="X247" s="173" t="b">
        <f t="shared" si="35"/>
        <v>0</v>
      </c>
      <c r="Y247" s="162" t="str">
        <f t="shared" si="36"/>
        <v>0</v>
      </c>
      <c r="Z247" s="162" t="str">
        <f t="shared" si="37"/>
        <v/>
      </c>
      <c r="AA247" s="162" t="str">
        <f t="shared" si="58"/>
        <v/>
      </c>
      <c r="AB247" s="175" t="str">
        <f t="shared" si="39"/>
        <v/>
      </c>
      <c r="AC247" s="154"/>
      <c r="AD247" s="155"/>
      <c r="AE247" s="157"/>
      <c r="AF247" s="336"/>
      <c r="AG247" s="47"/>
      <c r="AH247" s="47"/>
      <c r="AI247" s="47"/>
      <c r="AJ247" s="47"/>
      <c r="AK247" s="47"/>
      <c r="AL247" s="47"/>
      <c r="AM247" s="47"/>
      <c r="AN247" s="47"/>
      <c r="AO247" s="47"/>
    </row>
    <row r="248" spans="1:41" ht="12" customHeight="1">
      <c r="A248" s="163"/>
      <c r="B248" s="159"/>
      <c r="C248" s="159"/>
      <c r="D248" s="160"/>
      <c r="E248" s="161"/>
      <c r="F248" s="164"/>
      <c r="G248" s="164"/>
      <c r="H248" s="165"/>
      <c r="I248" s="166"/>
      <c r="J248" s="167"/>
      <c r="K248" s="168"/>
      <c r="L248" s="169">
        <f t="shared" si="49"/>
        <v>0</v>
      </c>
      <c r="M248" s="168"/>
      <c r="N248" s="170"/>
      <c r="O248" s="171">
        <f t="shared" si="50"/>
        <v>0</v>
      </c>
      <c r="P248" s="171">
        <f t="shared" si="51"/>
        <v>0</v>
      </c>
      <c r="Q248" s="172" t="str">
        <f t="shared" si="28"/>
        <v/>
      </c>
      <c r="R248" s="173" t="str">
        <f t="shared" si="52"/>
        <v/>
      </c>
      <c r="S248" s="173">
        <f t="shared" si="53"/>
        <v>0.25</v>
      </c>
      <c r="T248" s="173">
        <f t="shared" si="54"/>
        <v>0.25</v>
      </c>
      <c r="U248" s="173">
        <f t="shared" si="55"/>
        <v>0.5</v>
      </c>
      <c r="V248" s="173">
        <f t="shared" si="56"/>
        <v>1.5</v>
      </c>
      <c r="W248" s="174">
        <f t="shared" si="57"/>
        <v>0.25</v>
      </c>
      <c r="X248" s="173" t="b">
        <f t="shared" si="35"/>
        <v>0</v>
      </c>
      <c r="Y248" s="162" t="str">
        <f t="shared" si="36"/>
        <v>0</v>
      </c>
      <c r="Z248" s="162" t="str">
        <f t="shared" si="37"/>
        <v/>
      </c>
      <c r="AA248" s="162" t="str">
        <f t="shared" si="58"/>
        <v/>
      </c>
      <c r="AB248" s="175" t="str">
        <f t="shared" si="39"/>
        <v/>
      </c>
      <c r="AC248" s="154"/>
      <c r="AD248" s="155"/>
      <c r="AE248" s="157"/>
      <c r="AF248" s="336"/>
      <c r="AG248" s="47"/>
      <c r="AH248" s="47"/>
      <c r="AI248" s="47"/>
      <c r="AJ248" s="47"/>
      <c r="AK248" s="47"/>
      <c r="AL248" s="47"/>
      <c r="AM248" s="47"/>
      <c r="AN248" s="47"/>
      <c r="AO248" s="47"/>
    </row>
    <row r="249" spans="1:41" ht="12" customHeight="1">
      <c r="A249" s="163"/>
      <c r="B249" s="159"/>
      <c r="C249" s="159"/>
      <c r="D249" s="160"/>
      <c r="E249" s="161"/>
      <c r="F249" s="164"/>
      <c r="G249" s="164"/>
      <c r="H249" s="165"/>
      <c r="I249" s="166"/>
      <c r="J249" s="167"/>
      <c r="K249" s="168"/>
      <c r="L249" s="169">
        <f t="shared" si="49"/>
        <v>0</v>
      </c>
      <c r="M249" s="168"/>
      <c r="N249" s="170"/>
      <c r="O249" s="171">
        <f t="shared" si="50"/>
        <v>0</v>
      </c>
      <c r="P249" s="171">
        <f t="shared" si="51"/>
        <v>0</v>
      </c>
      <c r="Q249" s="172" t="str">
        <f t="shared" si="28"/>
        <v/>
      </c>
      <c r="R249" s="173" t="str">
        <f t="shared" si="52"/>
        <v/>
      </c>
      <c r="S249" s="173">
        <f t="shared" si="53"/>
        <v>0.25</v>
      </c>
      <c r="T249" s="173">
        <f t="shared" si="54"/>
        <v>0.25</v>
      </c>
      <c r="U249" s="173">
        <f t="shared" si="55"/>
        <v>0.5</v>
      </c>
      <c r="V249" s="173">
        <f t="shared" si="56"/>
        <v>1.5</v>
      </c>
      <c r="W249" s="174">
        <f t="shared" si="57"/>
        <v>0.25</v>
      </c>
      <c r="X249" s="173" t="b">
        <f t="shared" si="35"/>
        <v>0</v>
      </c>
      <c r="Y249" s="162" t="str">
        <f t="shared" si="36"/>
        <v>0</v>
      </c>
      <c r="Z249" s="162" t="str">
        <f t="shared" si="37"/>
        <v/>
      </c>
      <c r="AA249" s="162" t="str">
        <f t="shared" si="58"/>
        <v/>
      </c>
      <c r="AB249" s="175" t="str">
        <f t="shared" si="39"/>
        <v/>
      </c>
      <c r="AC249" s="154"/>
      <c r="AD249" s="155"/>
      <c r="AE249" s="157"/>
      <c r="AF249" s="336"/>
      <c r="AG249" s="47"/>
      <c r="AH249" s="47"/>
      <c r="AI249" s="47"/>
      <c r="AJ249" s="47"/>
      <c r="AK249" s="47"/>
      <c r="AL249" s="47"/>
      <c r="AM249" s="47"/>
      <c r="AN249" s="47"/>
      <c r="AO249" s="47"/>
    </row>
    <row r="250" spans="1:41" ht="12" customHeight="1">
      <c r="A250" s="163"/>
      <c r="B250" s="159"/>
      <c r="C250" s="159"/>
      <c r="D250" s="160"/>
      <c r="E250" s="161"/>
      <c r="F250" s="164"/>
      <c r="G250" s="164"/>
      <c r="H250" s="165"/>
      <c r="I250" s="166"/>
      <c r="J250" s="167"/>
      <c r="K250" s="168"/>
      <c r="L250" s="169">
        <f t="shared" si="49"/>
        <v>0</v>
      </c>
      <c r="M250" s="168"/>
      <c r="N250" s="170"/>
      <c r="O250" s="171">
        <f t="shared" si="50"/>
        <v>0</v>
      </c>
      <c r="P250" s="171">
        <f t="shared" si="51"/>
        <v>0</v>
      </c>
      <c r="Q250" s="172" t="str">
        <f t="shared" si="28"/>
        <v/>
      </c>
      <c r="R250" s="173" t="str">
        <f t="shared" si="52"/>
        <v/>
      </c>
      <c r="S250" s="173">
        <f t="shared" si="53"/>
        <v>0.25</v>
      </c>
      <c r="T250" s="173">
        <f t="shared" si="54"/>
        <v>0.25</v>
      </c>
      <c r="U250" s="173">
        <f t="shared" si="55"/>
        <v>0.5</v>
      </c>
      <c r="V250" s="173">
        <f t="shared" si="56"/>
        <v>1.5</v>
      </c>
      <c r="W250" s="174">
        <f t="shared" si="57"/>
        <v>0.25</v>
      </c>
      <c r="X250" s="173" t="b">
        <f t="shared" si="35"/>
        <v>0</v>
      </c>
      <c r="Y250" s="162" t="str">
        <f t="shared" si="36"/>
        <v>0</v>
      </c>
      <c r="Z250" s="162" t="str">
        <f t="shared" si="37"/>
        <v/>
      </c>
      <c r="AA250" s="162" t="str">
        <f t="shared" si="58"/>
        <v/>
      </c>
      <c r="AB250" s="175" t="str">
        <f t="shared" si="39"/>
        <v/>
      </c>
      <c r="AC250" s="154"/>
      <c r="AD250" s="155"/>
      <c r="AE250" s="157"/>
      <c r="AF250" s="336"/>
      <c r="AG250" s="47"/>
      <c r="AH250" s="47"/>
      <c r="AI250" s="47"/>
      <c r="AJ250" s="47"/>
      <c r="AK250" s="47"/>
      <c r="AL250" s="47"/>
      <c r="AM250" s="47"/>
      <c r="AN250" s="47"/>
      <c r="AO250" s="47"/>
    </row>
    <row r="251" spans="1:41" ht="12" customHeight="1">
      <c r="A251" s="163"/>
      <c r="B251" s="159"/>
      <c r="C251" s="159"/>
      <c r="D251" s="160"/>
      <c r="E251" s="161"/>
      <c r="F251" s="164"/>
      <c r="G251" s="164"/>
      <c r="H251" s="165"/>
      <c r="I251" s="166"/>
      <c r="J251" s="167"/>
      <c r="K251" s="168"/>
      <c r="L251" s="169">
        <f t="shared" si="49"/>
        <v>0</v>
      </c>
      <c r="M251" s="168"/>
      <c r="N251" s="170"/>
      <c r="O251" s="171">
        <f t="shared" si="50"/>
        <v>0</v>
      </c>
      <c r="P251" s="171">
        <f t="shared" si="51"/>
        <v>0</v>
      </c>
      <c r="Q251" s="172" t="str">
        <f t="shared" si="28"/>
        <v/>
      </c>
      <c r="R251" s="173" t="str">
        <f t="shared" si="52"/>
        <v/>
      </c>
      <c r="S251" s="173">
        <f t="shared" si="53"/>
        <v>0.25</v>
      </c>
      <c r="T251" s="173">
        <f t="shared" si="54"/>
        <v>0.25</v>
      </c>
      <c r="U251" s="173">
        <f t="shared" si="55"/>
        <v>0.5</v>
      </c>
      <c r="V251" s="173">
        <f t="shared" si="56"/>
        <v>1.5</v>
      </c>
      <c r="W251" s="174">
        <f t="shared" si="57"/>
        <v>0.25</v>
      </c>
      <c r="X251" s="173" t="b">
        <f t="shared" si="35"/>
        <v>0</v>
      </c>
      <c r="Y251" s="162" t="str">
        <f t="shared" si="36"/>
        <v>0</v>
      </c>
      <c r="Z251" s="162" t="str">
        <f t="shared" si="37"/>
        <v/>
      </c>
      <c r="AA251" s="162" t="str">
        <f t="shared" si="58"/>
        <v/>
      </c>
      <c r="AB251" s="175" t="str">
        <f t="shared" si="39"/>
        <v/>
      </c>
      <c r="AC251" s="154"/>
      <c r="AD251" s="155"/>
      <c r="AE251" s="157"/>
      <c r="AF251" s="336"/>
      <c r="AG251" s="47"/>
      <c r="AH251" s="47"/>
      <c r="AI251" s="47"/>
      <c r="AJ251" s="47"/>
      <c r="AK251" s="47"/>
      <c r="AL251" s="47"/>
      <c r="AM251" s="47"/>
      <c r="AN251" s="47"/>
      <c r="AO251" s="47"/>
    </row>
    <row r="252" spans="1:41" ht="12" customHeight="1">
      <c r="A252" s="163"/>
      <c r="B252" s="159"/>
      <c r="C252" s="159"/>
      <c r="D252" s="160"/>
      <c r="E252" s="161"/>
      <c r="F252" s="164"/>
      <c r="G252" s="164"/>
      <c r="H252" s="165"/>
      <c r="I252" s="166"/>
      <c r="J252" s="167"/>
      <c r="K252" s="168"/>
      <c r="L252" s="169">
        <f t="shared" si="49"/>
        <v>0</v>
      </c>
      <c r="M252" s="168"/>
      <c r="N252" s="170"/>
      <c r="O252" s="171">
        <f t="shared" si="50"/>
        <v>0</v>
      </c>
      <c r="P252" s="171">
        <f t="shared" si="51"/>
        <v>0</v>
      </c>
      <c r="Q252" s="172" t="str">
        <f t="shared" si="28"/>
        <v/>
      </c>
      <c r="R252" s="173" t="str">
        <f t="shared" si="52"/>
        <v/>
      </c>
      <c r="S252" s="173">
        <f t="shared" si="53"/>
        <v>0.25</v>
      </c>
      <c r="T252" s="173">
        <f t="shared" si="54"/>
        <v>0.25</v>
      </c>
      <c r="U252" s="173">
        <f t="shared" si="55"/>
        <v>0.5</v>
      </c>
      <c r="V252" s="173">
        <f t="shared" si="56"/>
        <v>1.5</v>
      </c>
      <c r="W252" s="174">
        <f t="shared" si="57"/>
        <v>0.25</v>
      </c>
      <c r="X252" s="173" t="b">
        <f t="shared" si="35"/>
        <v>0</v>
      </c>
      <c r="Y252" s="162" t="str">
        <f t="shared" si="36"/>
        <v>0</v>
      </c>
      <c r="Z252" s="162" t="str">
        <f t="shared" si="37"/>
        <v/>
      </c>
      <c r="AA252" s="162" t="str">
        <f t="shared" si="58"/>
        <v/>
      </c>
      <c r="AB252" s="175" t="str">
        <f t="shared" si="39"/>
        <v/>
      </c>
      <c r="AC252" s="154"/>
      <c r="AD252" s="155"/>
      <c r="AE252" s="157"/>
      <c r="AF252" s="336"/>
      <c r="AG252" s="47"/>
      <c r="AH252" s="47"/>
      <c r="AI252" s="47"/>
      <c r="AJ252" s="47"/>
      <c r="AK252" s="47"/>
      <c r="AL252" s="47"/>
      <c r="AM252" s="47"/>
      <c r="AN252" s="47"/>
      <c r="AO252" s="47"/>
    </row>
    <row r="253" spans="1:41" ht="12" customHeight="1">
      <c r="A253" s="163"/>
      <c r="B253" s="159"/>
      <c r="C253" s="159"/>
      <c r="D253" s="160"/>
      <c r="E253" s="161"/>
      <c r="F253" s="164"/>
      <c r="G253" s="164"/>
      <c r="H253" s="165"/>
      <c r="I253" s="166"/>
      <c r="J253" s="167"/>
      <c r="K253" s="168"/>
      <c r="L253" s="169">
        <f t="shared" si="49"/>
        <v>0</v>
      </c>
      <c r="M253" s="168"/>
      <c r="N253" s="170"/>
      <c r="O253" s="171">
        <f t="shared" si="50"/>
        <v>0</v>
      </c>
      <c r="P253" s="171">
        <f t="shared" si="51"/>
        <v>0</v>
      </c>
      <c r="Q253" s="172" t="str">
        <f t="shared" si="28"/>
        <v/>
      </c>
      <c r="R253" s="173" t="str">
        <f t="shared" si="52"/>
        <v/>
      </c>
      <c r="S253" s="173">
        <f t="shared" si="53"/>
        <v>0.25</v>
      </c>
      <c r="T253" s="173">
        <f t="shared" si="54"/>
        <v>0.25</v>
      </c>
      <c r="U253" s="173">
        <f t="shared" si="55"/>
        <v>0.5</v>
      </c>
      <c r="V253" s="173">
        <f t="shared" si="56"/>
        <v>1.5</v>
      </c>
      <c r="W253" s="174">
        <f t="shared" si="57"/>
        <v>0.25</v>
      </c>
      <c r="X253" s="173" t="b">
        <f t="shared" si="35"/>
        <v>0</v>
      </c>
      <c r="Y253" s="162" t="str">
        <f t="shared" si="36"/>
        <v>0</v>
      </c>
      <c r="Z253" s="162" t="str">
        <f t="shared" si="37"/>
        <v/>
      </c>
      <c r="AA253" s="162" t="str">
        <f t="shared" si="58"/>
        <v/>
      </c>
      <c r="AB253" s="175" t="str">
        <f t="shared" si="39"/>
        <v/>
      </c>
      <c r="AC253" s="154"/>
      <c r="AD253" s="155"/>
      <c r="AE253" s="157"/>
      <c r="AF253" s="336"/>
      <c r="AG253" s="47"/>
      <c r="AH253" s="47"/>
      <c r="AI253" s="47"/>
      <c r="AJ253" s="47"/>
      <c r="AK253" s="47"/>
      <c r="AL253" s="47"/>
      <c r="AM253" s="47"/>
      <c r="AN253" s="47"/>
      <c r="AO253" s="47"/>
    </row>
    <row r="254" spans="1:41" ht="12" customHeight="1">
      <c r="A254" s="163"/>
      <c r="B254" s="159"/>
      <c r="C254" s="159"/>
      <c r="D254" s="160"/>
      <c r="E254" s="161"/>
      <c r="F254" s="164"/>
      <c r="G254" s="164"/>
      <c r="H254" s="165"/>
      <c r="I254" s="166"/>
      <c r="J254" s="167"/>
      <c r="K254" s="168"/>
      <c r="L254" s="169">
        <f t="shared" si="49"/>
        <v>0</v>
      </c>
      <c r="M254" s="168"/>
      <c r="N254" s="170"/>
      <c r="O254" s="171">
        <f t="shared" si="50"/>
        <v>0</v>
      </c>
      <c r="P254" s="171">
        <f t="shared" si="51"/>
        <v>0</v>
      </c>
      <c r="Q254" s="172" t="str">
        <f t="shared" si="28"/>
        <v/>
      </c>
      <c r="R254" s="173" t="str">
        <f t="shared" si="52"/>
        <v/>
      </c>
      <c r="S254" s="173">
        <f t="shared" si="53"/>
        <v>0.25</v>
      </c>
      <c r="T254" s="173">
        <f t="shared" si="54"/>
        <v>0.25</v>
      </c>
      <c r="U254" s="173">
        <f t="shared" si="55"/>
        <v>0.5</v>
      </c>
      <c r="V254" s="173">
        <f t="shared" si="56"/>
        <v>1.5</v>
      </c>
      <c r="W254" s="174">
        <f t="shared" si="57"/>
        <v>0.25</v>
      </c>
      <c r="X254" s="173" t="b">
        <f t="shared" si="35"/>
        <v>0</v>
      </c>
      <c r="Y254" s="162" t="str">
        <f t="shared" si="36"/>
        <v>0</v>
      </c>
      <c r="Z254" s="162" t="str">
        <f t="shared" si="37"/>
        <v/>
      </c>
      <c r="AA254" s="162" t="str">
        <f t="shared" si="58"/>
        <v/>
      </c>
      <c r="AB254" s="175" t="str">
        <f t="shared" si="39"/>
        <v/>
      </c>
      <c r="AC254" s="154"/>
      <c r="AD254" s="155"/>
      <c r="AE254" s="157"/>
      <c r="AF254" s="336"/>
      <c r="AG254" s="47"/>
      <c r="AH254" s="47"/>
      <c r="AI254" s="47"/>
      <c r="AJ254" s="47"/>
      <c r="AK254" s="47"/>
      <c r="AL254" s="47"/>
      <c r="AM254" s="47"/>
      <c r="AN254" s="47"/>
      <c r="AO254" s="47"/>
    </row>
    <row r="255" spans="1:41" ht="12" customHeight="1">
      <c r="A255" s="163"/>
      <c r="B255" s="159"/>
      <c r="C255" s="159"/>
      <c r="D255" s="160"/>
      <c r="E255" s="161"/>
      <c r="F255" s="164"/>
      <c r="G255" s="164"/>
      <c r="H255" s="165"/>
      <c r="I255" s="166"/>
      <c r="J255" s="167"/>
      <c r="K255" s="168"/>
      <c r="L255" s="169">
        <f t="shared" si="49"/>
        <v>0</v>
      </c>
      <c r="M255" s="168"/>
      <c r="N255" s="170"/>
      <c r="O255" s="171">
        <f t="shared" si="50"/>
        <v>0</v>
      </c>
      <c r="P255" s="171">
        <f t="shared" si="51"/>
        <v>0</v>
      </c>
      <c r="Q255" s="172" t="str">
        <f t="shared" si="28"/>
        <v/>
      </c>
      <c r="R255" s="173" t="str">
        <f t="shared" si="52"/>
        <v/>
      </c>
      <c r="S255" s="173">
        <f t="shared" si="53"/>
        <v>0.25</v>
      </c>
      <c r="T255" s="173">
        <f t="shared" si="54"/>
        <v>0.25</v>
      </c>
      <c r="U255" s="173">
        <f t="shared" si="55"/>
        <v>0.5</v>
      </c>
      <c r="V255" s="173">
        <f t="shared" si="56"/>
        <v>1.5</v>
      </c>
      <c r="W255" s="174">
        <f t="shared" si="57"/>
        <v>0.25</v>
      </c>
      <c r="X255" s="173" t="b">
        <f t="shared" si="35"/>
        <v>0</v>
      </c>
      <c r="Y255" s="162" t="str">
        <f t="shared" si="36"/>
        <v>0</v>
      </c>
      <c r="Z255" s="162" t="str">
        <f t="shared" si="37"/>
        <v/>
      </c>
      <c r="AA255" s="162" t="str">
        <f t="shared" si="58"/>
        <v/>
      </c>
      <c r="AB255" s="175" t="str">
        <f t="shared" si="39"/>
        <v/>
      </c>
      <c r="AC255" s="154"/>
      <c r="AD255" s="155"/>
      <c r="AE255" s="157"/>
      <c r="AF255" s="336"/>
      <c r="AG255" s="47"/>
      <c r="AH255" s="47"/>
      <c r="AI255" s="47"/>
      <c r="AJ255" s="47"/>
      <c r="AK255" s="47"/>
      <c r="AL255" s="47"/>
      <c r="AM255" s="47"/>
      <c r="AN255" s="47"/>
      <c r="AO255" s="47"/>
    </row>
    <row r="256" spans="1:41" ht="12" customHeight="1">
      <c r="A256" s="163"/>
      <c r="B256" s="159"/>
      <c r="C256" s="159"/>
      <c r="D256" s="160"/>
      <c r="E256" s="161"/>
      <c r="F256" s="164"/>
      <c r="G256" s="164"/>
      <c r="H256" s="165"/>
      <c r="I256" s="166"/>
      <c r="J256" s="167"/>
      <c r="K256" s="168"/>
      <c r="L256" s="169">
        <f t="shared" si="49"/>
        <v>0</v>
      </c>
      <c r="M256" s="168"/>
      <c r="N256" s="170"/>
      <c r="O256" s="171">
        <f t="shared" si="50"/>
        <v>0</v>
      </c>
      <c r="P256" s="171">
        <f t="shared" si="51"/>
        <v>0</v>
      </c>
      <c r="Q256" s="172" t="str">
        <f t="shared" si="28"/>
        <v/>
      </c>
      <c r="R256" s="173" t="str">
        <f t="shared" si="52"/>
        <v/>
      </c>
      <c r="S256" s="173">
        <f t="shared" si="53"/>
        <v>0.25</v>
      </c>
      <c r="T256" s="173">
        <f t="shared" si="54"/>
        <v>0.25</v>
      </c>
      <c r="U256" s="173">
        <f t="shared" si="55"/>
        <v>0.5</v>
      </c>
      <c r="V256" s="173">
        <f t="shared" si="56"/>
        <v>1.5</v>
      </c>
      <c r="W256" s="174">
        <f t="shared" si="57"/>
        <v>0.25</v>
      </c>
      <c r="X256" s="173" t="b">
        <f t="shared" si="35"/>
        <v>0</v>
      </c>
      <c r="Y256" s="162" t="str">
        <f t="shared" si="36"/>
        <v>0</v>
      </c>
      <c r="Z256" s="162" t="str">
        <f t="shared" si="37"/>
        <v/>
      </c>
      <c r="AA256" s="162" t="str">
        <f t="shared" si="58"/>
        <v/>
      </c>
      <c r="AB256" s="175" t="str">
        <f t="shared" si="39"/>
        <v/>
      </c>
      <c r="AC256" s="154"/>
      <c r="AD256" s="155"/>
      <c r="AE256" s="157"/>
      <c r="AF256" s="336"/>
      <c r="AG256" s="47"/>
      <c r="AH256" s="47"/>
      <c r="AI256" s="47"/>
      <c r="AJ256" s="47"/>
      <c r="AK256" s="47"/>
      <c r="AL256" s="47"/>
      <c r="AM256" s="47"/>
      <c r="AN256" s="47"/>
      <c r="AO256" s="47"/>
    </row>
    <row r="257" spans="1:41" ht="12" customHeight="1">
      <c r="A257" s="163"/>
      <c r="B257" s="159"/>
      <c r="C257" s="159"/>
      <c r="D257" s="160"/>
      <c r="E257" s="161"/>
      <c r="F257" s="164"/>
      <c r="G257" s="164"/>
      <c r="H257" s="165"/>
      <c r="I257" s="166"/>
      <c r="J257" s="167"/>
      <c r="K257" s="168"/>
      <c r="L257" s="169">
        <f t="shared" si="49"/>
        <v>0</v>
      </c>
      <c r="M257" s="168"/>
      <c r="N257" s="170"/>
      <c r="O257" s="171">
        <f t="shared" si="50"/>
        <v>0</v>
      </c>
      <c r="P257" s="171">
        <f t="shared" si="51"/>
        <v>0</v>
      </c>
      <c r="Q257" s="172" t="str">
        <f t="shared" si="28"/>
        <v/>
      </c>
      <c r="R257" s="173" t="str">
        <f t="shared" si="52"/>
        <v/>
      </c>
      <c r="S257" s="173">
        <f t="shared" si="53"/>
        <v>0.25</v>
      </c>
      <c r="T257" s="173">
        <f t="shared" si="54"/>
        <v>0.25</v>
      </c>
      <c r="U257" s="173">
        <f t="shared" si="55"/>
        <v>0.5</v>
      </c>
      <c r="V257" s="173">
        <f t="shared" si="56"/>
        <v>1.5</v>
      </c>
      <c r="W257" s="174">
        <f t="shared" si="57"/>
        <v>0.25</v>
      </c>
      <c r="X257" s="173" t="b">
        <f t="shared" si="35"/>
        <v>0</v>
      </c>
      <c r="Y257" s="162" t="str">
        <f t="shared" si="36"/>
        <v>0</v>
      </c>
      <c r="Z257" s="162" t="str">
        <f t="shared" si="37"/>
        <v/>
      </c>
      <c r="AA257" s="162" t="str">
        <f t="shared" si="58"/>
        <v/>
      </c>
      <c r="AB257" s="175" t="str">
        <f t="shared" si="39"/>
        <v/>
      </c>
      <c r="AC257" s="154"/>
      <c r="AD257" s="155"/>
      <c r="AE257" s="157"/>
      <c r="AF257" s="336"/>
      <c r="AG257" s="47"/>
      <c r="AH257" s="47"/>
      <c r="AI257" s="47"/>
      <c r="AJ257" s="47"/>
      <c r="AK257" s="47"/>
      <c r="AL257" s="47"/>
      <c r="AM257" s="47"/>
      <c r="AN257" s="47"/>
      <c r="AO257" s="47"/>
    </row>
    <row r="258" spans="1:41" ht="12" customHeight="1">
      <c r="A258" s="163"/>
      <c r="B258" s="159"/>
      <c r="C258" s="159"/>
      <c r="D258" s="160"/>
      <c r="E258" s="161"/>
      <c r="F258" s="164"/>
      <c r="G258" s="164"/>
      <c r="H258" s="165"/>
      <c r="I258" s="166"/>
      <c r="J258" s="167"/>
      <c r="K258" s="168"/>
      <c r="L258" s="169">
        <f t="shared" si="49"/>
        <v>0</v>
      </c>
      <c r="M258" s="168"/>
      <c r="N258" s="170"/>
      <c r="O258" s="171">
        <f t="shared" si="50"/>
        <v>0</v>
      </c>
      <c r="P258" s="171">
        <f t="shared" si="51"/>
        <v>0</v>
      </c>
      <c r="Q258" s="172" t="str">
        <f t="shared" si="28"/>
        <v/>
      </c>
      <c r="R258" s="173" t="str">
        <f t="shared" si="52"/>
        <v/>
      </c>
      <c r="S258" s="173">
        <f t="shared" si="53"/>
        <v>0.25</v>
      </c>
      <c r="T258" s="173">
        <f t="shared" si="54"/>
        <v>0.25</v>
      </c>
      <c r="U258" s="173">
        <f t="shared" si="55"/>
        <v>0.5</v>
      </c>
      <c r="V258" s="173">
        <f t="shared" si="56"/>
        <v>1.5</v>
      </c>
      <c r="W258" s="174">
        <f t="shared" si="57"/>
        <v>0.25</v>
      </c>
      <c r="X258" s="173" t="b">
        <f t="shared" si="35"/>
        <v>0</v>
      </c>
      <c r="Y258" s="162" t="str">
        <f t="shared" si="36"/>
        <v>0</v>
      </c>
      <c r="Z258" s="162" t="str">
        <f t="shared" si="37"/>
        <v/>
      </c>
      <c r="AA258" s="162" t="str">
        <f t="shared" si="58"/>
        <v/>
      </c>
      <c r="AB258" s="175" t="str">
        <f t="shared" si="39"/>
        <v/>
      </c>
      <c r="AC258" s="154"/>
      <c r="AD258" s="155"/>
      <c r="AE258" s="157"/>
      <c r="AF258" s="336"/>
      <c r="AG258" s="47"/>
      <c r="AH258" s="47"/>
      <c r="AI258" s="47"/>
      <c r="AJ258" s="47"/>
      <c r="AK258" s="47"/>
      <c r="AL258" s="47"/>
      <c r="AM258" s="47"/>
      <c r="AN258" s="47"/>
      <c r="AO258" s="47"/>
    </row>
    <row r="259" spans="1:41" ht="12" customHeight="1">
      <c r="A259" s="163"/>
      <c r="B259" s="159"/>
      <c r="C259" s="159"/>
      <c r="D259" s="160"/>
      <c r="E259" s="161"/>
      <c r="F259" s="164"/>
      <c r="G259" s="164"/>
      <c r="H259" s="165"/>
      <c r="I259" s="166"/>
      <c r="J259" s="167"/>
      <c r="K259" s="168"/>
      <c r="L259" s="169">
        <f t="shared" si="49"/>
        <v>0</v>
      </c>
      <c r="M259" s="168"/>
      <c r="N259" s="170"/>
      <c r="O259" s="171">
        <f t="shared" si="50"/>
        <v>0</v>
      </c>
      <c r="P259" s="171">
        <f t="shared" si="51"/>
        <v>0</v>
      </c>
      <c r="Q259" s="172" t="str">
        <f t="shared" si="28"/>
        <v/>
      </c>
      <c r="R259" s="173" t="str">
        <f t="shared" si="52"/>
        <v/>
      </c>
      <c r="S259" s="173">
        <f t="shared" si="53"/>
        <v>0.25</v>
      </c>
      <c r="T259" s="173">
        <f t="shared" si="54"/>
        <v>0.25</v>
      </c>
      <c r="U259" s="173">
        <f t="shared" si="55"/>
        <v>0.5</v>
      </c>
      <c r="V259" s="173">
        <f t="shared" si="56"/>
        <v>1.5</v>
      </c>
      <c r="W259" s="174">
        <f t="shared" si="57"/>
        <v>0.25</v>
      </c>
      <c r="X259" s="173" t="b">
        <f t="shared" si="35"/>
        <v>0</v>
      </c>
      <c r="Y259" s="162" t="str">
        <f t="shared" si="36"/>
        <v>0</v>
      </c>
      <c r="Z259" s="162" t="str">
        <f t="shared" si="37"/>
        <v/>
      </c>
      <c r="AA259" s="162" t="str">
        <f t="shared" si="58"/>
        <v/>
      </c>
      <c r="AB259" s="175" t="str">
        <f t="shared" si="39"/>
        <v/>
      </c>
      <c r="AC259" s="154"/>
      <c r="AD259" s="155"/>
      <c r="AE259" s="157"/>
      <c r="AF259" s="336"/>
      <c r="AG259" s="47"/>
      <c r="AH259" s="47"/>
      <c r="AI259" s="47"/>
      <c r="AJ259" s="47"/>
      <c r="AK259" s="47"/>
      <c r="AL259" s="47"/>
      <c r="AM259" s="47"/>
      <c r="AN259" s="47"/>
      <c r="AO259" s="47"/>
    </row>
    <row r="260" spans="1:41" ht="12" customHeight="1">
      <c r="A260" s="163"/>
      <c r="B260" s="159"/>
      <c r="C260" s="159"/>
      <c r="D260" s="160"/>
      <c r="E260" s="161"/>
      <c r="F260" s="164"/>
      <c r="G260" s="164"/>
      <c r="H260" s="165"/>
      <c r="I260" s="166"/>
      <c r="J260" s="167"/>
      <c r="K260" s="168"/>
      <c r="L260" s="169">
        <f t="shared" si="49"/>
        <v>0</v>
      </c>
      <c r="M260" s="168"/>
      <c r="N260" s="170"/>
      <c r="O260" s="171">
        <f t="shared" si="50"/>
        <v>0</v>
      </c>
      <c r="P260" s="171">
        <f t="shared" si="51"/>
        <v>0</v>
      </c>
      <c r="Q260" s="172" t="str">
        <f t="shared" si="28"/>
        <v/>
      </c>
      <c r="R260" s="173" t="str">
        <f t="shared" si="52"/>
        <v/>
      </c>
      <c r="S260" s="173">
        <f t="shared" si="53"/>
        <v>0.25</v>
      </c>
      <c r="T260" s="173">
        <f t="shared" si="54"/>
        <v>0.25</v>
      </c>
      <c r="U260" s="173">
        <f t="shared" si="55"/>
        <v>0.5</v>
      </c>
      <c r="V260" s="173">
        <f t="shared" si="56"/>
        <v>1.5</v>
      </c>
      <c r="W260" s="174">
        <f t="shared" si="57"/>
        <v>0.25</v>
      </c>
      <c r="X260" s="173" t="b">
        <f t="shared" si="35"/>
        <v>0</v>
      </c>
      <c r="Y260" s="162" t="str">
        <f t="shared" si="36"/>
        <v>0</v>
      </c>
      <c r="Z260" s="162" t="str">
        <f t="shared" si="37"/>
        <v/>
      </c>
      <c r="AA260" s="162" t="str">
        <f t="shared" si="58"/>
        <v/>
      </c>
      <c r="AB260" s="175" t="str">
        <f t="shared" si="39"/>
        <v/>
      </c>
      <c r="AC260" s="154"/>
      <c r="AD260" s="155"/>
      <c r="AE260" s="157"/>
      <c r="AF260" s="336"/>
      <c r="AG260" s="47"/>
      <c r="AH260" s="47"/>
      <c r="AI260" s="47"/>
      <c r="AJ260" s="47"/>
      <c r="AK260" s="47"/>
      <c r="AL260" s="47"/>
      <c r="AM260" s="47"/>
      <c r="AN260" s="47"/>
      <c r="AO260" s="47"/>
    </row>
    <row r="261" spans="1:41" ht="12" customHeight="1">
      <c r="A261" s="163"/>
      <c r="B261" s="159"/>
      <c r="C261" s="159"/>
      <c r="D261" s="160"/>
      <c r="E261" s="161"/>
      <c r="F261" s="164"/>
      <c r="G261" s="164"/>
      <c r="H261" s="165"/>
      <c r="I261" s="166"/>
      <c r="J261" s="167"/>
      <c r="K261" s="168"/>
      <c r="L261" s="169">
        <f t="shared" si="49"/>
        <v>0</v>
      </c>
      <c r="M261" s="168"/>
      <c r="N261" s="170"/>
      <c r="O261" s="171">
        <f t="shared" si="50"/>
        <v>0</v>
      </c>
      <c r="P261" s="171">
        <f t="shared" si="51"/>
        <v>0</v>
      </c>
      <c r="Q261" s="172" t="str">
        <f t="shared" si="28"/>
        <v/>
      </c>
      <c r="R261" s="173" t="str">
        <f t="shared" si="52"/>
        <v/>
      </c>
      <c r="S261" s="173">
        <f t="shared" si="53"/>
        <v>0.25</v>
      </c>
      <c r="T261" s="173">
        <f t="shared" si="54"/>
        <v>0.25</v>
      </c>
      <c r="U261" s="173">
        <f t="shared" si="55"/>
        <v>0.5</v>
      </c>
      <c r="V261" s="173">
        <f t="shared" si="56"/>
        <v>1.5</v>
      </c>
      <c r="W261" s="174">
        <f t="shared" si="57"/>
        <v>0.25</v>
      </c>
      <c r="X261" s="173" t="b">
        <f t="shared" si="35"/>
        <v>0</v>
      </c>
      <c r="Y261" s="162" t="str">
        <f t="shared" si="36"/>
        <v>0</v>
      </c>
      <c r="Z261" s="162" t="str">
        <f t="shared" si="37"/>
        <v/>
      </c>
      <c r="AA261" s="162" t="str">
        <f t="shared" si="58"/>
        <v/>
      </c>
      <c r="AB261" s="175" t="str">
        <f t="shared" si="39"/>
        <v/>
      </c>
      <c r="AC261" s="154"/>
      <c r="AD261" s="155"/>
      <c r="AE261" s="157"/>
      <c r="AF261" s="336"/>
      <c r="AG261" s="47"/>
      <c r="AH261" s="47"/>
      <c r="AI261" s="47"/>
      <c r="AJ261" s="47"/>
      <c r="AK261" s="47"/>
      <c r="AL261" s="47"/>
      <c r="AM261" s="47"/>
      <c r="AN261" s="47"/>
      <c r="AO261" s="47"/>
    </row>
    <row r="262" spans="1:41" ht="12" customHeight="1">
      <c r="A262" s="163"/>
      <c r="B262" s="159"/>
      <c r="C262" s="159"/>
      <c r="D262" s="160"/>
      <c r="E262" s="161"/>
      <c r="F262" s="164"/>
      <c r="G262" s="164"/>
      <c r="H262" s="165"/>
      <c r="I262" s="166"/>
      <c r="J262" s="167"/>
      <c r="K262" s="168"/>
      <c r="L262" s="169">
        <f t="shared" si="49"/>
        <v>0</v>
      </c>
      <c r="M262" s="168"/>
      <c r="N262" s="170"/>
      <c r="O262" s="171">
        <f t="shared" si="50"/>
        <v>0</v>
      </c>
      <c r="P262" s="171">
        <f t="shared" si="51"/>
        <v>0</v>
      </c>
      <c r="Q262" s="172" t="str">
        <f t="shared" si="28"/>
        <v/>
      </c>
      <c r="R262" s="173" t="str">
        <f t="shared" si="52"/>
        <v/>
      </c>
      <c r="S262" s="173">
        <f t="shared" si="53"/>
        <v>0.25</v>
      </c>
      <c r="T262" s="173">
        <f t="shared" si="54"/>
        <v>0.25</v>
      </c>
      <c r="U262" s="173">
        <f t="shared" si="55"/>
        <v>0.5</v>
      </c>
      <c r="V262" s="173">
        <f t="shared" si="56"/>
        <v>1.5</v>
      </c>
      <c r="W262" s="174">
        <f t="shared" si="57"/>
        <v>0.25</v>
      </c>
      <c r="X262" s="173" t="b">
        <f t="shared" si="35"/>
        <v>0</v>
      </c>
      <c r="Y262" s="162" t="str">
        <f t="shared" si="36"/>
        <v>0</v>
      </c>
      <c r="Z262" s="162" t="str">
        <f t="shared" si="37"/>
        <v/>
      </c>
      <c r="AA262" s="162" t="str">
        <f t="shared" si="58"/>
        <v/>
      </c>
      <c r="AB262" s="175" t="str">
        <f t="shared" si="39"/>
        <v/>
      </c>
      <c r="AC262" s="154"/>
      <c r="AD262" s="155"/>
      <c r="AE262" s="157"/>
      <c r="AF262" s="336"/>
      <c r="AG262" s="47"/>
      <c r="AH262" s="47"/>
      <c r="AI262" s="47"/>
      <c r="AJ262" s="47"/>
      <c r="AK262" s="47"/>
      <c r="AL262" s="47"/>
      <c r="AM262" s="47"/>
      <c r="AN262" s="47"/>
      <c r="AO262" s="47"/>
    </row>
    <row r="263" spans="1:41" ht="12" customHeight="1">
      <c r="A263" s="163"/>
      <c r="B263" s="159"/>
      <c r="C263" s="159"/>
      <c r="D263" s="160"/>
      <c r="E263" s="161"/>
      <c r="F263" s="164"/>
      <c r="G263" s="164"/>
      <c r="H263" s="165"/>
      <c r="I263" s="166"/>
      <c r="J263" s="167"/>
      <c r="K263" s="168"/>
      <c r="L263" s="169">
        <f t="shared" si="49"/>
        <v>0</v>
      </c>
      <c r="M263" s="168"/>
      <c r="N263" s="170"/>
      <c r="O263" s="171">
        <f t="shared" si="50"/>
        <v>0</v>
      </c>
      <c r="P263" s="171">
        <f t="shared" si="51"/>
        <v>0</v>
      </c>
      <c r="Q263" s="172" t="str">
        <f t="shared" si="28"/>
        <v/>
      </c>
      <c r="R263" s="173" t="str">
        <f t="shared" si="52"/>
        <v/>
      </c>
      <c r="S263" s="173">
        <f t="shared" si="53"/>
        <v>0.25</v>
      </c>
      <c r="T263" s="173">
        <f t="shared" si="54"/>
        <v>0.25</v>
      </c>
      <c r="U263" s="173">
        <f t="shared" si="55"/>
        <v>0.5</v>
      </c>
      <c r="V263" s="173">
        <f t="shared" si="56"/>
        <v>1.5</v>
      </c>
      <c r="W263" s="174">
        <f t="shared" si="57"/>
        <v>0.25</v>
      </c>
      <c r="X263" s="173" t="b">
        <f t="shared" si="35"/>
        <v>0</v>
      </c>
      <c r="Y263" s="162" t="str">
        <f t="shared" si="36"/>
        <v>0</v>
      </c>
      <c r="Z263" s="162" t="str">
        <f t="shared" si="37"/>
        <v/>
      </c>
      <c r="AA263" s="162" t="str">
        <f t="shared" si="58"/>
        <v/>
      </c>
      <c r="AB263" s="175" t="str">
        <f t="shared" si="39"/>
        <v/>
      </c>
      <c r="AC263" s="154"/>
      <c r="AD263" s="155"/>
      <c r="AE263" s="157"/>
      <c r="AF263" s="336"/>
      <c r="AG263" s="47"/>
      <c r="AH263" s="47"/>
      <c r="AI263" s="47"/>
      <c r="AJ263" s="47"/>
      <c r="AK263" s="47"/>
      <c r="AL263" s="47"/>
      <c r="AM263" s="47"/>
      <c r="AN263" s="47"/>
      <c r="AO263" s="47"/>
    </row>
    <row r="264" spans="1:41" ht="12" customHeight="1">
      <c r="A264" s="163"/>
      <c r="B264" s="159"/>
      <c r="C264" s="159"/>
      <c r="D264" s="160"/>
      <c r="E264" s="161"/>
      <c r="F264" s="164"/>
      <c r="G264" s="164"/>
      <c r="H264" s="165"/>
      <c r="I264" s="166"/>
      <c r="J264" s="167"/>
      <c r="K264" s="168"/>
      <c r="L264" s="169">
        <f t="shared" si="49"/>
        <v>0</v>
      </c>
      <c r="M264" s="168"/>
      <c r="N264" s="170"/>
      <c r="O264" s="171">
        <f t="shared" si="50"/>
        <v>0</v>
      </c>
      <c r="P264" s="171">
        <f t="shared" si="51"/>
        <v>0</v>
      </c>
      <c r="Q264" s="172" t="str">
        <f t="shared" si="28"/>
        <v/>
      </c>
      <c r="R264" s="173" t="str">
        <f t="shared" si="52"/>
        <v/>
      </c>
      <c r="S264" s="173">
        <f t="shared" si="53"/>
        <v>0.25</v>
      </c>
      <c r="T264" s="173">
        <f t="shared" si="54"/>
        <v>0.25</v>
      </c>
      <c r="U264" s="173">
        <f t="shared" si="55"/>
        <v>0.5</v>
      </c>
      <c r="V264" s="173">
        <f t="shared" si="56"/>
        <v>1.5</v>
      </c>
      <c r="W264" s="174">
        <f t="shared" si="57"/>
        <v>0.25</v>
      </c>
      <c r="X264" s="173" t="b">
        <f t="shared" si="35"/>
        <v>0</v>
      </c>
      <c r="Y264" s="162" t="str">
        <f t="shared" si="36"/>
        <v>0</v>
      </c>
      <c r="Z264" s="162" t="str">
        <f t="shared" si="37"/>
        <v/>
      </c>
      <c r="AA264" s="162" t="str">
        <f t="shared" si="58"/>
        <v/>
      </c>
      <c r="AB264" s="175" t="str">
        <f t="shared" si="39"/>
        <v/>
      </c>
      <c r="AC264" s="154"/>
      <c r="AD264" s="155"/>
      <c r="AE264" s="157"/>
      <c r="AF264" s="336"/>
      <c r="AG264" s="47"/>
      <c r="AH264" s="47"/>
      <c r="AI264" s="47"/>
      <c r="AJ264" s="47"/>
      <c r="AK264" s="47"/>
      <c r="AL264" s="47"/>
      <c r="AM264" s="47"/>
      <c r="AN264" s="47"/>
      <c r="AO264" s="47"/>
    </row>
    <row r="265" spans="1:41" ht="12" customHeight="1">
      <c r="A265" s="163"/>
      <c r="B265" s="159"/>
      <c r="C265" s="159"/>
      <c r="D265" s="160"/>
      <c r="E265" s="161"/>
      <c r="F265" s="164"/>
      <c r="G265" s="164"/>
      <c r="H265" s="165"/>
      <c r="I265" s="166"/>
      <c r="J265" s="167"/>
      <c r="K265" s="168"/>
      <c r="L265" s="169">
        <f t="shared" si="49"/>
        <v>0</v>
      </c>
      <c r="M265" s="168"/>
      <c r="N265" s="170"/>
      <c r="O265" s="171">
        <f t="shared" si="50"/>
        <v>0</v>
      </c>
      <c r="P265" s="171">
        <f t="shared" si="51"/>
        <v>0</v>
      </c>
      <c r="Q265" s="172" t="str">
        <f t="shared" si="28"/>
        <v/>
      </c>
      <c r="R265" s="173" t="str">
        <f t="shared" si="52"/>
        <v/>
      </c>
      <c r="S265" s="173">
        <f t="shared" si="53"/>
        <v>0.25</v>
      </c>
      <c r="T265" s="173">
        <f t="shared" si="54"/>
        <v>0.25</v>
      </c>
      <c r="U265" s="173">
        <f t="shared" si="55"/>
        <v>0.5</v>
      </c>
      <c r="V265" s="173">
        <f t="shared" si="56"/>
        <v>1.5</v>
      </c>
      <c r="W265" s="174">
        <f t="shared" si="57"/>
        <v>0.25</v>
      </c>
      <c r="X265" s="173" t="b">
        <f t="shared" si="35"/>
        <v>0</v>
      </c>
      <c r="Y265" s="162" t="str">
        <f t="shared" si="36"/>
        <v>0</v>
      </c>
      <c r="Z265" s="162" t="str">
        <f t="shared" si="37"/>
        <v/>
      </c>
      <c r="AA265" s="162" t="str">
        <f t="shared" si="58"/>
        <v/>
      </c>
      <c r="AB265" s="175" t="str">
        <f t="shared" si="39"/>
        <v/>
      </c>
      <c r="AC265" s="154"/>
      <c r="AD265" s="155"/>
      <c r="AE265" s="157"/>
      <c r="AF265" s="336"/>
      <c r="AG265" s="47"/>
      <c r="AH265" s="47"/>
      <c r="AI265" s="47"/>
      <c r="AJ265" s="47"/>
      <c r="AK265" s="47"/>
      <c r="AL265" s="47"/>
      <c r="AM265" s="47"/>
      <c r="AN265" s="47"/>
      <c r="AO265" s="47"/>
    </row>
    <row r="266" spans="1:41" ht="12" customHeight="1">
      <c r="A266" s="163"/>
      <c r="B266" s="159"/>
      <c r="C266" s="159"/>
      <c r="D266" s="160"/>
      <c r="E266" s="161"/>
      <c r="F266" s="164"/>
      <c r="G266" s="164"/>
      <c r="H266" s="165"/>
      <c r="I266" s="166"/>
      <c r="J266" s="167"/>
      <c r="K266" s="168"/>
      <c r="L266" s="169">
        <f t="shared" si="49"/>
        <v>0</v>
      </c>
      <c r="M266" s="168"/>
      <c r="N266" s="170"/>
      <c r="O266" s="171">
        <f t="shared" si="50"/>
        <v>0</v>
      </c>
      <c r="P266" s="171">
        <f t="shared" si="51"/>
        <v>0</v>
      </c>
      <c r="Q266" s="172" t="str">
        <f t="shared" si="28"/>
        <v/>
      </c>
      <c r="R266" s="173" t="str">
        <f t="shared" si="52"/>
        <v/>
      </c>
      <c r="S266" s="173">
        <f t="shared" si="53"/>
        <v>0.25</v>
      </c>
      <c r="T266" s="173">
        <f t="shared" si="54"/>
        <v>0.25</v>
      </c>
      <c r="U266" s="173">
        <f t="shared" si="55"/>
        <v>0.5</v>
      </c>
      <c r="V266" s="173">
        <f t="shared" si="56"/>
        <v>1.5</v>
      </c>
      <c r="W266" s="174">
        <f t="shared" si="57"/>
        <v>0.25</v>
      </c>
      <c r="X266" s="173" t="b">
        <f t="shared" si="35"/>
        <v>0</v>
      </c>
      <c r="Y266" s="162" t="str">
        <f t="shared" si="36"/>
        <v>0</v>
      </c>
      <c r="Z266" s="162" t="str">
        <f t="shared" si="37"/>
        <v/>
      </c>
      <c r="AA266" s="162" t="str">
        <f t="shared" si="58"/>
        <v/>
      </c>
      <c r="AB266" s="175" t="str">
        <f t="shared" si="39"/>
        <v/>
      </c>
      <c r="AC266" s="154"/>
      <c r="AD266" s="155"/>
      <c r="AE266" s="157"/>
      <c r="AF266" s="336"/>
      <c r="AG266" s="47"/>
      <c r="AH266" s="47"/>
      <c r="AI266" s="47"/>
      <c r="AJ266" s="47"/>
      <c r="AK266" s="47"/>
      <c r="AL266" s="47"/>
      <c r="AM266" s="47"/>
      <c r="AN266" s="47"/>
      <c r="AO266" s="47"/>
    </row>
    <row r="267" spans="1:41" ht="12" customHeight="1">
      <c r="A267" s="163"/>
      <c r="B267" s="159"/>
      <c r="C267" s="159"/>
      <c r="D267" s="160"/>
      <c r="E267" s="161"/>
      <c r="F267" s="164"/>
      <c r="G267" s="164"/>
      <c r="H267" s="165"/>
      <c r="I267" s="166"/>
      <c r="J267" s="167"/>
      <c r="K267" s="168"/>
      <c r="L267" s="169">
        <f t="shared" si="49"/>
        <v>0</v>
      </c>
      <c r="M267" s="168"/>
      <c r="N267" s="170"/>
      <c r="O267" s="171">
        <f t="shared" si="50"/>
        <v>0</v>
      </c>
      <c r="P267" s="171">
        <f t="shared" si="51"/>
        <v>0</v>
      </c>
      <c r="Q267" s="172" t="str">
        <f t="shared" si="28"/>
        <v/>
      </c>
      <c r="R267" s="173" t="str">
        <f t="shared" si="52"/>
        <v/>
      </c>
      <c r="S267" s="173">
        <f t="shared" si="53"/>
        <v>0.25</v>
      </c>
      <c r="T267" s="173">
        <f t="shared" si="54"/>
        <v>0.25</v>
      </c>
      <c r="U267" s="173">
        <f t="shared" si="55"/>
        <v>0.5</v>
      </c>
      <c r="V267" s="173">
        <f t="shared" si="56"/>
        <v>1.5</v>
      </c>
      <c r="W267" s="174">
        <f t="shared" si="57"/>
        <v>0.25</v>
      </c>
      <c r="X267" s="173" t="b">
        <f t="shared" si="35"/>
        <v>0</v>
      </c>
      <c r="Y267" s="162" t="str">
        <f t="shared" si="36"/>
        <v>0</v>
      </c>
      <c r="Z267" s="162" t="str">
        <f t="shared" si="37"/>
        <v/>
      </c>
      <c r="AA267" s="162" t="str">
        <f t="shared" si="58"/>
        <v/>
      </c>
      <c r="AB267" s="175" t="str">
        <f t="shared" si="39"/>
        <v/>
      </c>
      <c r="AC267" s="154"/>
      <c r="AD267" s="155"/>
      <c r="AE267" s="157"/>
      <c r="AF267" s="336"/>
      <c r="AG267" s="47"/>
      <c r="AH267" s="47"/>
      <c r="AI267" s="47"/>
      <c r="AJ267" s="47"/>
      <c r="AK267" s="47"/>
      <c r="AL267" s="47"/>
      <c r="AM267" s="47"/>
      <c r="AN267" s="47"/>
      <c r="AO267" s="47"/>
    </row>
    <row r="268" spans="1:41" ht="12" customHeight="1">
      <c r="A268" s="163"/>
      <c r="B268" s="159"/>
      <c r="C268" s="159"/>
      <c r="D268" s="160"/>
      <c r="E268" s="161"/>
      <c r="F268" s="164"/>
      <c r="G268" s="164"/>
      <c r="H268" s="165"/>
      <c r="I268" s="194"/>
      <c r="J268" s="196"/>
      <c r="K268" s="197"/>
      <c r="L268" s="169">
        <f t="shared" si="49"/>
        <v>0</v>
      </c>
      <c r="M268" s="197"/>
      <c r="N268" s="197"/>
      <c r="O268" s="171">
        <f t="shared" si="50"/>
        <v>0</v>
      </c>
      <c r="P268" s="171">
        <f t="shared" si="51"/>
        <v>0</v>
      </c>
      <c r="Q268" s="172" t="str">
        <f t="shared" si="28"/>
        <v/>
      </c>
      <c r="R268" s="173" t="str">
        <f t="shared" si="52"/>
        <v/>
      </c>
      <c r="S268" s="173">
        <f t="shared" si="53"/>
        <v>0.25</v>
      </c>
      <c r="T268" s="173">
        <f t="shared" si="54"/>
        <v>0.25</v>
      </c>
      <c r="U268" s="173">
        <f t="shared" si="55"/>
        <v>0.5</v>
      </c>
      <c r="V268" s="173">
        <f t="shared" si="56"/>
        <v>1.5</v>
      </c>
      <c r="W268" s="174">
        <f t="shared" si="57"/>
        <v>0.25</v>
      </c>
      <c r="X268" s="173" t="b">
        <f t="shared" si="35"/>
        <v>0</v>
      </c>
      <c r="Y268" s="162" t="str">
        <f t="shared" si="36"/>
        <v>0</v>
      </c>
      <c r="Z268" s="162" t="str">
        <f t="shared" si="37"/>
        <v/>
      </c>
      <c r="AA268" s="162" t="str">
        <f t="shared" si="58"/>
        <v/>
      </c>
      <c r="AB268" s="175" t="str">
        <f t="shared" si="39"/>
        <v/>
      </c>
      <c r="AC268" s="208"/>
      <c r="AD268" s="209"/>
      <c r="AE268" s="210"/>
      <c r="AF268" s="336"/>
      <c r="AG268" s="47"/>
      <c r="AH268" s="47"/>
      <c r="AI268" s="47"/>
      <c r="AJ268" s="47"/>
      <c r="AK268" s="47"/>
      <c r="AL268" s="47"/>
      <c r="AM268" s="47"/>
      <c r="AN268" s="47"/>
      <c r="AO268" s="47"/>
    </row>
    <row r="269" spans="1:41" ht="12" customHeight="1">
      <c r="A269" s="163"/>
      <c r="B269" s="159"/>
      <c r="C269" s="159"/>
      <c r="D269" s="160"/>
      <c r="E269" s="161"/>
      <c r="F269" s="164"/>
      <c r="G269" s="164"/>
      <c r="H269" s="165"/>
      <c r="I269" s="194"/>
      <c r="J269" s="196"/>
      <c r="K269" s="197"/>
      <c r="L269" s="169">
        <f t="shared" si="49"/>
        <v>0</v>
      </c>
      <c r="M269" s="197"/>
      <c r="N269" s="197"/>
      <c r="O269" s="171">
        <f t="shared" si="50"/>
        <v>0</v>
      </c>
      <c r="P269" s="171">
        <f t="shared" si="51"/>
        <v>0</v>
      </c>
      <c r="Q269" s="172" t="str">
        <f t="shared" si="28"/>
        <v/>
      </c>
      <c r="R269" s="173" t="str">
        <f t="shared" si="52"/>
        <v/>
      </c>
      <c r="S269" s="173">
        <f t="shared" si="53"/>
        <v>0.25</v>
      </c>
      <c r="T269" s="173">
        <f t="shared" si="54"/>
        <v>0.25</v>
      </c>
      <c r="U269" s="173">
        <f t="shared" si="55"/>
        <v>0.5</v>
      </c>
      <c r="V269" s="173">
        <f t="shared" si="56"/>
        <v>1.5</v>
      </c>
      <c r="W269" s="174">
        <f t="shared" si="57"/>
        <v>0.25</v>
      </c>
      <c r="X269" s="173" t="b">
        <f t="shared" si="35"/>
        <v>0</v>
      </c>
      <c r="Y269" s="162" t="str">
        <f t="shared" si="36"/>
        <v>0</v>
      </c>
      <c r="Z269" s="162" t="str">
        <f t="shared" si="37"/>
        <v/>
      </c>
      <c r="AA269" s="162" t="str">
        <f t="shared" si="58"/>
        <v/>
      </c>
      <c r="AB269" s="175" t="str">
        <f t="shared" si="39"/>
        <v/>
      </c>
      <c r="AC269" s="208"/>
      <c r="AD269" s="209"/>
      <c r="AE269" s="210"/>
      <c r="AF269" s="336"/>
      <c r="AG269" s="47"/>
      <c r="AH269" s="47"/>
      <c r="AI269" s="47"/>
      <c r="AJ269" s="47"/>
      <c r="AK269" s="47"/>
      <c r="AL269" s="47"/>
      <c r="AM269" s="47"/>
      <c r="AN269" s="47"/>
      <c r="AO269" s="47"/>
    </row>
    <row r="270" spans="1:41" ht="12" customHeight="1">
      <c r="A270" s="163"/>
      <c r="B270" s="159"/>
      <c r="C270" s="159"/>
      <c r="D270" s="160"/>
      <c r="E270" s="161"/>
      <c r="F270" s="164"/>
      <c r="G270" s="164"/>
      <c r="H270" s="165"/>
      <c r="I270" s="194"/>
      <c r="J270" s="196"/>
      <c r="K270" s="197"/>
      <c r="L270" s="169">
        <f t="shared" si="49"/>
        <v>0</v>
      </c>
      <c r="M270" s="197"/>
      <c r="N270" s="197"/>
      <c r="O270" s="171">
        <f t="shared" si="50"/>
        <v>0</v>
      </c>
      <c r="P270" s="171">
        <f t="shared" si="51"/>
        <v>0</v>
      </c>
      <c r="Q270" s="172" t="str">
        <f t="shared" si="28"/>
        <v/>
      </c>
      <c r="R270" s="173" t="str">
        <f t="shared" si="52"/>
        <v/>
      </c>
      <c r="S270" s="173">
        <f t="shared" si="53"/>
        <v>0.25</v>
      </c>
      <c r="T270" s="173">
        <f t="shared" si="54"/>
        <v>0.25</v>
      </c>
      <c r="U270" s="173">
        <f t="shared" si="55"/>
        <v>0.5</v>
      </c>
      <c r="V270" s="173">
        <f t="shared" si="56"/>
        <v>1.5</v>
      </c>
      <c r="W270" s="174">
        <f t="shared" si="57"/>
        <v>0.25</v>
      </c>
      <c r="X270" s="173" t="b">
        <f t="shared" si="35"/>
        <v>0</v>
      </c>
      <c r="Y270" s="162" t="str">
        <f t="shared" si="36"/>
        <v>0</v>
      </c>
      <c r="Z270" s="162" t="str">
        <f t="shared" si="37"/>
        <v/>
      </c>
      <c r="AA270" s="162" t="str">
        <f t="shared" si="58"/>
        <v/>
      </c>
      <c r="AB270" s="175" t="str">
        <f t="shared" si="39"/>
        <v/>
      </c>
      <c r="AC270" s="208"/>
      <c r="AD270" s="209"/>
      <c r="AE270" s="210"/>
      <c r="AF270" s="336"/>
      <c r="AG270" s="47"/>
      <c r="AH270" s="47"/>
      <c r="AI270" s="47"/>
      <c r="AJ270" s="47"/>
      <c r="AK270" s="47"/>
      <c r="AL270" s="47"/>
      <c r="AM270" s="47"/>
      <c r="AN270" s="47"/>
      <c r="AO270" s="47"/>
    </row>
    <row r="271" spans="1:41" ht="12" customHeight="1">
      <c r="A271" s="163"/>
      <c r="B271" s="159"/>
      <c r="C271" s="159"/>
      <c r="D271" s="160"/>
      <c r="E271" s="161"/>
      <c r="F271" s="164"/>
      <c r="G271" s="164"/>
      <c r="H271" s="165"/>
      <c r="I271" s="194"/>
      <c r="J271" s="196"/>
      <c r="K271" s="197"/>
      <c r="L271" s="169">
        <f t="shared" si="49"/>
        <v>0</v>
      </c>
      <c r="M271" s="197"/>
      <c r="N271" s="197"/>
      <c r="O271" s="171">
        <f t="shared" si="50"/>
        <v>0</v>
      </c>
      <c r="P271" s="171">
        <f t="shared" si="51"/>
        <v>0</v>
      </c>
      <c r="Q271" s="172" t="str">
        <f t="shared" si="28"/>
        <v/>
      </c>
      <c r="R271" s="173" t="str">
        <f t="shared" si="52"/>
        <v/>
      </c>
      <c r="S271" s="173">
        <f t="shared" si="53"/>
        <v>0.25</v>
      </c>
      <c r="T271" s="173">
        <f t="shared" si="54"/>
        <v>0.25</v>
      </c>
      <c r="U271" s="173">
        <f t="shared" si="55"/>
        <v>0.5</v>
      </c>
      <c r="V271" s="173">
        <f t="shared" si="56"/>
        <v>1.5</v>
      </c>
      <c r="W271" s="174">
        <f t="shared" si="57"/>
        <v>0.25</v>
      </c>
      <c r="X271" s="173" t="b">
        <f t="shared" si="35"/>
        <v>0</v>
      </c>
      <c r="Y271" s="162" t="str">
        <f t="shared" si="36"/>
        <v>0</v>
      </c>
      <c r="Z271" s="162" t="str">
        <f t="shared" si="37"/>
        <v/>
      </c>
      <c r="AA271" s="162" t="str">
        <f t="shared" si="58"/>
        <v/>
      </c>
      <c r="AB271" s="175" t="str">
        <f t="shared" si="39"/>
        <v/>
      </c>
      <c r="AC271" s="208"/>
      <c r="AD271" s="209"/>
      <c r="AE271" s="210"/>
      <c r="AF271" s="336"/>
      <c r="AG271" s="47"/>
      <c r="AH271" s="47"/>
      <c r="AI271" s="47"/>
      <c r="AJ271" s="47"/>
      <c r="AK271" s="47"/>
      <c r="AL271" s="47"/>
      <c r="AM271" s="47"/>
      <c r="AN271" s="47"/>
      <c r="AO271" s="47"/>
    </row>
    <row r="272" spans="1:41" ht="12" customHeight="1">
      <c r="A272" s="163"/>
      <c r="B272" s="159"/>
      <c r="C272" s="159"/>
      <c r="D272" s="160"/>
      <c r="E272" s="161"/>
      <c r="F272" s="164"/>
      <c r="G272" s="164"/>
      <c r="H272" s="165"/>
      <c r="I272" s="194"/>
      <c r="J272" s="196"/>
      <c r="K272" s="197"/>
      <c r="L272" s="169">
        <f t="shared" si="49"/>
        <v>0</v>
      </c>
      <c r="M272" s="197"/>
      <c r="N272" s="197"/>
      <c r="O272" s="171">
        <f t="shared" si="50"/>
        <v>0</v>
      </c>
      <c r="P272" s="171">
        <f t="shared" si="51"/>
        <v>0</v>
      </c>
      <c r="Q272" s="172" t="str">
        <f t="shared" si="28"/>
        <v/>
      </c>
      <c r="R272" s="173" t="str">
        <f t="shared" si="52"/>
        <v/>
      </c>
      <c r="S272" s="173">
        <f t="shared" si="53"/>
        <v>0.25</v>
      </c>
      <c r="T272" s="173">
        <f t="shared" si="54"/>
        <v>0.25</v>
      </c>
      <c r="U272" s="173">
        <f t="shared" si="55"/>
        <v>0.5</v>
      </c>
      <c r="V272" s="173">
        <f t="shared" si="56"/>
        <v>1.5</v>
      </c>
      <c r="W272" s="174">
        <f t="shared" si="57"/>
        <v>0.25</v>
      </c>
      <c r="X272" s="173" t="b">
        <f t="shared" si="35"/>
        <v>0</v>
      </c>
      <c r="Y272" s="162" t="str">
        <f t="shared" si="36"/>
        <v>0</v>
      </c>
      <c r="Z272" s="162" t="str">
        <f t="shared" si="37"/>
        <v/>
      </c>
      <c r="AA272" s="162" t="str">
        <f t="shared" si="58"/>
        <v/>
      </c>
      <c r="AB272" s="175" t="str">
        <f t="shared" si="39"/>
        <v/>
      </c>
      <c r="AC272" s="208"/>
      <c r="AD272" s="209"/>
      <c r="AE272" s="210"/>
      <c r="AF272" s="336"/>
      <c r="AG272" s="47"/>
      <c r="AH272" s="47"/>
      <c r="AI272" s="47"/>
      <c r="AJ272" s="47"/>
      <c r="AK272" s="47"/>
      <c r="AL272" s="47"/>
      <c r="AM272" s="47"/>
      <c r="AN272" s="47"/>
      <c r="AO272" s="47"/>
    </row>
    <row r="273" spans="1:41" ht="12" customHeight="1">
      <c r="A273" s="163"/>
      <c r="B273" s="159"/>
      <c r="C273" s="159"/>
      <c r="D273" s="160"/>
      <c r="E273" s="161"/>
      <c r="F273" s="164"/>
      <c r="G273" s="164"/>
      <c r="H273" s="165"/>
      <c r="I273" s="194"/>
      <c r="J273" s="196"/>
      <c r="K273" s="197"/>
      <c r="L273" s="169">
        <f t="shared" si="49"/>
        <v>0</v>
      </c>
      <c r="M273" s="197"/>
      <c r="N273" s="197"/>
      <c r="O273" s="171">
        <f t="shared" si="50"/>
        <v>0</v>
      </c>
      <c r="P273" s="171">
        <f t="shared" si="51"/>
        <v>0</v>
      </c>
      <c r="Q273" s="172" t="str">
        <f t="shared" si="28"/>
        <v/>
      </c>
      <c r="R273" s="173" t="str">
        <f t="shared" si="52"/>
        <v/>
      </c>
      <c r="S273" s="173">
        <f t="shared" si="53"/>
        <v>0.25</v>
      </c>
      <c r="T273" s="173">
        <f t="shared" si="54"/>
        <v>0.25</v>
      </c>
      <c r="U273" s="173">
        <f t="shared" si="55"/>
        <v>0.5</v>
      </c>
      <c r="V273" s="173">
        <f t="shared" si="56"/>
        <v>1.5</v>
      </c>
      <c r="W273" s="174">
        <f t="shared" si="57"/>
        <v>0.25</v>
      </c>
      <c r="X273" s="173" t="b">
        <f t="shared" si="35"/>
        <v>0</v>
      </c>
      <c r="Y273" s="162" t="str">
        <f t="shared" si="36"/>
        <v>0</v>
      </c>
      <c r="Z273" s="162" t="str">
        <f t="shared" si="37"/>
        <v/>
      </c>
      <c r="AA273" s="162" t="str">
        <f t="shared" si="58"/>
        <v/>
      </c>
      <c r="AB273" s="175" t="str">
        <f t="shared" si="39"/>
        <v/>
      </c>
      <c r="AC273" s="208"/>
      <c r="AD273" s="209"/>
      <c r="AE273" s="210"/>
      <c r="AF273" s="336"/>
      <c r="AG273" s="47"/>
      <c r="AH273" s="47"/>
      <c r="AI273" s="47"/>
      <c r="AJ273" s="47"/>
      <c r="AK273" s="47"/>
      <c r="AL273" s="47"/>
      <c r="AM273" s="47"/>
      <c r="AN273" s="47"/>
      <c r="AO273" s="47"/>
    </row>
    <row r="274" spans="1:41" ht="12" customHeight="1">
      <c r="A274" s="163"/>
      <c r="B274" s="159"/>
      <c r="C274" s="159"/>
      <c r="D274" s="160"/>
      <c r="E274" s="161"/>
      <c r="F274" s="164"/>
      <c r="G274" s="164"/>
      <c r="H274" s="165"/>
      <c r="I274" s="194"/>
      <c r="J274" s="196"/>
      <c r="K274" s="197"/>
      <c r="L274" s="169">
        <f t="shared" si="49"/>
        <v>0</v>
      </c>
      <c r="M274" s="197"/>
      <c r="N274" s="197"/>
      <c r="O274" s="171">
        <f t="shared" si="50"/>
        <v>0</v>
      </c>
      <c r="P274" s="171">
        <f t="shared" si="51"/>
        <v>0</v>
      </c>
      <c r="Q274" s="172" t="str">
        <f t="shared" si="28"/>
        <v/>
      </c>
      <c r="R274" s="173" t="str">
        <f t="shared" si="52"/>
        <v/>
      </c>
      <c r="S274" s="173">
        <f t="shared" si="53"/>
        <v>0.25</v>
      </c>
      <c r="T274" s="173">
        <f t="shared" si="54"/>
        <v>0.25</v>
      </c>
      <c r="U274" s="173">
        <f t="shared" si="55"/>
        <v>0.5</v>
      </c>
      <c r="V274" s="173">
        <f t="shared" si="56"/>
        <v>1.5</v>
      </c>
      <c r="W274" s="174">
        <f t="shared" si="57"/>
        <v>0.25</v>
      </c>
      <c r="X274" s="173" t="b">
        <f t="shared" si="35"/>
        <v>0</v>
      </c>
      <c r="Y274" s="162" t="str">
        <f t="shared" si="36"/>
        <v>0</v>
      </c>
      <c r="Z274" s="162" t="str">
        <f t="shared" si="37"/>
        <v/>
      </c>
      <c r="AA274" s="162" t="str">
        <f t="shared" si="58"/>
        <v/>
      </c>
      <c r="AB274" s="175" t="str">
        <f t="shared" si="39"/>
        <v/>
      </c>
      <c r="AC274" s="208"/>
      <c r="AD274" s="209"/>
      <c r="AE274" s="210"/>
      <c r="AF274" s="336"/>
      <c r="AG274" s="47"/>
      <c r="AH274" s="47"/>
      <c r="AI274" s="47"/>
      <c r="AJ274" s="47"/>
      <c r="AK274" s="47"/>
      <c r="AL274" s="47"/>
      <c r="AM274" s="47"/>
      <c r="AN274" s="47"/>
      <c r="AO274" s="47"/>
    </row>
    <row r="275" spans="1:41" ht="12" customHeight="1">
      <c r="A275" s="163"/>
      <c r="B275" s="159"/>
      <c r="C275" s="159"/>
      <c r="D275" s="160"/>
      <c r="E275" s="161"/>
      <c r="F275" s="164"/>
      <c r="G275" s="164"/>
      <c r="H275" s="165"/>
      <c r="I275" s="194"/>
      <c r="J275" s="196"/>
      <c r="K275" s="197"/>
      <c r="L275" s="169">
        <f t="shared" si="49"/>
        <v>0</v>
      </c>
      <c r="M275" s="197"/>
      <c r="N275" s="197"/>
      <c r="O275" s="171">
        <f t="shared" si="50"/>
        <v>0</v>
      </c>
      <c r="P275" s="171">
        <f t="shared" si="51"/>
        <v>0</v>
      </c>
      <c r="Q275" s="172" t="str">
        <f t="shared" si="28"/>
        <v/>
      </c>
      <c r="R275" s="173" t="str">
        <f t="shared" si="52"/>
        <v/>
      </c>
      <c r="S275" s="173">
        <f t="shared" si="53"/>
        <v>0.25</v>
      </c>
      <c r="T275" s="173">
        <f t="shared" si="54"/>
        <v>0.25</v>
      </c>
      <c r="U275" s="173">
        <f t="shared" si="55"/>
        <v>0.5</v>
      </c>
      <c r="V275" s="173">
        <f t="shared" si="56"/>
        <v>1.5</v>
      </c>
      <c r="W275" s="174">
        <f t="shared" si="57"/>
        <v>0.25</v>
      </c>
      <c r="X275" s="173" t="b">
        <f t="shared" si="35"/>
        <v>0</v>
      </c>
      <c r="Y275" s="162" t="str">
        <f t="shared" si="36"/>
        <v>0</v>
      </c>
      <c r="Z275" s="162" t="str">
        <f t="shared" si="37"/>
        <v/>
      </c>
      <c r="AA275" s="162" t="str">
        <f t="shared" si="58"/>
        <v/>
      </c>
      <c r="AB275" s="175" t="str">
        <f t="shared" si="39"/>
        <v/>
      </c>
      <c r="AC275" s="208"/>
      <c r="AD275" s="209"/>
      <c r="AE275" s="210"/>
      <c r="AF275" s="336"/>
      <c r="AG275" s="47"/>
      <c r="AH275" s="47"/>
      <c r="AI275" s="47"/>
      <c r="AJ275" s="47"/>
      <c r="AK275" s="47"/>
      <c r="AL275" s="47"/>
      <c r="AM275" s="47"/>
      <c r="AN275" s="47"/>
      <c r="AO275" s="47"/>
    </row>
    <row r="276" spans="1:41" ht="13.5" customHeight="1">
      <c r="A276" s="163"/>
      <c r="B276" s="159"/>
      <c r="C276" s="159"/>
      <c r="D276" s="160"/>
      <c r="E276" s="161"/>
      <c r="F276" s="164"/>
      <c r="G276" s="164"/>
      <c r="H276" s="165"/>
      <c r="I276" s="194"/>
      <c r="J276" s="196"/>
      <c r="K276" s="197"/>
      <c r="L276" s="169">
        <f t="shared" si="49"/>
        <v>0</v>
      </c>
      <c r="M276" s="197"/>
      <c r="N276" s="197"/>
      <c r="O276" s="171">
        <f t="shared" si="50"/>
        <v>0</v>
      </c>
      <c r="P276" s="171">
        <f t="shared" si="51"/>
        <v>0</v>
      </c>
      <c r="Q276" s="172" t="str">
        <f t="shared" si="28"/>
        <v/>
      </c>
      <c r="R276" s="173" t="str">
        <f t="shared" si="52"/>
        <v/>
      </c>
      <c r="S276" s="173">
        <f t="shared" si="53"/>
        <v>0.25</v>
      </c>
      <c r="T276" s="173">
        <f t="shared" si="54"/>
        <v>0.25</v>
      </c>
      <c r="U276" s="173">
        <f t="shared" si="55"/>
        <v>0.5</v>
      </c>
      <c r="V276" s="173">
        <f t="shared" si="56"/>
        <v>1.5</v>
      </c>
      <c r="W276" s="174">
        <f t="shared" si="57"/>
        <v>0.25</v>
      </c>
      <c r="X276" s="173" t="b">
        <f t="shared" si="35"/>
        <v>0</v>
      </c>
      <c r="Y276" s="162" t="str">
        <f t="shared" si="36"/>
        <v>0</v>
      </c>
      <c r="Z276" s="162" t="str">
        <f t="shared" si="37"/>
        <v/>
      </c>
      <c r="AA276" s="162" t="str">
        <f t="shared" si="58"/>
        <v/>
      </c>
      <c r="AB276" s="175" t="str">
        <f t="shared" si="39"/>
        <v/>
      </c>
      <c r="AC276" s="208"/>
      <c r="AD276" s="209"/>
      <c r="AE276" s="210"/>
      <c r="AF276" s="336"/>
      <c r="AG276" s="47"/>
      <c r="AH276" s="47"/>
      <c r="AI276" s="47"/>
      <c r="AJ276" s="47"/>
      <c r="AK276" s="47"/>
      <c r="AL276" s="47"/>
      <c r="AM276" s="47"/>
      <c r="AN276" s="47"/>
      <c r="AO276" s="47"/>
    </row>
    <row r="277" spans="1:41" ht="13.5" customHeight="1">
      <c r="A277" s="163"/>
      <c r="B277" s="159"/>
      <c r="C277" s="159"/>
      <c r="D277" s="160"/>
      <c r="E277" s="161"/>
      <c r="F277" s="164"/>
      <c r="G277" s="164"/>
      <c r="H277" s="165"/>
      <c r="I277" s="194"/>
      <c r="J277" s="196"/>
      <c r="K277" s="197"/>
      <c r="L277" s="169">
        <f t="shared" si="49"/>
        <v>0</v>
      </c>
      <c r="M277" s="197"/>
      <c r="N277" s="197"/>
      <c r="O277" s="171">
        <f t="shared" si="50"/>
        <v>0</v>
      </c>
      <c r="P277" s="171">
        <f t="shared" si="51"/>
        <v>0</v>
      </c>
      <c r="Q277" s="172" t="str">
        <f t="shared" si="28"/>
        <v/>
      </c>
      <c r="R277" s="173" t="str">
        <f t="shared" si="52"/>
        <v/>
      </c>
      <c r="S277" s="173">
        <f t="shared" si="53"/>
        <v>0.25</v>
      </c>
      <c r="T277" s="173">
        <f t="shared" si="54"/>
        <v>0.25</v>
      </c>
      <c r="U277" s="173">
        <f t="shared" si="55"/>
        <v>0.5</v>
      </c>
      <c r="V277" s="173">
        <f t="shared" si="56"/>
        <v>1.5</v>
      </c>
      <c r="W277" s="174">
        <f t="shared" si="57"/>
        <v>0.25</v>
      </c>
      <c r="X277" s="173" t="b">
        <f t="shared" si="35"/>
        <v>0</v>
      </c>
      <c r="Y277" s="162" t="str">
        <f t="shared" si="36"/>
        <v>0</v>
      </c>
      <c r="Z277" s="162" t="str">
        <f t="shared" si="37"/>
        <v/>
      </c>
      <c r="AA277" s="162" t="str">
        <f t="shared" si="58"/>
        <v/>
      </c>
      <c r="AB277" s="175" t="str">
        <f t="shared" si="39"/>
        <v/>
      </c>
      <c r="AC277" s="208"/>
      <c r="AD277" s="209"/>
      <c r="AE277" s="210"/>
      <c r="AF277" s="336"/>
      <c r="AG277" s="47"/>
      <c r="AH277" s="47"/>
      <c r="AI277" s="47"/>
      <c r="AJ277" s="47"/>
      <c r="AK277" s="47"/>
      <c r="AL277" s="47"/>
      <c r="AM277" s="47"/>
      <c r="AN277" s="47"/>
      <c r="AO277" s="47"/>
    </row>
    <row r="278" spans="1:41" ht="13.5" customHeight="1">
      <c r="A278" s="163"/>
      <c r="B278" s="159"/>
      <c r="C278" s="159"/>
      <c r="D278" s="160"/>
      <c r="E278" s="161"/>
      <c r="F278" s="164"/>
      <c r="G278" s="164"/>
      <c r="H278" s="165"/>
      <c r="I278" s="194"/>
      <c r="J278" s="196"/>
      <c r="K278" s="197"/>
      <c r="L278" s="169">
        <f t="shared" si="49"/>
        <v>0</v>
      </c>
      <c r="M278" s="197"/>
      <c r="N278" s="197"/>
      <c r="O278" s="171">
        <f t="shared" si="50"/>
        <v>0</v>
      </c>
      <c r="P278" s="171">
        <f t="shared" si="51"/>
        <v>0</v>
      </c>
      <c r="Q278" s="172" t="str">
        <f t="shared" si="28"/>
        <v/>
      </c>
      <c r="R278" s="173" t="str">
        <f t="shared" si="52"/>
        <v/>
      </c>
      <c r="S278" s="173">
        <f t="shared" si="53"/>
        <v>0.25</v>
      </c>
      <c r="T278" s="173">
        <f t="shared" si="54"/>
        <v>0.25</v>
      </c>
      <c r="U278" s="173">
        <f t="shared" si="55"/>
        <v>0.5</v>
      </c>
      <c r="V278" s="173">
        <f t="shared" si="56"/>
        <v>1.5</v>
      </c>
      <c r="W278" s="174">
        <f t="shared" si="57"/>
        <v>0.25</v>
      </c>
      <c r="X278" s="173" t="b">
        <f t="shared" si="35"/>
        <v>0</v>
      </c>
      <c r="Y278" s="162" t="str">
        <f t="shared" si="36"/>
        <v>0</v>
      </c>
      <c r="Z278" s="162" t="str">
        <f t="shared" si="37"/>
        <v/>
      </c>
      <c r="AA278" s="162" t="str">
        <f t="shared" si="58"/>
        <v/>
      </c>
      <c r="AB278" s="175" t="str">
        <f t="shared" si="39"/>
        <v/>
      </c>
      <c r="AC278" s="208"/>
      <c r="AD278" s="209"/>
      <c r="AE278" s="210"/>
      <c r="AF278" s="336"/>
      <c r="AG278" s="47"/>
      <c r="AH278" s="47"/>
      <c r="AI278" s="47"/>
      <c r="AJ278" s="47"/>
      <c r="AK278" s="47"/>
      <c r="AL278" s="47"/>
      <c r="AM278" s="47"/>
      <c r="AN278" s="47"/>
      <c r="AO278" s="47"/>
    </row>
    <row r="279" spans="1:41" ht="13.5" customHeight="1">
      <c r="A279" s="163"/>
      <c r="B279" s="159"/>
      <c r="C279" s="159"/>
      <c r="D279" s="160"/>
      <c r="E279" s="161"/>
      <c r="F279" s="164"/>
      <c r="G279" s="164"/>
      <c r="H279" s="165"/>
      <c r="I279" s="194"/>
      <c r="J279" s="196"/>
      <c r="K279" s="197"/>
      <c r="L279" s="169">
        <f t="shared" si="49"/>
        <v>0</v>
      </c>
      <c r="M279" s="197"/>
      <c r="N279" s="197"/>
      <c r="O279" s="171">
        <f t="shared" si="50"/>
        <v>0</v>
      </c>
      <c r="P279" s="171">
        <f t="shared" si="51"/>
        <v>0</v>
      </c>
      <c r="Q279" s="172" t="str">
        <f t="shared" si="28"/>
        <v/>
      </c>
      <c r="R279" s="173" t="str">
        <f t="shared" si="52"/>
        <v/>
      </c>
      <c r="S279" s="173">
        <f t="shared" si="53"/>
        <v>0.25</v>
      </c>
      <c r="T279" s="173">
        <f t="shared" si="54"/>
        <v>0.25</v>
      </c>
      <c r="U279" s="173">
        <f t="shared" si="55"/>
        <v>0.5</v>
      </c>
      <c r="V279" s="173">
        <f t="shared" si="56"/>
        <v>1.5</v>
      </c>
      <c r="W279" s="174">
        <f t="shared" si="57"/>
        <v>0.25</v>
      </c>
      <c r="X279" s="173" t="b">
        <f t="shared" si="35"/>
        <v>0</v>
      </c>
      <c r="Y279" s="162" t="str">
        <f t="shared" si="36"/>
        <v>0</v>
      </c>
      <c r="Z279" s="162" t="str">
        <f t="shared" si="37"/>
        <v/>
      </c>
      <c r="AA279" s="162" t="str">
        <f t="shared" si="58"/>
        <v/>
      </c>
      <c r="AB279" s="175" t="str">
        <f t="shared" si="39"/>
        <v/>
      </c>
      <c r="AC279" s="208"/>
      <c r="AD279" s="209"/>
      <c r="AE279" s="210"/>
      <c r="AF279" s="336"/>
      <c r="AG279" s="47"/>
      <c r="AH279" s="47"/>
      <c r="AI279" s="47"/>
      <c r="AJ279" s="47"/>
      <c r="AK279" s="47"/>
      <c r="AL279" s="47"/>
      <c r="AM279" s="47"/>
      <c r="AN279" s="47"/>
      <c r="AO279" s="47"/>
    </row>
    <row r="280" spans="1:41" ht="13.5" customHeight="1">
      <c r="A280" s="163"/>
      <c r="B280" s="211"/>
      <c r="C280" s="212"/>
      <c r="D280" s="212"/>
      <c r="E280" s="213"/>
      <c r="F280" s="212"/>
      <c r="G280" s="164"/>
      <c r="H280" s="214"/>
      <c r="I280" s="215"/>
      <c r="J280" s="196"/>
      <c r="K280" s="197"/>
      <c r="L280" s="169">
        <f t="shared" si="49"/>
        <v>0</v>
      </c>
      <c r="M280" s="197"/>
      <c r="N280" s="197"/>
      <c r="O280" s="171">
        <f t="shared" si="50"/>
        <v>0</v>
      </c>
      <c r="P280" s="171">
        <f t="shared" si="51"/>
        <v>0</v>
      </c>
      <c r="Q280" s="172" t="str">
        <f t="shared" si="28"/>
        <v/>
      </c>
      <c r="R280" s="173" t="str">
        <f t="shared" si="52"/>
        <v/>
      </c>
      <c r="S280" s="173">
        <f t="shared" si="53"/>
        <v>0.25</v>
      </c>
      <c r="T280" s="173">
        <f t="shared" si="54"/>
        <v>0.25</v>
      </c>
      <c r="U280" s="173">
        <f t="shared" si="55"/>
        <v>0.5</v>
      </c>
      <c r="V280" s="173">
        <f t="shared" si="56"/>
        <v>1.5</v>
      </c>
      <c r="W280" s="174">
        <f t="shared" si="57"/>
        <v>0.25</v>
      </c>
      <c r="X280" s="173" t="b">
        <f t="shared" si="35"/>
        <v>0</v>
      </c>
      <c r="Y280" s="162" t="str">
        <f t="shared" si="36"/>
        <v>0</v>
      </c>
      <c r="Z280" s="162" t="str">
        <f t="shared" si="37"/>
        <v/>
      </c>
      <c r="AA280" s="162" t="str">
        <f t="shared" si="58"/>
        <v/>
      </c>
      <c r="AB280" s="175" t="str">
        <f t="shared" si="39"/>
        <v/>
      </c>
      <c r="AC280" s="216"/>
      <c r="AD280" s="217"/>
      <c r="AE280" s="218"/>
      <c r="AF280" s="330"/>
      <c r="AG280" s="47"/>
      <c r="AH280" s="47"/>
      <c r="AI280" s="47"/>
      <c r="AJ280" s="47"/>
      <c r="AK280" s="47"/>
      <c r="AL280" s="47"/>
      <c r="AM280" s="47"/>
      <c r="AN280" s="47"/>
      <c r="AO280" s="47"/>
    </row>
    <row r="281" spans="1:41" ht="13.5" customHeight="1">
      <c r="A281" s="219"/>
      <c r="B281" s="220"/>
      <c r="C281" s="220"/>
      <c r="D281" s="220"/>
      <c r="E281" s="219"/>
      <c r="F281" s="220"/>
      <c r="G281" s="221"/>
      <c r="H281" s="222"/>
      <c r="I281" s="222"/>
      <c r="J281" s="223"/>
      <c r="K281" s="223"/>
      <c r="L281" s="224"/>
      <c r="M281" s="223"/>
      <c r="N281" s="223"/>
      <c r="O281" s="225"/>
      <c r="P281" s="225"/>
      <c r="Q281" s="226"/>
      <c r="R281" s="227"/>
      <c r="S281" s="227"/>
      <c r="T281" s="227"/>
      <c r="U281" s="227"/>
      <c r="V281" s="227"/>
      <c r="W281" s="227"/>
      <c r="X281" s="227"/>
      <c r="Y281" s="228"/>
      <c r="Z281" s="228"/>
      <c r="AA281" s="228"/>
      <c r="AB281" s="225"/>
      <c r="AC281" s="47"/>
      <c r="AD281" s="47"/>
      <c r="AE281" s="47"/>
      <c r="AF281" s="221"/>
      <c r="AG281" s="47"/>
      <c r="AH281" s="47"/>
      <c r="AI281" s="47"/>
      <c r="AJ281" s="47"/>
      <c r="AK281" s="47"/>
      <c r="AL281" s="47"/>
      <c r="AM281" s="47"/>
      <c r="AN281" s="47"/>
      <c r="AO281" s="47"/>
    </row>
    <row r="282" spans="1:41" ht="13.5" customHeight="1">
      <c r="A282" s="229"/>
      <c r="B282" s="230"/>
      <c r="C282" s="334" t="s">
        <v>101</v>
      </c>
      <c r="D282" s="313"/>
      <c r="E282" s="313"/>
      <c r="F282" s="313"/>
      <c r="G282" s="313"/>
      <c r="H282" s="230" t="s">
        <v>39</v>
      </c>
      <c r="I282" s="230"/>
      <c r="J282" s="231"/>
      <c r="K282" s="231"/>
      <c r="L282" s="232"/>
      <c r="M282" s="232"/>
      <c r="N282" s="232"/>
      <c r="O282" s="232"/>
      <c r="P282" s="232"/>
      <c r="Q282" s="232"/>
      <c r="R282" s="232"/>
      <c r="S282" s="232"/>
      <c r="T282" s="232"/>
      <c r="U282" s="232"/>
      <c r="V282" s="232"/>
      <c r="W282" s="232"/>
      <c r="X282" s="232"/>
      <c r="Y282" s="232"/>
      <c r="Z282" s="232"/>
      <c r="AA282" s="232"/>
      <c r="AB282" s="232"/>
      <c r="AC282" s="232"/>
      <c r="AD282" s="232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</row>
    <row r="283" spans="1:41" ht="13.5" customHeight="1">
      <c r="A283" s="47"/>
      <c r="B283" s="221"/>
      <c r="C283" s="47"/>
      <c r="D283" s="47"/>
      <c r="E283" s="47"/>
      <c r="F283" s="47"/>
      <c r="G283" s="47"/>
      <c r="H283" s="221"/>
      <c r="I283" s="221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</row>
    <row r="284" spans="1:41" ht="13.5" customHeight="1">
      <c r="A284" s="47"/>
      <c r="B284" s="221"/>
      <c r="C284" s="47"/>
      <c r="D284" s="47"/>
      <c r="E284" s="47"/>
      <c r="F284" s="47"/>
      <c r="G284" s="47"/>
      <c r="H284" s="221"/>
      <c r="I284" s="221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</row>
    <row r="285" spans="1:41" ht="13.5" customHeight="1">
      <c r="A285" s="47"/>
      <c r="B285" s="221"/>
      <c r="C285" s="47"/>
      <c r="D285" s="47"/>
      <c r="E285" s="47"/>
      <c r="F285" s="47"/>
      <c r="G285" s="47"/>
      <c r="H285" s="221"/>
      <c r="I285" s="221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</row>
    <row r="286" spans="1:41" ht="13.5" customHeight="1">
      <c r="A286" s="47"/>
      <c r="B286" s="221"/>
      <c r="C286" s="47"/>
      <c r="D286" s="47"/>
      <c r="E286" s="47"/>
      <c r="F286" s="47"/>
      <c r="G286" s="47"/>
      <c r="H286" s="221"/>
      <c r="I286" s="221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</row>
    <row r="287" spans="1:41" ht="13.5" customHeight="1">
      <c r="A287" s="47"/>
      <c r="B287" s="221"/>
      <c r="C287" s="47"/>
      <c r="D287" s="47"/>
      <c r="E287" s="47"/>
      <c r="F287" s="47"/>
      <c r="G287" s="47"/>
      <c r="H287" s="221"/>
      <c r="I287" s="221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</row>
    <row r="288" spans="1:41" ht="13.5" customHeight="1">
      <c r="A288" s="47"/>
      <c r="B288" s="221"/>
      <c r="C288" s="47"/>
      <c r="D288" s="47"/>
      <c r="E288" s="47"/>
      <c r="F288" s="47"/>
      <c r="G288" s="47"/>
      <c r="H288" s="221"/>
      <c r="I288" s="221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</row>
    <row r="289" spans="1:41" ht="13.5" customHeight="1">
      <c r="A289" s="47"/>
      <c r="B289" s="221"/>
      <c r="C289" s="47"/>
      <c r="D289" s="47"/>
      <c r="E289" s="47"/>
      <c r="F289" s="47"/>
      <c r="G289" s="47"/>
      <c r="H289" s="221"/>
      <c r="I289" s="221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</row>
    <row r="290" spans="1:41" ht="13.5" customHeight="1">
      <c r="A290" s="47"/>
      <c r="B290" s="221"/>
      <c r="C290" s="47"/>
      <c r="D290" s="47"/>
      <c r="E290" s="47"/>
      <c r="F290" s="47"/>
      <c r="G290" s="47"/>
      <c r="H290" s="221"/>
      <c r="I290" s="221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</row>
    <row r="291" spans="1:41" ht="13.5" customHeight="1">
      <c r="A291" s="47"/>
      <c r="B291" s="221"/>
      <c r="C291" s="47"/>
      <c r="D291" s="47"/>
      <c r="E291" s="47"/>
      <c r="F291" s="47"/>
      <c r="G291" s="47"/>
      <c r="H291" s="221"/>
      <c r="I291" s="221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</row>
    <row r="292" spans="1:41" ht="13.5" customHeight="1">
      <c r="A292" s="47"/>
      <c r="B292" s="221"/>
      <c r="C292" s="47"/>
      <c r="D292" s="47"/>
      <c r="E292" s="47"/>
      <c r="F292" s="47"/>
      <c r="G292" s="47"/>
      <c r="H292" s="221"/>
      <c r="I292" s="221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</row>
    <row r="293" spans="1:41" ht="13.5" customHeight="1">
      <c r="A293" s="47"/>
      <c r="B293" s="221"/>
      <c r="C293" s="47"/>
      <c r="D293" s="47"/>
      <c r="E293" s="47"/>
      <c r="F293" s="47"/>
      <c r="G293" s="47"/>
      <c r="H293" s="221"/>
      <c r="I293" s="221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</row>
    <row r="294" spans="1:41" ht="13.5" customHeight="1">
      <c r="A294" s="47"/>
      <c r="B294" s="221"/>
      <c r="C294" s="47"/>
      <c r="D294" s="47"/>
      <c r="E294" s="47"/>
      <c r="F294" s="47"/>
      <c r="G294" s="47"/>
      <c r="H294" s="221"/>
      <c r="I294" s="221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</row>
    <row r="295" spans="1:41" ht="13.5" customHeight="1">
      <c r="A295" s="47"/>
      <c r="B295" s="221"/>
      <c r="C295" s="47"/>
      <c r="D295" s="47"/>
      <c r="E295" s="47"/>
      <c r="F295" s="47"/>
      <c r="G295" s="47"/>
      <c r="H295" s="221"/>
      <c r="I295" s="221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233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</row>
    <row r="296" spans="1:41" ht="13.5" customHeight="1">
      <c r="A296" s="47"/>
      <c r="B296" s="221"/>
      <c r="C296" s="47"/>
      <c r="D296" s="47"/>
      <c r="E296" s="47"/>
      <c r="F296" s="47"/>
      <c r="G296" s="47"/>
      <c r="H296" s="221"/>
      <c r="I296" s="221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</row>
    <row r="297" spans="1:41" ht="13.5" customHeight="1">
      <c r="A297" s="47"/>
      <c r="B297" s="221"/>
      <c r="C297" s="47"/>
      <c r="D297" s="47"/>
      <c r="E297" s="47"/>
      <c r="F297" s="47"/>
      <c r="G297" s="47"/>
      <c r="H297" s="221"/>
      <c r="I297" s="221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</row>
    <row r="298" spans="1:41" ht="13.5" customHeight="1">
      <c r="A298" s="47"/>
      <c r="B298" s="221"/>
      <c r="C298" s="47"/>
      <c r="D298" s="47"/>
      <c r="E298" s="47"/>
      <c r="F298" s="47"/>
      <c r="G298" s="47"/>
      <c r="H298" s="221"/>
      <c r="I298" s="221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</row>
    <row r="299" spans="1:41" ht="13.5" customHeight="1">
      <c r="A299" s="47"/>
      <c r="B299" s="221"/>
      <c r="C299" s="47"/>
      <c r="D299" s="47"/>
      <c r="E299" s="47"/>
      <c r="F299" s="47"/>
      <c r="G299" s="47"/>
      <c r="H299" s="221"/>
      <c r="I299" s="221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</row>
    <row r="300" spans="1:41" ht="13.5" customHeight="1">
      <c r="A300" s="47"/>
      <c r="B300" s="221"/>
      <c r="C300" s="47"/>
      <c r="D300" s="47"/>
      <c r="E300" s="47"/>
      <c r="F300" s="47"/>
      <c r="G300" s="47"/>
      <c r="H300" s="221"/>
      <c r="I300" s="221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</row>
    <row r="301" spans="1:41" ht="13.5" customHeight="1">
      <c r="A301" s="47"/>
      <c r="B301" s="221"/>
      <c r="C301" s="47"/>
      <c r="D301" s="47"/>
      <c r="E301" s="47"/>
      <c r="F301" s="47"/>
      <c r="G301" s="47"/>
      <c r="H301" s="221"/>
      <c r="I301" s="221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</row>
    <row r="302" spans="1:41" ht="13.5" customHeight="1">
      <c r="A302" s="47"/>
      <c r="B302" s="221"/>
      <c r="C302" s="47"/>
      <c r="D302" s="47"/>
      <c r="E302" s="47"/>
      <c r="F302" s="47"/>
      <c r="G302" s="47"/>
      <c r="H302" s="221"/>
      <c r="I302" s="221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</row>
    <row r="303" spans="1:41" ht="13.5" customHeight="1">
      <c r="A303" s="47"/>
      <c r="B303" s="221"/>
      <c r="C303" s="47"/>
      <c r="D303" s="47"/>
      <c r="E303" s="47"/>
      <c r="F303" s="47"/>
      <c r="G303" s="47"/>
      <c r="H303" s="221"/>
      <c r="I303" s="221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</row>
    <row r="304" spans="1:41" ht="13.5" customHeight="1">
      <c r="A304" s="47"/>
      <c r="B304" s="221"/>
      <c r="C304" s="47"/>
      <c r="D304" s="47"/>
      <c r="E304" s="47"/>
      <c r="F304" s="47"/>
      <c r="G304" s="47"/>
      <c r="H304" s="221"/>
      <c r="I304" s="221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</row>
    <row r="305" spans="1:41" ht="13.5" customHeight="1">
      <c r="A305" s="47"/>
      <c r="B305" s="221"/>
      <c r="C305" s="47"/>
      <c r="D305" s="47"/>
      <c r="E305" s="47"/>
      <c r="F305" s="47"/>
      <c r="G305" s="47"/>
      <c r="H305" s="221"/>
      <c r="I305" s="221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</row>
    <row r="306" spans="1:41" ht="13.5" customHeight="1">
      <c r="A306" s="47"/>
      <c r="B306" s="221"/>
      <c r="C306" s="47"/>
      <c r="D306" s="47"/>
      <c r="E306" s="47"/>
      <c r="F306" s="47"/>
      <c r="G306" s="47"/>
      <c r="H306" s="221"/>
      <c r="I306" s="221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</row>
    <row r="307" spans="1:41" ht="13.5" customHeight="1">
      <c r="A307" s="47"/>
      <c r="B307" s="221"/>
      <c r="C307" s="47"/>
      <c r="D307" s="47"/>
      <c r="E307" s="47"/>
      <c r="F307" s="47"/>
      <c r="G307" s="47"/>
      <c r="H307" s="221"/>
      <c r="I307" s="221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</row>
    <row r="308" spans="1:41" ht="13.5" customHeight="1">
      <c r="A308" s="47"/>
      <c r="B308" s="221"/>
      <c r="C308" s="47"/>
      <c r="D308" s="47"/>
      <c r="E308" s="47"/>
      <c r="F308" s="47"/>
      <c r="G308" s="47"/>
      <c r="H308" s="221"/>
      <c r="I308" s="221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</row>
    <row r="309" spans="1:41" ht="13.5" customHeight="1">
      <c r="A309" s="47"/>
      <c r="B309" s="221"/>
      <c r="C309" s="47"/>
      <c r="D309" s="47"/>
      <c r="E309" s="47"/>
      <c r="F309" s="47"/>
      <c r="G309" s="47"/>
      <c r="H309" s="221"/>
      <c r="I309" s="221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</row>
    <row r="310" spans="1:41" ht="13.5" customHeight="1">
      <c r="A310" s="47"/>
      <c r="B310" s="221"/>
      <c r="C310" s="47"/>
      <c r="D310" s="47"/>
      <c r="E310" s="47"/>
      <c r="F310" s="47"/>
      <c r="G310" s="47"/>
      <c r="H310" s="221"/>
      <c r="I310" s="221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</row>
    <row r="311" spans="1:41" ht="13.5" customHeight="1">
      <c r="A311" s="47"/>
      <c r="B311" s="221"/>
      <c r="C311" s="47"/>
      <c r="D311" s="47"/>
      <c r="E311" s="47"/>
      <c r="F311" s="47"/>
      <c r="G311" s="47"/>
      <c r="H311" s="221"/>
      <c r="I311" s="221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</row>
    <row r="312" spans="1:41" ht="13.5" customHeight="1">
      <c r="A312" s="47"/>
      <c r="B312" s="221"/>
      <c r="C312" s="47"/>
      <c r="D312" s="47"/>
      <c r="E312" s="47"/>
      <c r="F312" s="47"/>
      <c r="G312" s="47"/>
      <c r="H312" s="221"/>
      <c r="I312" s="221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</row>
    <row r="313" spans="1:41" ht="13.5" customHeight="1">
      <c r="A313" s="47"/>
      <c r="B313" s="221"/>
      <c r="C313" s="47"/>
      <c r="D313" s="47"/>
      <c r="E313" s="47"/>
      <c r="F313" s="47"/>
      <c r="G313" s="47"/>
      <c r="H313" s="221"/>
      <c r="I313" s="221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</row>
    <row r="314" spans="1:41" ht="13.5" customHeight="1">
      <c r="A314" s="47"/>
      <c r="B314" s="221"/>
      <c r="C314" s="47"/>
      <c r="D314" s="47"/>
      <c r="E314" s="47"/>
      <c r="F314" s="47"/>
      <c r="G314" s="47"/>
      <c r="H314" s="221"/>
      <c r="I314" s="221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</row>
    <row r="315" spans="1:41" ht="13.5" customHeight="1">
      <c r="A315" s="47"/>
      <c r="B315" s="221"/>
      <c r="C315" s="47"/>
      <c r="D315" s="47"/>
      <c r="E315" s="47"/>
      <c r="F315" s="47"/>
      <c r="G315" s="47"/>
      <c r="H315" s="221"/>
      <c r="I315" s="221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</row>
    <row r="316" spans="1:41" ht="13.5" customHeight="1">
      <c r="A316" s="47"/>
      <c r="B316" s="221"/>
      <c r="C316" s="47"/>
      <c r="D316" s="47"/>
      <c r="E316" s="47"/>
      <c r="F316" s="47"/>
      <c r="G316" s="47"/>
      <c r="H316" s="221"/>
      <c r="I316" s="221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</row>
    <row r="317" spans="1:41" ht="13.5" customHeight="1">
      <c r="A317" s="47"/>
      <c r="B317" s="221"/>
      <c r="C317" s="47"/>
      <c r="D317" s="47"/>
      <c r="E317" s="47"/>
      <c r="F317" s="47"/>
      <c r="G317" s="47"/>
      <c r="H317" s="221"/>
      <c r="I317" s="221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</row>
    <row r="318" spans="1:41" ht="13.5" customHeight="1">
      <c r="A318" s="47"/>
      <c r="B318" s="221"/>
      <c r="C318" s="47"/>
      <c r="D318" s="47"/>
      <c r="E318" s="47"/>
      <c r="F318" s="47"/>
      <c r="G318" s="47"/>
      <c r="H318" s="221"/>
      <c r="I318" s="221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</row>
    <row r="319" spans="1:41" ht="13.5" customHeight="1">
      <c r="A319" s="47"/>
      <c r="B319" s="221"/>
      <c r="C319" s="47"/>
      <c r="D319" s="47"/>
      <c r="E319" s="47"/>
      <c r="F319" s="47"/>
      <c r="G319" s="47"/>
      <c r="H319" s="221"/>
      <c r="I319" s="221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</row>
    <row r="320" spans="1:41" ht="13.5" customHeight="1">
      <c r="A320" s="47"/>
      <c r="B320" s="221"/>
      <c r="C320" s="47"/>
      <c r="D320" s="47"/>
      <c r="E320" s="47"/>
      <c r="F320" s="47"/>
      <c r="G320" s="47"/>
      <c r="H320" s="221"/>
      <c r="I320" s="221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</row>
    <row r="321" spans="1:41" ht="13.5" customHeight="1">
      <c r="A321" s="47"/>
      <c r="B321" s="221"/>
      <c r="C321" s="47"/>
      <c r="D321" s="47"/>
      <c r="E321" s="47"/>
      <c r="F321" s="47"/>
      <c r="G321" s="47"/>
      <c r="H321" s="221"/>
      <c r="I321" s="221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</row>
    <row r="322" spans="1:41" ht="13.5" customHeight="1">
      <c r="A322" s="47"/>
      <c r="B322" s="221"/>
      <c r="C322" s="47"/>
      <c r="D322" s="47"/>
      <c r="E322" s="47"/>
      <c r="F322" s="47"/>
      <c r="G322" s="47"/>
      <c r="H322" s="221"/>
      <c r="I322" s="221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</row>
    <row r="323" spans="1:41" ht="13.5" customHeight="1">
      <c r="A323" s="47"/>
      <c r="B323" s="221"/>
      <c r="C323" s="47"/>
      <c r="D323" s="47"/>
      <c r="E323" s="47"/>
      <c r="F323" s="47"/>
      <c r="G323" s="47"/>
      <c r="H323" s="221"/>
      <c r="I323" s="221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</row>
    <row r="324" spans="1:41" ht="13.5" customHeight="1">
      <c r="A324" s="47"/>
      <c r="B324" s="221"/>
      <c r="C324" s="47"/>
      <c r="D324" s="47"/>
      <c r="E324" s="47"/>
      <c r="F324" s="47"/>
      <c r="G324" s="47"/>
      <c r="H324" s="221"/>
      <c r="I324" s="221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</row>
    <row r="325" spans="1:41" ht="13.5" customHeight="1">
      <c r="A325" s="47"/>
      <c r="B325" s="221"/>
      <c r="C325" s="47"/>
      <c r="D325" s="47"/>
      <c r="E325" s="47"/>
      <c r="F325" s="47"/>
      <c r="G325" s="47"/>
      <c r="H325" s="221"/>
      <c r="I325" s="221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</row>
    <row r="326" spans="1:41" ht="13.5" customHeight="1">
      <c r="A326" s="47"/>
      <c r="B326" s="221"/>
      <c r="C326" s="47"/>
      <c r="D326" s="47"/>
      <c r="E326" s="47"/>
      <c r="F326" s="47"/>
      <c r="G326" s="47"/>
      <c r="H326" s="221"/>
      <c r="I326" s="221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</row>
    <row r="327" spans="1:41" ht="13.5" customHeight="1">
      <c r="A327" s="47"/>
      <c r="B327" s="221"/>
      <c r="C327" s="47"/>
      <c r="D327" s="47"/>
      <c r="E327" s="47"/>
      <c r="F327" s="47"/>
      <c r="G327" s="47"/>
      <c r="H327" s="221"/>
      <c r="I327" s="221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</row>
    <row r="328" spans="1:41" ht="13.5" customHeight="1">
      <c r="A328" s="47"/>
      <c r="B328" s="221"/>
      <c r="C328" s="47"/>
      <c r="D328" s="47"/>
      <c r="E328" s="47"/>
      <c r="F328" s="47"/>
      <c r="G328" s="47"/>
      <c r="H328" s="221"/>
      <c r="I328" s="221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</row>
    <row r="329" spans="1:41" ht="13.5" customHeight="1">
      <c r="A329" s="47"/>
      <c r="B329" s="221"/>
      <c r="C329" s="47"/>
      <c r="D329" s="47"/>
      <c r="E329" s="47"/>
      <c r="F329" s="47"/>
      <c r="G329" s="47"/>
      <c r="H329" s="221"/>
      <c r="I329" s="221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</row>
    <row r="330" spans="1:41" ht="13.5" customHeight="1">
      <c r="A330" s="47"/>
      <c r="B330" s="221"/>
      <c r="C330" s="47"/>
      <c r="D330" s="47"/>
      <c r="E330" s="47"/>
      <c r="F330" s="47"/>
      <c r="G330" s="47"/>
      <c r="H330" s="221"/>
      <c r="I330" s="221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</row>
    <row r="331" spans="1:41" ht="13.5" customHeight="1">
      <c r="A331" s="47"/>
      <c r="B331" s="221"/>
      <c r="C331" s="47"/>
      <c r="D331" s="47"/>
      <c r="E331" s="47"/>
      <c r="F331" s="47"/>
      <c r="G331" s="47"/>
      <c r="H331" s="221"/>
      <c r="I331" s="221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</row>
    <row r="332" spans="1:41" ht="13.5" customHeight="1">
      <c r="A332" s="47"/>
      <c r="B332" s="221"/>
      <c r="C332" s="47"/>
      <c r="D332" s="47"/>
      <c r="E332" s="47"/>
      <c r="F332" s="47"/>
      <c r="G332" s="47"/>
      <c r="H332" s="221"/>
      <c r="I332" s="221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</row>
    <row r="333" spans="1:41" ht="13.5" customHeight="1">
      <c r="A333" s="47"/>
      <c r="B333" s="221"/>
      <c r="C333" s="47"/>
      <c r="D333" s="47"/>
      <c r="E333" s="47"/>
      <c r="F333" s="47"/>
      <c r="G333" s="47"/>
      <c r="H333" s="221"/>
      <c r="I333" s="221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</row>
    <row r="334" spans="1:41" ht="13.5" customHeight="1">
      <c r="A334" s="47"/>
      <c r="B334" s="221"/>
      <c r="C334" s="47"/>
      <c r="D334" s="47"/>
      <c r="E334" s="47"/>
      <c r="F334" s="47"/>
      <c r="G334" s="47"/>
      <c r="H334" s="221"/>
      <c r="I334" s="221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</row>
    <row r="335" spans="1:41" ht="13.5" customHeight="1">
      <c r="A335" s="47"/>
      <c r="B335" s="221"/>
      <c r="C335" s="47"/>
      <c r="D335" s="47"/>
      <c r="E335" s="47"/>
      <c r="F335" s="47"/>
      <c r="G335" s="47"/>
      <c r="H335" s="221"/>
      <c r="I335" s="221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</row>
    <row r="336" spans="1:41" ht="13.5" customHeight="1">
      <c r="A336" s="47"/>
      <c r="B336" s="221"/>
      <c r="C336" s="47"/>
      <c r="D336" s="47"/>
      <c r="E336" s="47"/>
      <c r="F336" s="47"/>
      <c r="G336" s="47"/>
      <c r="H336" s="221"/>
      <c r="I336" s="221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</row>
    <row r="337" spans="1:41" ht="13.5" customHeight="1">
      <c r="A337" s="47"/>
      <c r="B337" s="221"/>
      <c r="C337" s="47"/>
      <c r="D337" s="47"/>
      <c r="E337" s="47"/>
      <c r="F337" s="47"/>
      <c r="G337" s="47"/>
      <c r="H337" s="221"/>
      <c r="I337" s="221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</row>
    <row r="338" spans="1:41" ht="13.5" customHeight="1">
      <c r="A338" s="47"/>
      <c r="B338" s="221"/>
      <c r="C338" s="47"/>
      <c r="D338" s="47"/>
      <c r="E338" s="47"/>
      <c r="F338" s="47"/>
      <c r="G338" s="47"/>
      <c r="H338" s="221"/>
      <c r="I338" s="221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</row>
    <row r="339" spans="1:41" ht="13.5" customHeight="1">
      <c r="A339" s="47"/>
      <c r="B339" s="221"/>
      <c r="C339" s="47"/>
      <c r="D339" s="47"/>
      <c r="E339" s="47"/>
      <c r="F339" s="47"/>
      <c r="G339" s="47"/>
      <c r="H339" s="221"/>
      <c r="I339" s="221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</row>
    <row r="340" spans="1:41" ht="13.5" customHeight="1">
      <c r="A340" s="47"/>
      <c r="B340" s="221"/>
      <c r="C340" s="47"/>
      <c r="D340" s="47"/>
      <c r="E340" s="47"/>
      <c r="F340" s="47"/>
      <c r="G340" s="47"/>
      <c r="H340" s="221"/>
      <c r="I340" s="221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</row>
    <row r="341" spans="1:41" ht="13.5" customHeight="1">
      <c r="A341" s="47"/>
      <c r="B341" s="221"/>
      <c r="C341" s="47"/>
      <c r="D341" s="47"/>
      <c r="E341" s="47"/>
      <c r="F341" s="47"/>
      <c r="G341" s="47"/>
      <c r="H341" s="221"/>
      <c r="I341" s="221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</row>
    <row r="342" spans="1:41" ht="13.5" customHeight="1">
      <c r="A342" s="47"/>
      <c r="B342" s="221"/>
      <c r="C342" s="47"/>
      <c r="D342" s="47"/>
      <c r="E342" s="47"/>
      <c r="F342" s="47"/>
      <c r="G342" s="47"/>
      <c r="H342" s="221"/>
      <c r="I342" s="221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</row>
    <row r="343" spans="1:41" ht="13.5" customHeight="1">
      <c r="A343" s="47"/>
      <c r="B343" s="221"/>
      <c r="C343" s="47"/>
      <c r="D343" s="47"/>
      <c r="E343" s="47"/>
      <c r="F343" s="47"/>
      <c r="G343" s="47"/>
      <c r="H343" s="221"/>
      <c r="I343" s="221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</row>
    <row r="344" spans="1:41" ht="13.5" customHeight="1">
      <c r="A344" s="47"/>
      <c r="B344" s="221"/>
      <c r="C344" s="47"/>
      <c r="D344" s="47"/>
      <c r="E344" s="47"/>
      <c r="F344" s="47"/>
      <c r="G344" s="47"/>
      <c r="H344" s="221"/>
      <c r="I344" s="221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</row>
    <row r="345" spans="1:41" ht="13.5" customHeight="1">
      <c r="A345" s="47"/>
      <c r="B345" s="221"/>
      <c r="C345" s="47"/>
      <c r="D345" s="47"/>
      <c r="E345" s="47"/>
      <c r="F345" s="47"/>
      <c r="G345" s="47"/>
      <c r="H345" s="221"/>
      <c r="I345" s="221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</row>
    <row r="346" spans="1:41" ht="13.5" customHeight="1">
      <c r="A346" s="47"/>
      <c r="B346" s="221"/>
      <c r="C346" s="47"/>
      <c r="D346" s="47"/>
      <c r="E346" s="47"/>
      <c r="F346" s="47"/>
      <c r="G346" s="47"/>
      <c r="H346" s="221"/>
      <c r="I346" s="221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</row>
    <row r="347" spans="1:41" ht="13.5" customHeight="1">
      <c r="A347" s="47"/>
      <c r="B347" s="221"/>
      <c r="C347" s="47"/>
      <c r="D347" s="47"/>
      <c r="E347" s="47"/>
      <c r="F347" s="47"/>
      <c r="G347" s="47"/>
      <c r="H347" s="221"/>
      <c r="I347" s="221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</row>
    <row r="348" spans="1:41" ht="13.5" customHeight="1">
      <c r="A348" s="47"/>
      <c r="B348" s="221"/>
      <c r="C348" s="47"/>
      <c r="D348" s="47"/>
      <c r="E348" s="47"/>
      <c r="F348" s="47"/>
      <c r="G348" s="47"/>
      <c r="H348" s="221"/>
      <c r="I348" s="221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</row>
    <row r="349" spans="1:41" ht="13.5" customHeight="1">
      <c r="A349" s="47"/>
      <c r="B349" s="221"/>
      <c r="C349" s="47"/>
      <c r="D349" s="47"/>
      <c r="E349" s="47"/>
      <c r="F349" s="47"/>
      <c r="G349" s="47"/>
      <c r="H349" s="221"/>
      <c r="I349" s="221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</row>
    <row r="350" spans="1:41" ht="13.5" customHeight="1">
      <c r="A350" s="47"/>
      <c r="B350" s="221"/>
      <c r="C350" s="47"/>
      <c r="D350" s="47"/>
      <c r="E350" s="47"/>
      <c r="F350" s="47"/>
      <c r="G350" s="47"/>
      <c r="H350" s="221"/>
      <c r="I350" s="221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</row>
    <row r="351" spans="1:41" ht="13.5" customHeight="1">
      <c r="A351" s="47"/>
      <c r="B351" s="221"/>
      <c r="C351" s="47"/>
      <c r="D351" s="47"/>
      <c r="E351" s="47"/>
      <c r="F351" s="47"/>
      <c r="G351" s="47"/>
      <c r="H351" s="221"/>
      <c r="I351" s="221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</row>
    <row r="352" spans="1:41" ht="13.5" customHeight="1">
      <c r="A352" s="47"/>
      <c r="B352" s="221"/>
      <c r="C352" s="47"/>
      <c r="D352" s="47"/>
      <c r="E352" s="47"/>
      <c r="F352" s="47"/>
      <c r="G352" s="47"/>
      <c r="H352" s="221"/>
      <c r="I352" s="221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</row>
    <row r="353" spans="1:41" ht="13.5" customHeight="1">
      <c r="A353" s="47"/>
      <c r="B353" s="221"/>
      <c r="C353" s="47"/>
      <c r="D353" s="47"/>
      <c r="E353" s="47"/>
      <c r="F353" s="47"/>
      <c r="G353" s="47"/>
      <c r="H353" s="221"/>
      <c r="I353" s="221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</row>
    <row r="354" spans="1:41" ht="13.5" customHeight="1">
      <c r="A354" s="47"/>
      <c r="B354" s="221"/>
      <c r="C354" s="47"/>
      <c r="D354" s="47"/>
      <c r="E354" s="47"/>
      <c r="F354" s="47"/>
      <c r="G354" s="47"/>
      <c r="H354" s="221"/>
      <c r="I354" s="221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</row>
    <row r="355" spans="1:41" ht="13.5" customHeight="1">
      <c r="A355" s="47"/>
      <c r="B355" s="221"/>
      <c r="C355" s="47"/>
      <c r="D355" s="47"/>
      <c r="E355" s="47"/>
      <c r="F355" s="47"/>
      <c r="G355" s="47"/>
      <c r="H355" s="221"/>
      <c r="I355" s="221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</row>
    <row r="356" spans="1:41" ht="13.5" customHeight="1">
      <c r="A356" s="47"/>
      <c r="B356" s="221"/>
      <c r="C356" s="47"/>
      <c r="D356" s="47"/>
      <c r="E356" s="47"/>
      <c r="F356" s="47"/>
      <c r="G356" s="47"/>
      <c r="H356" s="221"/>
      <c r="I356" s="221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</row>
    <row r="357" spans="1:41" ht="13.5" customHeight="1">
      <c r="A357" s="47"/>
      <c r="B357" s="221"/>
      <c r="C357" s="47"/>
      <c r="D357" s="47"/>
      <c r="E357" s="47"/>
      <c r="F357" s="47"/>
      <c r="G357" s="47"/>
      <c r="H357" s="221"/>
      <c r="I357" s="221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</row>
    <row r="358" spans="1:41" ht="13.5" customHeight="1">
      <c r="A358" s="47"/>
      <c r="B358" s="221"/>
      <c r="C358" s="47"/>
      <c r="D358" s="47"/>
      <c r="E358" s="47"/>
      <c r="F358" s="47"/>
      <c r="G358" s="47"/>
      <c r="H358" s="221"/>
      <c r="I358" s="221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</row>
    <row r="359" spans="1:41" ht="13.5" customHeight="1">
      <c r="A359" s="47"/>
      <c r="B359" s="221"/>
      <c r="C359" s="47"/>
      <c r="D359" s="47"/>
      <c r="E359" s="47"/>
      <c r="F359" s="47"/>
      <c r="G359" s="47"/>
      <c r="H359" s="221"/>
      <c r="I359" s="221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</row>
    <row r="360" spans="1:41" ht="13.5" customHeight="1">
      <c r="A360" s="47"/>
      <c r="B360" s="221"/>
      <c r="C360" s="47"/>
      <c r="D360" s="47"/>
      <c r="E360" s="47"/>
      <c r="F360" s="47"/>
      <c r="G360" s="47"/>
      <c r="H360" s="221"/>
      <c r="I360" s="221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</row>
    <row r="361" spans="1:41" ht="13.5" customHeight="1">
      <c r="A361" s="47"/>
      <c r="B361" s="221"/>
      <c r="C361" s="47"/>
      <c r="D361" s="47"/>
      <c r="E361" s="47"/>
      <c r="F361" s="47"/>
      <c r="G361" s="47"/>
      <c r="H361" s="221"/>
      <c r="I361" s="221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</row>
    <row r="362" spans="1:41" ht="13.5" customHeight="1">
      <c r="A362" s="47"/>
      <c r="B362" s="221"/>
      <c r="C362" s="47"/>
      <c r="D362" s="47"/>
      <c r="E362" s="47"/>
      <c r="F362" s="47"/>
      <c r="G362" s="47"/>
      <c r="H362" s="221"/>
      <c r="I362" s="221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</row>
    <row r="363" spans="1:41" ht="13.5" customHeight="1">
      <c r="A363" s="47"/>
      <c r="B363" s="221"/>
      <c r="C363" s="47"/>
      <c r="D363" s="47"/>
      <c r="E363" s="47"/>
      <c r="F363" s="47"/>
      <c r="G363" s="47"/>
      <c r="H363" s="221"/>
      <c r="I363" s="221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</row>
    <row r="364" spans="1:41" ht="13.5" customHeight="1">
      <c r="A364" s="47"/>
      <c r="B364" s="221"/>
      <c r="C364" s="47"/>
      <c r="D364" s="47"/>
      <c r="E364" s="47"/>
      <c r="F364" s="47"/>
      <c r="G364" s="47"/>
      <c r="H364" s="221"/>
      <c r="I364" s="221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</row>
    <row r="365" spans="1:41" ht="13.5" customHeight="1">
      <c r="A365" s="47"/>
      <c r="B365" s="221"/>
      <c r="C365" s="47"/>
      <c r="D365" s="47"/>
      <c r="E365" s="47"/>
      <c r="F365" s="47"/>
      <c r="G365" s="47"/>
      <c r="H365" s="221"/>
      <c r="I365" s="221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</row>
    <row r="366" spans="1:41" ht="13.5" customHeight="1">
      <c r="A366" s="47"/>
      <c r="B366" s="221"/>
      <c r="C366" s="47"/>
      <c r="D366" s="47"/>
      <c r="E366" s="47"/>
      <c r="F366" s="47"/>
      <c r="G366" s="47"/>
      <c r="H366" s="221"/>
      <c r="I366" s="221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</row>
    <row r="367" spans="1:41" ht="13.5" customHeight="1">
      <c r="A367" s="47"/>
      <c r="B367" s="221"/>
      <c r="C367" s="47"/>
      <c r="D367" s="47"/>
      <c r="E367" s="47"/>
      <c r="F367" s="47"/>
      <c r="G367" s="47"/>
      <c r="H367" s="221"/>
      <c r="I367" s="221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</row>
    <row r="368" spans="1:41" ht="13.5" customHeight="1">
      <c r="A368" s="47"/>
      <c r="B368" s="221"/>
      <c r="C368" s="47"/>
      <c r="D368" s="47"/>
      <c r="E368" s="47"/>
      <c r="F368" s="47"/>
      <c r="G368" s="47"/>
      <c r="H368" s="221"/>
      <c r="I368" s="221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</row>
    <row r="369" spans="1:41" ht="13.5" customHeight="1">
      <c r="A369" s="47"/>
      <c r="B369" s="221"/>
      <c r="C369" s="47"/>
      <c r="D369" s="47"/>
      <c r="E369" s="47"/>
      <c r="F369" s="47"/>
      <c r="G369" s="47"/>
      <c r="H369" s="221"/>
      <c r="I369" s="221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</row>
    <row r="370" spans="1:41" ht="13.5" customHeight="1">
      <c r="A370" s="47"/>
      <c r="B370" s="221"/>
      <c r="C370" s="47"/>
      <c r="D370" s="47"/>
      <c r="E370" s="47"/>
      <c r="F370" s="47"/>
      <c r="G370" s="47"/>
      <c r="H370" s="221"/>
      <c r="I370" s="221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</row>
    <row r="371" spans="1:41" ht="13.5" customHeight="1">
      <c r="A371" s="47"/>
      <c r="B371" s="221"/>
      <c r="C371" s="47"/>
      <c r="D371" s="47"/>
      <c r="E371" s="47"/>
      <c r="F371" s="47"/>
      <c r="G371" s="47"/>
      <c r="H371" s="221"/>
      <c r="I371" s="221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</row>
    <row r="372" spans="1:41" ht="13.5" customHeight="1">
      <c r="A372" s="47"/>
      <c r="B372" s="221"/>
      <c r="C372" s="47"/>
      <c r="D372" s="47"/>
      <c r="E372" s="47"/>
      <c r="F372" s="47"/>
      <c r="G372" s="47"/>
      <c r="H372" s="221"/>
      <c r="I372" s="221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</row>
    <row r="373" spans="1:41" ht="13.5" customHeight="1">
      <c r="A373" s="47"/>
      <c r="B373" s="221"/>
      <c r="C373" s="47"/>
      <c r="D373" s="47"/>
      <c r="E373" s="47"/>
      <c r="F373" s="47"/>
      <c r="G373" s="47"/>
      <c r="H373" s="221"/>
      <c r="I373" s="221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</row>
    <row r="374" spans="1:41" ht="13.5" customHeight="1">
      <c r="A374" s="47"/>
      <c r="B374" s="221"/>
      <c r="C374" s="47"/>
      <c r="D374" s="47"/>
      <c r="E374" s="47"/>
      <c r="F374" s="47"/>
      <c r="G374" s="47"/>
      <c r="H374" s="221"/>
      <c r="I374" s="221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</row>
    <row r="375" spans="1:41" ht="13.5" customHeight="1">
      <c r="A375" s="47"/>
      <c r="B375" s="221"/>
      <c r="C375" s="47"/>
      <c r="D375" s="47"/>
      <c r="E375" s="47"/>
      <c r="F375" s="47"/>
      <c r="G375" s="47"/>
      <c r="H375" s="221"/>
      <c r="I375" s="221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</row>
    <row r="376" spans="1:41" ht="13.5" customHeight="1">
      <c r="A376" s="47"/>
      <c r="B376" s="221"/>
      <c r="C376" s="47"/>
      <c r="D376" s="47"/>
      <c r="E376" s="47"/>
      <c r="F376" s="47"/>
      <c r="G376" s="47"/>
      <c r="H376" s="221"/>
      <c r="I376" s="221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</row>
    <row r="377" spans="1:41" ht="13.5" customHeight="1">
      <c r="A377" s="47"/>
      <c r="B377" s="221"/>
      <c r="C377" s="47"/>
      <c r="D377" s="47"/>
      <c r="E377" s="47"/>
      <c r="F377" s="47"/>
      <c r="G377" s="47"/>
      <c r="H377" s="221"/>
      <c r="I377" s="221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</row>
    <row r="378" spans="1:41" ht="13.5" customHeight="1">
      <c r="A378" s="47"/>
      <c r="B378" s="221"/>
      <c r="C378" s="47"/>
      <c r="D378" s="47"/>
      <c r="E378" s="47"/>
      <c r="F378" s="47"/>
      <c r="G378" s="47"/>
      <c r="H378" s="221"/>
      <c r="I378" s="221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</row>
    <row r="379" spans="1:41" ht="13.5" customHeight="1">
      <c r="A379" s="47"/>
      <c r="B379" s="221"/>
      <c r="C379" s="47"/>
      <c r="D379" s="47"/>
      <c r="E379" s="47"/>
      <c r="F379" s="47"/>
      <c r="G379" s="47"/>
      <c r="H379" s="221"/>
      <c r="I379" s="221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</row>
    <row r="380" spans="1:41" ht="13.5" customHeight="1">
      <c r="A380" s="47"/>
      <c r="B380" s="221"/>
      <c r="C380" s="47"/>
      <c r="D380" s="47"/>
      <c r="E380" s="47"/>
      <c r="F380" s="47"/>
      <c r="G380" s="47"/>
      <c r="H380" s="221"/>
      <c r="I380" s="221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</row>
    <row r="381" spans="1:41" ht="13.5" customHeight="1">
      <c r="A381" s="47"/>
      <c r="B381" s="221"/>
      <c r="C381" s="47"/>
      <c r="D381" s="47"/>
      <c r="E381" s="47"/>
      <c r="F381" s="47"/>
      <c r="G381" s="47"/>
      <c r="H381" s="221"/>
      <c r="I381" s="221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</row>
    <row r="382" spans="1:41" ht="13.5" customHeight="1">
      <c r="A382" s="47"/>
      <c r="B382" s="221"/>
      <c r="C382" s="47"/>
      <c r="D382" s="47"/>
      <c r="E382" s="47"/>
      <c r="F382" s="47"/>
      <c r="G382" s="47"/>
      <c r="H382" s="221"/>
      <c r="I382" s="221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</row>
    <row r="383" spans="1:41" ht="13.5" customHeight="1">
      <c r="A383" s="47"/>
      <c r="B383" s="221"/>
      <c r="C383" s="47"/>
      <c r="D383" s="47"/>
      <c r="E383" s="47"/>
      <c r="F383" s="47"/>
      <c r="G383" s="47"/>
      <c r="H383" s="221"/>
      <c r="I383" s="221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</row>
    <row r="384" spans="1:41" ht="13.5" customHeight="1">
      <c r="A384" s="47"/>
      <c r="B384" s="221"/>
      <c r="C384" s="47"/>
      <c r="D384" s="47"/>
      <c r="E384" s="47"/>
      <c r="F384" s="47"/>
      <c r="G384" s="47"/>
      <c r="H384" s="221"/>
      <c r="I384" s="221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</row>
    <row r="385" spans="1:41" ht="13.5" customHeight="1">
      <c r="A385" s="47"/>
      <c r="B385" s="221"/>
      <c r="C385" s="47"/>
      <c r="D385" s="47"/>
      <c r="E385" s="47"/>
      <c r="F385" s="47"/>
      <c r="G385" s="47"/>
      <c r="H385" s="221"/>
      <c r="I385" s="221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</row>
    <row r="386" spans="1:41" ht="13.5" customHeight="1">
      <c r="A386" s="47"/>
      <c r="B386" s="221"/>
      <c r="C386" s="47"/>
      <c r="D386" s="47"/>
      <c r="E386" s="47"/>
      <c r="F386" s="47"/>
      <c r="G386" s="47"/>
      <c r="H386" s="221"/>
      <c r="I386" s="221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</row>
    <row r="387" spans="1:41" ht="13.5" customHeight="1">
      <c r="A387" s="47"/>
      <c r="B387" s="221"/>
      <c r="C387" s="47"/>
      <c r="D387" s="47"/>
      <c r="E387" s="47"/>
      <c r="F387" s="47"/>
      <c r="G387" s="47"/>
      <c r="H387" s="221"/>
      <c r="I387" s="221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</row>
    <row r="388" spans="1:41" ht="13.5" customHeight="1">
      <c r="A388" s="47"/>
      <c r="B388" s="221"/>
      <c r="C388" s="47"/>
      <c r="D388" s="47"/>
      <c r="E388" s="47"/>
      <c r="F388" s="47"/>
      <c r="G388" s="47"/>
      <c r="H388" s="221"/>
      <c r="I388" s="221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</row>
    <row r="389" spans="1:41" ht="13.5" customHeight="1">
      <c r="A389" s="47"/>
      <c r="B389" s="221"/>
      <c r="C389" s="47"/>
      <c r="D389" s="47"/>
      <c r="E389" s="47"/>
      <c r="F389" s="47"/>
      <c r="G389" s="47"/>
      <c r="H389" s="221"/>
      <c r="I389" s="221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</row>
    <row r="390" spans="1:41" ht="13.5" customHeight="1">
      <c r="A390" s="47"/>
      <c r="B390" s="221"/>
      <c r="C390" s="47"/>
      <c r="D390" s="47"/>
      <c r="E390" s="47"/>
      <c r="F390" s="47"/>
      <c r="G390" s="47"/>
      <c r="H390" s="221"/>
      <c r="I390" s="221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</row>
    <row r="391" spans="1:41" ht="13.5" customHeight="1">
      <c r="A391" s="47"/>
      <c r="B391" s="221"/>
      <c r="C391" s="47"/>
      <c r="D391" s="47"/>
      <c r="E391" s="47"/>
      <c r="F391" s="47"/>
      <c r="G391" s="47"/>
      <c r="H391" s="221"/>
      <c r="I391" s="221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</row>
    <row r="392" spans="1:41" ht="13.5" customHeight="1">
      <c r="A392" s="47"/>
      <c r="B392" s="221"/>
      <c r="C392" s="47"/>
      <c r="D392" s="47"/>
      <c r="E392" s="47"/>
      <c r="F392" s="47"/>
      <c r="G392" s="47"/>
      <c r="H392" s="221"/>
      <c r="I392" s="221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</row>
    <row r="393" spans="1:41" ht="13.5" customHeight="1">
      <c r="A393" s="47"/>
      <c r="B393" s="221"/>
      <c r="C393" s="47"/>
      <c r="D393" s="47"/>
      <c r="E393" s="47"/>
      <c r="F393" s="47"/>
      <c r="G393" s="47"/>
      <c r="H393" s="221"/>
      <c r="I393" s="221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</row>
    <row r="394" spans="1:41" ht="13.5" customHeight="1">
      <c r="A394" s="47"/>
      <c r="B394" s="221"/>
      <c r="C394" s="47"/>
      <c r="D394" s="47"/>
      <c r="E394" s="47"/>
      <c r="F394" s="47"/>
      <c r="G394" s="47"/>
      <c r="H394" s="221"/>
      <c r="I394" s="221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</row>
    <row r="395" spans="1:41" ht="13.5" customHeight="1">
      <c r="A395" s="47"/>
      <c r="B395" s="221"/>
      <c r="C395" s="47"/>
      <c r="D395" s="47"/>
      <c r="E395" s="47"/>
      <c r="F395" s="47"/>
      <c r="G395" s="47"/>
      <c r="H395" s="221"/>
      <c r="I395" s="221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</row>
    <row r="396" spans="1:41" ht="13.5" customHeight="1">
      <c r="A396" s="47"/>
      <c r="B396" s="221"/>
      <c r="C396" s="47"/>
      <c r="D396" s="47"/>
      <c r="E396" s="47"/>
      <c r="F396" s="47"/>
      <c r="G396" s="47"/>
      <c r="H396" s="221"/>
      <c r="I396" s="221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</row>
    <row r="397" spans="1:41" ht="13.5" customHeight="1">
      <c r="A397" s="47"/>
      <c r="B397" s="221"/>
      <c r="C397" s="47"/>
      <c r="D397" s="47"/>
      <c r="E397" s="47"/>
      <c r="F397" s="47"/>
      <c r="G397" s="47"/>
      <c r="H397" s="221"/>
      <c r="I397" s="221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</row>
    <row r="398" spans="1:41" ht="13.5" customHeight="1">
      <c r="A398" s="47"/>
      <c r="B398" s="221"/>
      <c r="C398" s="47"/>
      <c r="D398" s="47"/>
      <c r="E398" s="47"/>
      <c r="F398" s="47"/>
      <c r="G398" s="47"/>
      <c r="H398" s="221"/>
      <c r="I398" s="221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</row>
    <row r="399" spans="1:41" ht="13.5" customHeight="1">
      <c r="A399" s="47"/>
      <c r="B399" s="221"/>
      <c r="C399" s="47"/>
      <c r="D399" s="47"/>
      <c r="E399" s="47"/>
      <c r="F399" s="47"/>
      <c r="G399" s="47"/>
      <c r="H399" s="221"/>
      <c r="I399" s="221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</row>
    <row r="400" spans="1:41" ht="13.5" customHeight="1">
      <c r="A400" s="47"/>
      <c r="B400" s="221"/>
      <c r="C400" s="47"/>
      <c r="D400" s="47"/>
      <c r="E400" s="47"/>
      <c r="F400" s="47"/>
      <c r="G400" s="47"/>
      <c r="H400" s="221"/>
      <c r="I400" s="221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</row>
    <row r="401" spans="1:41" ht="13.5" customHeight="1">
      <c r="A401" s="47"/>
      <c r="B401" s="221"/>
      <c r="C401" s="47"/>
      <c r="D401" s="47"/>
      <c r="E401" s="47"/>
      <c r="F401" s="47"/>
      <c r="G401" s="47"/>
      <c r="H401" s="221"/>
      <c r="I401" s="221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</row>
    <row r="402" spans="1:41" ht="13.5" customHeight="1">
      <c r="A402" s="47"/>
      <c r="B402" s="221"/>
      <c r="C402" s="47"/>
      <c r="D402" s="47"/>
      <c r="E402" s="47"/>
      <c r="F402" s="47"/>
      <c r="G402" s="47"/>
      <c r="H402" s="221"/>
      <c r="I402" s="221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</row>
    <row r="403" spans="1:41" ht="13.5" customHeight="1">
      <c r="A403" s="47"/>
      <c r="B403" s="221"/>
      <c r="C403" s="47"/>
      <c r="D403" s="47"/>
      <c r="E403" s="47"/>
      <c r="F403" s="47"/>
      <c r="G403" s="47"/>
      <c r="H403" s="221"/>
      <c r="I403" s="221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</row>
    <row r="404" spans="1:41" ht="13.5" customHeight="1">
      <c r="A404" s="47"/>
      <c r="B404" s="221"/>
      <c r="C404" s="47"/>
      <c r="D404" s="47"/>
      <c r="E404" s="47"/>
      <c r="F404" s="47"/>
      <c r="G404" s="47"/>
      <c r="H404" s="221"/>
      <c r="I404" s="221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</row>
    <row r="405" spans="1:41" ht="13.5" customHeight="1">
      <c r="A405" s="47"/>
      <c r="B405" s="221"/>
      <c r="C405" s="47"/>
      <c r="D405" s="47"/>
      <c r="E405" s="47"/>
      <c r="F405" s="47"/>
      <c r="G405" s="47"/>
      <c r="H405" s="221"/>
      <c r="I405" s="221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</row>
    <row r="406" spans="1:41" ht="13.5" customHeight="1">
      <c r="A406" s="47"/>
      <c r="B406" s="221"/>
      <c r="C406" s="47"/>
      <c r="D406" s="47"/>
      <c r="E406" s="47"/>
      <c r="F406" s="47"/>
      <c r="G406" s="47"/>
      <c r="H406" s="221"/>
      <c r="I406" s="221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</row>
    <row r="407" spans="1:41" ht="13.5" customHeight="1">
      <c r="A407" s="47"/>
      <c r="B407" s="221"/>
      <c r="C407" s="47"/>
      <c r="D407" s="47"/>
      <c r="E407" s="47"/>
      <c r="F407" s="47"/>
      <c r="G407" s="47"/>
      <c r="H407" s="221"/>
      <c r="I407" s="221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</row>
    <row r="408" spans="1:41" ht="13.5" customHeight="1">
      <c r="A408" s="47"/>
      <c r="B408" s="221"/>
      <c r="C408" s="47"/>
      <c r="D408" s="47"/>
      <c r="E408" s="47"/>
      <c r="F408" s="47"/>
      <c r="G408" s="47"/>
      <c r="H408" s="221"/>
      <c r="I408" s="221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</row>
    <row r="409" spans="1:41" ht="13.5" customHeight="1">
      <c r="A409" s="47"/>
      <c r="B409" s="221"/>
      <c r="C409" s="47"/>
      <c r="D409" s="47"/>
      <c r="E409" s="47"/>
      <c r="F409" s="47"/>
      <c r="G409" s="47"/>
      <c r="H409" s="221"/>
      <c r="I409" s="221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</row>
    <row r="410" spans="1:41" ht="13.5" customHeight="1">
      <c r="A410" s="47"/>
      <c r="B410" s="221"/>
      <c r="C410" s="47"/>
      <c r="D410" s="47"/>
      <c r="E410" s="47"/>
      <c r="F410" s="47"/>
      <c r="G410" s="47"/>
      <c r="H410" s="221"/>
      <c r="I410" s="221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</row>
    <row r="411" spans="1:41" ht="13.5" customHeight="1">
      <c r="A411" s="47"/>
      <c r="B411" s="221"/>
      <c r="C411" s="47"/>
      <c r="D411" s="47"/>
      <c r="E411" s="47"/>
      <c r="F411" s="47"/>
      <c r="G411" s="47"/>
      <c r="H411" s="221"/>
      <c r="I411" s="221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</row>
    <row r="412" spans="1:41" ht="13.5" customHeight="1">
      <c r="A412" s="47"/>
      <c r="B412" s="221"/>
      <c r="C412" s="47"/>
      <c r="D412" s="47"/>
      <c r="E412" s="47"/>
      <c r="F412" s="47"/>
      <c r="G412" s="47"/>
      <c r="H412" s="221"/>
      <c r="I412" s="221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</row>
    <row r="413" spans="1:41" ht="13.5" customHeight="1">
      <c r="A413" s="47"/>
      <c r="B413" s="221"/>
      <c r="C413" s="47"/>
      <c r="D413" s="47"/>
      <c r="E413" s="47"/>
      <c r="F413" s="47"/>
      <c r="G413" s="47"/>
      <c r="H413" s="221"/>
      <c r="I413" s="221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</row>
    <row r="414" spans="1:41" ht="13.5" customHeight="1">
      <c r="A414" s="47"/>
      <c r="B414" s="221"/>
      <c r="C414" s="47"/>
      <c r="D414" s="47"/>
      <c r="E414" s="47"/>
      <c r="F414" s="47"/>
      <c r="G414" s="47"/>
      <c r="H414" s="221"/>
      <c r="I414" s="221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</row>
    <row r="415" spans="1:41" ht="13.5" customHeight="1">
      <c r="A415" s="47"/>
      <c r="B415" s="221"/>
      <c r="C415" s="47"/>
      <c r="D415" s="47"/>
      <c r="E415" s="47"/>
      <c r="F415" s="47"/>
      <c r="G415" s="47"/>
      <c r="H415" s="221"/>
      <c r="I415" s="221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</row>
    <row r="416" spans="1:41" ht="13.5" customHeight="1">
      <c r="A416" s="47"/>
      <c r="B416" s="221"/>
      <c r="C416" s="47"/>
      <c r="D416" s="47"/>
      <c r="E416" s="47"/>
      <c r="F416" s="47"/>
      <c r="G416" s="47"/>
      <c r="H416" s="221"/>
      <c r="I416" s="221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</row>
    <row r="417" spans="1:41" ht="13.5" customHeight="1">
      <c r="A417" s="47"/>
      <c r="B417" s="221"/>
      <c r="C417" s="47"/>
      <c r="D417" s="47"/>
      <c r="E417" s="47"/>
      <c r="F417" s="47"/>
      <c r="G417" s="47"/>
      <c r="H417" s="221"/>
      <c r="I417" s="221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</row>
    <row r="418" spans="1:41" ht="13.5" customHeight="1">
      <c r="A418" s="47"/>
      <c r="B418" s="221"/>
      <c r="C418" s="47"/>
      <c r="D418" s="47"/>
      <c r="E418" s="47"/>
      <c r="F418" s="47"/>
      <c r="G418" s="47"/>
      <c r="H418" s="221"/>
      <c r="I418" s="221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</row>
    <row r="419" spans="1:41" ht="13.5" customHeight="1">
      <c r="A419" s="47"/>
      <c r="B419" s="221"/>
      <c r="C419" s="47"/>
      <c r="D419" s="47"/>
      <c r="E419" s="47"/>
      <c r="F419" s="47"/>
      <c r="G419" s="47"/>
      <c r="H419" s="221"/>
      <c r="I419" s="221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</row>
    <row r="420" spans="1:41" ht="13.5" customHeight="1">
      <c r="A420" s="47"/>
      <c r="B420" s="221"/>
      <c r="C420" s="47"/>
      <c r="D420" s="47"/>
      <c r="E420" s="47"/>
      <c r="F420" s="47"/>
      <c r="G420" s="47"/>
      <c r="H420" s="221"/>
      <c r="I420" s="221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</row>
    <row r="421" spans="1:41" ht="13.5" customHeight="1">
      <c r="A421" s="47"/>
      <c r="B421" s="221"/>
      <c r="C421" s="47"/>
      <c r="D421" s="47"/>
      <c r="E421" s="47"/>
      <c r="F421" s="47"/>
      <c r="G421" s="47"/>
      <c r="H421" s="221"/>
      <c r="I421" s="221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</row>
    <row r="422" spans="1:41" ht="13.5" customHeight="1">
      <c r="A422" s="47"/>
      <c r="B422" s="221"/>
      <c r="C422" s="47"/>
      <c r="D422" s="47"/>
      <c r="E422" s="47"/>
      <c r="F422" s="47"/>
      <c r="G422" s="47"/>
      <c r="H422" s="221"/>
      <c r="I422" s="221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</row>
    <row r="423" spans="1:41" ht="13.5" customHeight="1">
      <c r="A423" s="47"/>
      <c r="B423" s="221"/>
      <c r="C423" s="47"/>
      <c r="D423" s="47"/>
      <c r="E423" s="47"/>
      <c r="F423" s="47"/>
      <c r="G423" s="47"/>
      <c r="H423" s="221"/>
      <c r="I423" s="221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</row>
    <row r="424" spans="1:41" ht="13.5" customHeight="1">
      <c r="A424" s="47"/>
      <c r="B424" s="221"/>
      <c r="C424" s="47"/>
      <c r="D424" s="47"/>
      <c r="E424" s="47"/>
      <c r="F424" s="47"/>
      <c r="G424" s="47"/>
      <c r="H424" s="221"/>
      <c r="I424" s="221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</row>
    <row r="425" spans="1:41" ht="13.5" customHeight="1">
      <c r="A425" s="47"/>
      <c r="B425" s="221"/>
      <c r="C425" s="47"/>
      <c r="D425" s="47"/>
      <c r="E425" s="47"/>
      <c r="F425" s="47"/>
      <c r="G425" s="47"/>
      <c r="H425" s="221"/>
      <c r="I425" s="221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</row>
    <row r="426" spans="1:41" ht="13.5" customHeight="1">
      <c r="A426" s="47"/>
      <c r="B426" s="221"/>
      <c r="C426" s="47"/>
      <c r="D426" s="47"/>
      <c r="E426" s="47"/>
      <c r="F426" s="47"/>
      <c r="G426" s="47"/>
      <c r="H426" s="221"/>
      <c r="I426" s="221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</row>
    <row r="427" spans="1:41" ht="13.5" customHeight="1">
      <c r="A427" s="47"/>
      <c r="B427" s="221"/>
      <c r="C427" s="47"/>
      <c r="D427" s="47"/>
      <c r="E427" s="47"/>
      <c r="F427" s="47"/>
      <c r="G427" s="47"/>
      <c r="H427" s="221"/>
      <c r="I427" s="221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</row>
    <row r="428" spans="1:41" ht="13.5" customHeight="1">
      <c r="A428" s="47"/>
      <c r="B428" s="221"/>
      <c r="C428" s="47"/>
      <c r="D428" s="47"/>
      <c r="E428" s="47"/>
      <c r="F428" s="47"/>
      <c r="G428" s="47"/>
      <c r="H428" s="221"/>
      <c r="I428" s="221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</row>
    <row r="429" spans="1:41" ht="13.5" customHeight="1">
      <c r="A429" s="47"/>
      <c r="B429" s="221"/>
      <c r="C429" s="47"/>
      <c r="D429" s="47"/>
      <c r="E429" s="47"/>
      <c r="F429" s="47"/>
      <c r="G429" s="47"/>
      <c r="H429" s="221"/>
      <c r="I429" s="221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</row>
    <row r="430" spans="1:41" ht="13.5" customHeight="1">
      <c r="A430" s="47"/>
      <c r="B430" s="221"/>
      <c r="C430" s="47"/>
      <c r="D430" s="47"/>
      <c r="E430" s="47"/>
      <c r="F430" s="47"/>
      <c r="G430" s="47"/>
      <c r="H430" s="221"/>
      <c r="I430" s="221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</row>
    <row r="431" spans="1:41" ht="13.5" customHeight="1">
      <c r="A431" s="47"/>
      <c r="B431" s="221"/>
      <c r="C431" s="47"/>
      <c r="D431" s="47"/>
      <c r="E431" s="47"/>
      <c r="F431" s="47"/>
      <c r="G431" s="47"/>
      <c r="H431" s="221"/>
      <c r="I431" s="221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</row>
    <row r="432" spans="1:41" ht="13.5" customHeight="1">
      <c r="A432" s="47"/>
      <c r="B432" s="221"/>
      <c r="C432" s="47"/>
      <c r="D432" s="47"/>
      <c r="E432" s="47"/>
      <c r="F432" s="47"/>
      <c r="G432" s="47"/>
      <c r="H432" s="221"/>
      <c r="I432" s="221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</row>
    <row r="433" spans="1:41" ht="13.5" customHeight="1">
      <c r="A433" s="47"/>
      <c r="B433" s="221"/>
      <c r="C433" s="47"/>
      <c r="D433" s="47"/>
      <c r="E433" s="47"/>
      <c r="F433" s="47"/>
      <c r="G433" s="47"/>
      <c r="H433" s="221"/>
      <c r="I433" s="221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</row>
    <row r="434" spans="1:41" ht="13.5" customHeight="1">
      <c r="A434" s="47"/>
      <c r="B434" s="221"/>
      <c r="C434" s="47"/>
      <c r="D434" s="47"/>
      <c r="E434" s="47"/>
      <c r="F434" s="47"/>
      <c r="G434" s="47"/>
      <c r="H434" s="221"/>
      <c r="I434" s="221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</row>
    <row r="435" spans="1:41" ht="13.5" customHeight="1">
      <c r="A435" s="47"/>
      <c r="B435" s="221"/>
      <c r="C435" s="47"/>
      <c r="D435" s="47"/>
      <c r="E435" s="47"/>
      <c r="F435" s="47"/>
      <c r="G435" s="47"/>
      <c r="H435" s="221"/>
      <c r="I435" s="221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</row>
    <row r="436" spans="1:41" ht="13.5" customHeight="1">
      <c r="A436" s="47"/>
      <c r="B436" s="221"/>
      <c r="C436" s="47"/>
      <c r="D436" s="47"/>
      <c r="E436" s="47"/>
      <c r="F436" s="47"/>
      <c r="G436" s="47"/>
      <c r="H436" s="221"/>
      <c r="I436" s="221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</row>
    <row r="437" spans="1:41" ht="13.5" customHeight="1">
      <c r="A437" s="47"/>
      <c r="B437" s="221"/>
      <c r="C437" s="47"/>
      <c r="D437" s="47"/>
      <c r="E437" s="47"/>
      <c r="F437" s="47"/>
      <c r="G437" s="47"/>
      <c r="H437" s="221"/>
      <c r="I437" s="221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</row>
    <row r="438" spans="1:41" ht="13.5" customHeight="1">
      <c r="A438" s="47"/>
      <c r="B438" s="221"/>
      <c r="C438" s="47"/>
      <c r="D438" s="47"/>
      <c r="E438" s="47"/>
      <c r="F438" s="47"/>
      <c r="G438" s="47"/>
      <c r="H438" s="221"/>
      <c r="I438" s="221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</row>
    <row r="439" spans="1:41" ht="13.5" customHeight="1">
      <c r="A439" s="47"/>
      <c r="B439" s="221"/>
      <c r="C439" s="47"/>
      <c r="D439" s="47"/>
      <c r="E439" s="47"/>
      <c r="F439" s="47"/>
      <c r="G439" s="47"/>
      <c r="H439" s="221"/>
      <c r="I439" s="221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</row>
    <row r="440" spans="1:41" ht="13.5" customHeight="1">
      <c r="A440" s="47"/>
      <c r="B440" s="221"/>
      <c r="C440" s="47"/>
      <c r="D440" s="47"/>
      <c r="E440" s="47"/>
      <c r="F440" s="47"/>
      <c r="G440" s="47"/>
      <c r="H440" s="221"/>
      <c r="I440" s="221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</row>
    <row r="441" spans="1:41" ht="13.5" customHeight="1">
      <c r="A441" s="47"/>
      <c r="B441" s="221"/>
      <c r="C441" s="47"/>
      <c r="D441" s="47"/>
      <c r="E441" s="47"/>
      <c r="F441" s="47"/>
      <c r="G441" s="47"/>
      <c r="H441" s="221"/>
      <c r="I441" s="221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</row>
    <row r="442" spans="1:41" ht="13.5" customHeight="1">
      <c r="A442" s="47"/>
      <c r="B442" s="221"/>
      <c r="C442" s="47"/>
      <c r="D442" s="47"/>
      <c r="E442" s="47"/>
      <c r="F442" s="47"/>
      <c r="G442" s="47"/>
      <c r="H442" s="221"/>
      <c r="I442" s="221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</row>
    <row r="443" spans="1:41" ht="13.5" customHeight="1">
      <c r="A443" s="47"/>
      <c r="B443" s="221"/>
      <c r="C443" s="47"/>
      <c r="D443" s="47"/>
      <c r="E443" s="47"/>
      <c r="F443" s="47"/>
      <c r="G443" s="47"/>
      <c r="H443" s="221"/>
      <c r="I443" s="221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</row>
    <row r="444" spans="1:41" ht="13.5" customHeight="1">
      <c r="A444" s="47"/>
      <c r="B444" s="221"/>
      <c r="C444" s="47"/>
      <c r="D444" s="47"/>
      <c r="E444" s="47"/>
      <c r="F444" s="47"/>
      <c r="G444" s="47"/>
      <c r="H444" s="221"/>
      <c r="I444" s="221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</row>
    <row r="445" spans="1:41" ht="13.5" customHeight="1">
      <c r="A445" s="47"/>
      <c r="B445" s="221"/>
      <c r="C445" s="47"/>
      <c r="D445" s="47"/>
      <c r="E445" s="47"/>
      <c r="F445" s="47"/>
      <c r="G445" s="47"/>
      <c r="H445" s="221"/>
      <c r="I445" s="221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</row>
    <row r="446" spans="1:41" ht="13.5" customHeight="1">
      <c r="A446" s="47"/>
      <c r="B446" s="221"/>
      <c r="C446" s="47"/>
      <c r="D446" s="47"/>
      <c r="E446" s="47"/>
      <c r="F446" s="47"/>
      <c r="G446" s="47"/>
      <c r="H446" s="221"/>
      <c r="I446" s="221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</row>
    <row r="447" spans="1:41" ht="13.5" customHeight="1">
      <c r="A447" s="47"/>
      <c r="B447" s="221"/>
      <c r="C447" s="47"/>
      <c r="D447" s="47"/>
      <c r="E447" s="47"/>
      <c r="F447" s="47"/>
      <c r="G447" s="47"/>
      <c r="H447" s="221"/>
      <c r="I447" s="221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</row>
    <row r="448" spans="1:41" ht="13.5" customHeight="1">
      <c r="A448" s="47"/>
      <c r="B448" s="221"/>
      <c r="C448" s="47"/>
      <c r="D448" s="47"/>
      <c r="E448" s="47"/>
      <c r="F448" s="47"/>
      <c r="G448" s="47"/>
      <c r="H448" s="221"/>
      <c r="I448" s="221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</row>
    <row r="449" spans="1:41" ht="13.5" customHeight="1">
      <c r="A449" s="47"/>
      <c r="B449" s="221"/>
      <c r="C449" s="47"/>
      <c r="D449" s="47"/>
      <c r="E449" s="47"/>
      <c r="F449" s="47"/>
      <c r="G449" s="47"/>
      <c r="H449" s="221"/>
      <c r="I449" s="221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</row>
    <row r="450" spans="1:41" ht="13.5" customHeight="1">
      <c r="A450" s="47"/>
      <c r="B450" s="221"/>
      <c r="C450" s="47"/>
      <c r="D450" s="47"/>
      <c r="E450" s="47"/>
      <c r="F450" s="47"/>
      <c r="G450" s="47"/>
      <c r="H450" s="221"/>
      <c r="I450" s="221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</row>
    <row r="451" spans="1:41" ht="13.5" customHeight="1">
      <c r="A451" s="47"/>
      <c r="B451" s="221"/>
      <c r="C451" s="47"/>
      <c r="D451" s="47"/>
      <c r="E451" s="47"/>
      <c r="F451" s="47"/>
      <c r="G451" s="47"/>
      <c r="H451" s="221"/>
      <c r="I451" s="221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</row>
    <row r="452" spans="1:41" ht="13.5" customHeight="1">
      <c r="A452" s="47"/>
      <c r="B452" s="221"/>
      <c r="C452" s="47"/>
      <c r="D452" s="47"/>
      <c r="E452" s="47"/>
      <c r="F452" s="47"/>
      <c r="G452" s="47"/>
      <c r="H452" s="221"/>
      <c r="I452" s="221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</row>
    <row r="453" spans="1:41" ht="13.5" customHeight="1">
      <c r="A453" s="47"/>
      <c r="B453" s="221"/>
      <c r="C453" s="47"/>
      <c r="D453" s="47"/>
      <c r="E453" s="47"/>
      <c r="F453" s="47"/>
      <c r="G453" s="47"/>
      <c r="H453" s="221"/>
      <c r="I453" s="221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</row>
    <row r="454" spans="1:41" ht="13.5" customHeight="1">
      <c r="A454" s="47"/>
      <c r="B454" s="221"/>
      <c r="C454" s="47"/>
      <c r="D454" s="47"/>
      <c r="E454" s="47"/>
      <c r="F454" s="47"/>
      <c r="G454" s="47"/>
      <c r="H454" s="221"/>
      <c r="I454" s="221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</row>
    <row r="455" spans="1:41" ht="13.5" customHeight="1">
      <c r="A455" s="47"/>
      <c r="B455" s="221"/>
      <c r="C455" s="47"/>
      <c r="D455" s="47"/>
      <c r="E455" s="47"/>
      <c r="F455" s="47"/>
      <c r="G455" s="47"/>
      <c r="H455" s="221"/>
      <c r="I455" s="221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</row>
    <row r="456" spans="1:41" ht="13.5" customHeight="1">
      <c r="A456" s="47"/>
      <c r="B456" s="221"/>
      <c r="C456" s="47"/>
      <c r="D456" s="47"/>
      <c r="E456" s="47"/>
      <c r="F456" s="47"/>
      <c r="G456" s="47"/>
      <c r="H456" s="221"/>
      <c r="I456" s="221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</row>
    <row r="457" spans="1:41" ht="13.5" customHeight="1">
      <c r="A457" s="47"/>
      <c r="B457" s="221"/>
      <c r="C457" s="47"/>
      <c r="D457" s="47"/>
      <c r="E457" s="47"/>
      <c r="F457" s="47"/>
      <c r="G457" s="47"/>
      <c r="H457" s="221"/>
      <c r="I457" s="221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</row>
    <row r="458" spans="1:41" ht="13.5" customHeight="1">
      <c r="A458" s="47"/>
      <c r="B458" s="221"/>
      <c r="C458" s="47"/>
      <c r="D458" s="47"/>
      <c r="E458" s="47"/>
      <c r="F458" s="47"/>
      <c r="G458" s="47"/>
      <c r="H458" s="221"/>
      <c r="I458" s="221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</row>
    <row r="459" spans="1:41" ht="13.5" customHeight="1">
      <c r="A459" s="47"/>
      <c r="B459" s="221"/>
      <c r="C459" s="47"/>
      <c r="D459" s="47"/>
      <c r="E459" s="47"/>
      <c r="F459" s="47"/>
      <c r="G459" s="47"/>
      <c r="H459" s="221"/>
      <c r="I459" s="221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</row>
    <row r="460" spans="1:41" ht="13.5" customHeight="1">
      <c r="A460" s="47"/>
      <c r="B460" s="221"/>
      <c r="C460" s="47"/>
      <c r="D460" s="47"/>
      <c r="E460" s="47"/>
      <c r="F460" s="47"/>
      <c r="G460" s="47"/>
      <c r="H460" s="221"/>
      <c r="I460" s="221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</row>
    <row r="461" spans="1:41" ht="13.5" customHeight="1">
      <c r="A461" s="47"/>
      <c r="B461" s="221"/>
      <c r="C461" s="47"/>
      <c r="D461" s="47"/>
      <c r="E461" s="47"/>
      <c r="F461" s="47"/>
      <c r="G461" s="47"/>
      <c r="H461" s="221"/>
      <c r="I461" s="221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</row>
    <row r="462" spans="1:41" ht="13.5" customHeight="1">
      <c r="A462" s="47"/>
      <c r="B462" s="221"/>
      <c r="C462" s="47"/>
      <c r="D462" s="47"/>
      <c r="E462" s="47"/>
      <c r="F462" s="47"/>
      <c r="G462" s="47"/>
      <c r="H462" s="221"/>
      <c r="I462" s="221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</row>
    <row r="463" spans="1:41" ht="13.5" customHeight="1">
      <c r="A463" s="47"/>
      <c r="B463" s="221"/>
      <c r="C463" s="47"/>
      <c r="D463" s="47"/>
      <c r="E463" s="47"/>
      <c r="F463" s="47"/>
      <c r="G463" s="47"/>
      <c r="H463" s="221"/>
      <c r="I463" s="221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</row>
    <row r="464" spans="1:41" ht="13.5" customHeight="1">
      <c r="A464" s="47"/>
      <c r="B464" s="221"/>
      <c r="C464" s="47"/>
      <c r="D464" s="47"/>
      <c r="E464" s="47"/>
      <c r="F464" s="47"/>
      <c r="G464" s="47"/>
      <c r="H464" s="221"/>
      <c r="I464" s="221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</row>
    <row r="465" spans="1:41" ht="13.5" customHeight="1">
      <c r="A465" s="47"/>
      <c r="B465" s="221"/>
      <c r="C465" s="47"/>
      <c r="D465" s="47"/>
      <c r="E465" s="47"/>
      <c r="F465" s="47"/>
      <c r="G465" s="47"/>
      <c r="H465" s="221"/>
      <c r="I465" s="221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</row>
    <row r="466" spans="1:41" ht="13.5" customHeight="1">
      <c r="A466" s="47"/>
      <c r="B466" s="221"/>
      <c r="C466" s="47"/>
      <c r="D466" s="47"/>
      <c r="E466" s="47"/>
      <c r="F466" s="47"/>
      <c r="G466" s="47"/>
      <c r="H466" s="221"/>
      <c r="I466" s="221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</row>
    <row r="467" spans="1:41" ht="13.5" customHeight="1">
      <c r="A467" s="47"/>
      <c r="B467" s="221"/>
      <c r="C467" s="47"/>
      <c r="D467" s="47"/>
      <c r="E467" s="47"/>
      <c r="F467" s="47"/>
      <c r="G467" s="47"/>
      <c r="H467" s="221"/>
      <c r="I467" s="221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</row>
    <row r="468" spans="1:41" ht="13.5" customHeight="1">
      <c r="A468" s="47"/>
      <c r="B468" s="221"/>
      <c r="C468" s="47"/>
      <c r="D468" s="47"/>
      <c r="E468" s="47"/>
      <c r="F468" s="47"/>
      <c r="G468" s="47"/>
      <c r="H468" s="221"/>
      <c r="I468" s="221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</row>
    <row r="469" spans="1:41" ht="13.5" customHeight="1">
      <c r="A469" s="47"/>
      <c r="B469" s="221"/>
      <c r="C469" s="47"/>
      <c r="D469" s="47"/>
      <c r="E469" s="47"/>
      <c r="F469" s="47"/>
      <c r="G469" s="47"/>
      <c r="H469" s="221"/>
      <c r="I469" s="221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</row>
    <row r="470" spans="1:41" ht="13.5" customHeight="1">
      <c r="A470" s="47"/>
      <c r="B470" s="221"/>
      <c r="C470" s="47"/>
      <c r="D470" s="47"/>
      <c r="E470" s="47"/>
      <c r="F470" s="47"/>
      <c r="G470" s="47"/>
      <c r="H470" s="221"/>
      <c r="I470" s="221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</row>
    <row r="471" spans="1:41" ht="13.5" customHeight="1">
      <c r="A471" s="47"/>
      <c r="B471" s="221"/>
      <c r="C471" s="47"/>
      <c r="D471" s="47"/>
      <c r="E471" s="47"/>
      <c r="F471" s="47"/>
      <c r="G471" s="47"/>
      <c r="H471" s="221"/>
      <c r="I471" s="221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</row>
    <row r="472" spans="1:41" ht="13.5" customHeight="1">
      <c r="A472" s="47"/>
      <c r="B472" s="221"/>
      <c r="C472" s="47"/>
      <c r="D472" s="47"/>
      <c r="E472" s="47"/>
      <c r="F472" s="47"/>
      <c r="G472" s="47"/>
      <c r="H472" s="221"/>
      <c r="I472" s="221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</row>
    <row r="473" spans="1:41" ht="13.5" customHeight="1">
      <c r="A473" s="47"/>
      <c r="B473" s="221"/>
      <c r="C473" s="47"/>
      <c r="D473" s="47"/>
      <c r="E473" s="47"/>
      <c r="F473" s="47"/>
      <c r="G473" s="47"/>
      <c r="H473" s="221"/>
      <c r="I473" s="221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</row>
    <row r="474" spans="1:41" ht="13.5" customHeight="1">
      <c r="A474" s="47"/>
      <c r="B474" s="221"/>
      <c r="C474" s="47"/>
      <c r="D474" s="47"/>
      <c r="E474" s="47"/>
      <c r="F474" s="47"/>
      <c r="G474" s="47"/>
      <c r="H474" s="221"/>
      <c r="I474" s="221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</row>
    <row r="475" spans="1:41" ht="13.5" customHeight="1">
      <c r="A475" s="47"/>
      <c r="B475" s="221"/>
      <c r="C475" s="47"/>
      <c r="D475" s="47"/>
      <c r="E475" s="47"/>
      <c r="F475" s="47"/>
      <c r="G475" s="47"/>
      <c r="H475" s="221"/>
      <c r="I475" s="221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</row>
    <row r="476" spans="1:41" ht="13.5" customHeight="1">
      <c r="A476" s="47"/>
      <c r="B476" s="221"/>
      <c r="C476" s="47"/>
      <c r="D476" s="47"/>
      <c r="E476" s="47"/>
      <c r="F476" s="47"/>
      <c r="G476" s="47"/>
      <c r="H476" s="221"/>
      <c r="I476" s="221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</row>
    <row r="477" spans="1:41" ht="13.5" customHeight="1">
      <c r="A477" s="47"/>
      <c r="B477" s="221"/>
      <c r="C477" s="47"/>
      <c r="D477" s="47"/>
      <c r="E477" s="47"/>
      <c r="F477" s="47"/>
      <c r="G477" s="47"/>
      <c r="H477" s="221"/>
      <c r="I477" s="221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</row>
    <row r="478" spans="1:41" ht="13.5" customHeight="1">
      <c r="A478" s="47"/>
      <c r="B478" s="221"/>
      <c r="C478" s="47"/>
      <c r="D478" s="47"/>
      <c r="E478" s="47"/>
      <c r="F478" s="47"/>
      <c r="G478" s="47"/>
      <c r="H478" s="221"/>
      <c r="I478" s="221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</row>
    <row r="479" spans="1:41" ht="13.5" customHeight="1">
      <c r="A479" s="47"/>
      <c r="B479" s="221"/>
      <c r="C479" s="47"/>
      <c r="D479" s="47"/>
      <c r="E479" s="47"/>
      <c r="F479" s="47"/>
      <c r="G479" s="47"/>
      <c r="H479" s="221"/>
      <c r="I479" s="221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</row>
    <row r="480" spans="1:41" ht="13.5" customHeight="1">
      <c r="A480" s="47"/>
      <c r="B480" s="221"/>
      <c r="C480" s="47"/>
      <c r="D480" s="47"/>
      <c r="E480" s="47"/>
      <c r="F480" s="47"/>
      <c r="G480" s="47"/>
      <c r="H480" s="221"/>
      <c r="I480" s="221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</row>
    <row r="481" spans="1:41" ht="13.5" customHeight="1">
      <c r="A481" s="47"/>
      <c r="B481" s="221"/>
      <c r="C481" s="47"/>
      <c r="D481" s="47"/>
      <c r="E481" s="47"/>
      <c r="F481" s="47"/>
      <c r="G481" s="47"/>
      <c r="H481" s="221"/>
      <c r="I481" s="221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</row>
    <row r="482" spans="1:41" ht="13.5" customHeight="1">
      <c r="A482" s="47"/>
      <c r="B482" s="221"/>
      <c r="C482" s="47"/>
      <c r="D482" s="47"/>
      <c r="E482" s="47"/>
      <c r="F482" s="47"/>
      <c r="G482" s="47"/>
      <c r="H482" s="221"/>
      <c r="I482" s="221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</row>
    <row r="483" spans="1:41" ht="13.5" customHeight="1">
      <c r="A483" s="47"/>
      <c r="B483" s="221"/>
      <c r="C483" s="47"/>
      <c r="D483" s="47"/>
      <c r="E483" s="47"/>
      <c r="F483" s="47"/>
      <c r="G483" s="47"/>
      <c r="H483" s="221"/>
      <c r="I483" s="221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</row>
    <row r="484" spans="1:41" ht="13.5" customHeight="1">
      <c r="A484" s="47"/>
      <c r="B484" s="221"/>
      <c r="C484" s="47"/>
      <c r="D484" s="47"/>
      <c r="E484" s="47"/>
      <c r="F484" s="47"/>
      <c r="G484" s="47"/>
      <c r="H484" s="221"/>
      <c r="I484" s="221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</row>
    <row r="485" spans="1:41" ht="13.5" customHeight="1">
      <c r="A485" s="47"/>
      <c r="B485" s="221"/>
      <c r="C485" s="47"/>
      <c r="D485" s="47"/>
      <c r="E485" s="47"/>
      <c r="F485" s="47"/>
      <c r="G485" s="47"/>
      <c r="H485" s="221"/>
      <c r="I485" s="221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</row>
    <row r="486" spans="1:41" ht="13.5" customHeight="1">
      <c r="A486" s="47"/>
      <c r="B486" s="221"/>
      <c r="C486" s="47"/>
      <c r="D486" s="47"/>
      <c r="E486" s="47"/>
      <c r="F486" s="47"/>
      <c r="G486" s="47"/>
      <c r="H486" s="221"/>
      <c r="I486" s="221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</row>
    <row r="487" spans="1:41" ht="13.5" customHeight="1">
      <c r="A487" s="47"/>
      <c r="B487" s="221"/>
      <c r="C487" s="47"/>
      <c r="D487" s="47"/>
      <c r="E487" s="47"/>
      <c r="F487" s="47"/>
      <c r="G487" s="47"/>
      <c r="H487" s="221"/>
      <c r="I487" s="221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</row>
    <row r="488" spans="1:41" ht="13.5" customHeight="1">
      <c r="A488" s="47"/>
      <c r="B488" s="221"/>
      <c r="C488" s="47"/>
      <c r="D488" s="47"/>
      <c r="E488" s="47"/>
      <c r="F488" s="47"/>
      <c r="G488" s="47"/>
      <c r="H488" s="221"/>
      <c r="I488" s="221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</row>
    <row r="489" spans="1:41" ht="13.5" customHeight="1">
      <c r="A489" s="47"/>
      <c r="B489" s="221"/>
      <c r="C489" s="47"/>
      <c r="D489" s="47"/>
      <c r="E489" s="47"/>
      <c r="F489" s="47"/>
      <c r="G489" s="47"/>
      <c r="H489" s="221"/>
      <c r="I489" s="221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</row>
    <row r="490" spans="1:41" ht="13.5" customHeight="1">
      <c r="A490" s="47"/>
      <c r="B490" s="221"/>
      <c r="C490" s="47"/>
      <c r="D490" s="47"/>
      <c r="E490" s="47"/>
      <c r="F490" s="47"/>
      <c r="G490" s="47"/>
      <c r="H490" s="221"/>
      <c r="I490" s="221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</row>
    <row r="491" spans="1:41" ht="13.5" customHeight="1">
      <c r="A491" s="47"/>
      <c r="B491" s="221"/>
      <c r="C491" s="47"/>
      <c r="D491" s="47"/>
      <c r="E491" s="47"/>
      <c r="F491" s="47"/>
      <c r="G491" s="47"/>
      <c r="H491" s="221"/>
      <c r="I491" s="221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</row>
    <row r="492" spans="1:41" ht="13.5" customHeight="1">
      <c r="A492" s="47"/>
      <c r="B492" s="221"/>
      <c r="C492" s="47"/>
      <c r="D492" s="47"/>
      <c r="E492" s="47"/>
      <c r="F492" s="47"/>
      <c r="G492" s="47"/>
      <c r="H492" s="221"/>
      <c r="I492" s="221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</row>
    <row r="493" spans="1:41" ht="13.5" customHeight="1">
      <c r="A493" s="47"/>
      <c r="B493" s="221"/>
      <c r="C493" s="47"/>
      <c r="D493" s="47"/>
      <c r="E493" s="47"/>
      <c r="F493" s="47"/>
      <c r="G493" s="47"/>
      <c r="H493" s="221"/>
      <c r="I493" s="221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</row>
    <row r="494" spans="1:41" ht="13.5" customHeight="1">
      <c r="A494" s="47"/>
      <c r="B494" s="221"/>
      <c r="C494" s="47"/>
      <c r="D494" s="47"/>
      <c r="E494" s="47"/>
      <c r="F494" s="47"/>
      <c r="G494" s="47"/>
      <c r="H494" s="221"/>
      <c r="I494" s="221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</row>
    <row r="495" spans="1:41" ht="13.5" customHeight="1">
      <c r="A495" s="47"/>
      <c r="B495" s="221"/>
      <c r="C495" s="47"/>
      <c r="D495" s="47"/>
      <c r="E495" s="47"/>
      <c r="F495" s="47"/>
      <c r="G495" s="47"/>
      <c r="H495" s="221"/>
      <c r="I495" s="221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</row>
    <row r="496" spans="1:41" ht="13.5" customHeight="1">
      <c r="A496" s="47"/>
      <c r="B496" s="221"/>
      <c r="C496" s="47"/>
      <c r="D496" s="47"/>
      <c r="E496" s="47"/>
      <c r="F496" s="47"/>
      <c r="G496" s="47"/>
      <c r="H496" s="221"/>
      <c r="I496" s="221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</row>
    <row r="497" spans="1:41" ht="13.5" customHeight="1">
      <c r="A497" s="47"/>
      <c r="B497" s="221"/>
      <c r="C497" s="47"/>
      <c r="D497" s="47"/>
      <c r="E497" s="47"/>
      <c r="F497" s="47"/>
      <c r="G497" s="47"/>
      <c r="H497" s="221"/>
      <c r="I497" s="221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</row>
    <row r="498" spans="1:41" ht="13.5" customHeight="1">
      <c r="A498" s="47"/>
      <c r="B498" s="221"/>
      <c r="C498" s="47"/>
      <c r="D498" s="47"/>
      <c r="E498" s="47"/>
      <c r="F498" s="47"/>
      <c r="G498" s="47"/>
      <c r="H498" s="221"/>
      <c r="I498" s="221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</row>
    <row r="499" spans="1:41" ht="13.5" customHeight="1">
      <c r="A499" s="47"/>
      <c r="B499" s="221"/>
      <c r="C499" s="47"/>
      <c r="D499" s="47"/>
      <c r="E499" s="47"/>
      <c r="F499" s="47"/>
      <c r="G499" s="47"/>
      <c r="H499" s="221"/>
      <c r="I499" s="221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</row>
    <row r="500" spans="1:41" ht="13.5" customHeight="1">
      <c r="A500" s="47"/>
      <c r="B500" s="221"/>
      <c r="C500" s="47"/>
      <c r="D500" s="47"/>
      <c r="E500" s="47"/>
      <c r="F500" s="47"/>
      <c r="G500" s="47"/>
      <c r="H500" s="221"/>
      <c r="I500" s="221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</row>
    <row r="501" spans="1:41" ht="13.5" customHeight="1">
      <c r="A501" s="47"/>
      <c r="B501" s="221"/>
      <c r="C501" s="47"/>
      <c r="D501" s="47"/>
      <c r="E501" s="47"/>
      <c r="F501" s="47"/>
      <c r="G501" s="47"/>
      <c r="H501" s="221"/>
      <c r="I501" s="221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</row>
    <row r="502" spans="1:41" ht="13.5" customHeight="1">
      <c r="A502" s="47"/>
      <c r="B502" s="221"/>
      <c r="C502" s="47"/>
      <c r="D502" s="47"/>
      <c r="E502" s="47"/>
      <c r="F502" s="47"/>
      <c r="G502" s="47"/>
      <c r="H502" s="221"/>
      <c r="I502" s="221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</row>
    <row r="503" spans="1:41" ht="13.5" customHeight="1">
      <c r="A503" s="47"/>
      <c r="B503" s="221"/>
      <c r="C503" s="47"/>
      <c r="D503" s="47"/>
      <c r="E503" s="47"/>
      <c r="F503" s="47"/>
      <c r="G503" s="47"/>
      <c r="H503" s="221"/>
      <c r="I503" s="221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</row>
    <row r="504" spans="1:41" ht="13.5" customHeight="1">
      <c r="A504" s="47"/>
      <c r="B504" s="221"/>
      <c r="C504" s="47"/>
      <c r="D504" s="47"/>
      <c r="E504" s="47"/>
      <c r="F504" s="47"/>
      <c r="G504" s="47"/>
      <c r="H504" s="221"/>
      <c r="I504" s="221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</row>
    <row r="505" spans="1:41" ht="13.5" customHeight="1">
      <c r="A505" s="47"/>
      <c r="B505" s="221"/>
      <c r="C505" s="47"/>
      <c r="D505" s="47"/>
      <c r="E505" s="47"/>
      <c r="F505" s="47"/>
      <c r="G505" s="47"/>
      <c r="H505" s="221"/>
      <c r="I505" s="221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</row>
    <row r="506" spans="1:41" ht="13.5" customHeight="1">
      <c r="A506" s="47"/>
      <c r="B506" s="221"/>
      <c r="C506" s="47"/>
      <c r="D506" s="47"/>
      <c r="E506" s="47"/>
      <c r="F506" s="47"/>
      <c r="G506" s="47"/>
      <c r="H506" s="221"/>
      <c r="I506" s="221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</row>
    <row r="507" spans="1:41" ht="13.5" customHeight="1">
      <c r="A507" s="47"/>
      <c r="B507" s="221"/>
      <c r="C507" s="47"/>
      <c r="D507" s="47"/>
      <c r="E507" s="47"/>
      <c r="F507" s="47"/>
      <c r="G507" s="47"/>
      <c r="H507" s="221"/>
      <c r="I507" s="221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</row>
    <row r="508" spans="1:41" ht="13.5" customHeight="1">
      <c r="A508" s="47"/>
      <c r="B508" s="221"/>
      <c r="C508" s="47"/>
      <c r="D508" s="47"/>
      <c r="E508" s="47"/>
      <c r="F508" s="47"/>
      <c r="G508" s="47"/>
      <c r="H508" s="221"/>
      <c r="I508" s="221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</row>
    <row r="509" spans="1:41" ht="13.5" customHeight="1">
      <c r="A509" s="47"/>
      <c r="B509" s="221"/>
      <c r="C509" s="47"/>
      <c r="D509" s="47"/>
      <c r="E509" s="47"/>
      <c r="F509" s="47"/>
      <c r="G509" s="47"/>
      <c r="H509" s="221"/>
      <c r="I509" s="221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</row>
    <row r="510" spans="1:41" ht="13.5" customHeight="1">
      <c r="A510" s="47"/>
      <c r="B510" s="221"/>
      <c r="C510" s="47"/>
      <c r="D510" s="47"/>
      <c r="E510" s="47"/>
      <c r="F510" s="47"/>
      <c r="G510" s="47"/>
      <c r="H510" s="221"/>
      <c r="I510" s="221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</row>
    <row r="511" spans="1:41" ht="13.5" customHeight="1">
      <c r="A511" s="47"/>
      <c r="B511" s="221"/>
      <c r="C511" s="47"/>
      <c r="D511" s="47"/>
      <c r="E511" s="47"/>
      <c r="F511" s="47"/>
      <c r="G511" s="47"/>
      <c r="H511" s="221"/>
      <c r="I511" s="221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</row>
    <row r="512" spans="1:41" ht="13.5" customHeight="1">
      <c r="A512" s="47"/>
      <c r="B512" s="221"/>
      <c r="C512" s="47"/>
      <c r="D512" s="47"/>
      <c r="E512" s="47"/>
      <c r="F512" s="47"/>
      <c r="G512" s="47"/>
      <c r="H512" s="221"/>
      <c r="I512" s="221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</row>
    <row r="513" spans="1:41" ht="13.5" customHeight="1">
      <c r="A513" s="47"/>
      <c r="B513" s="221"/>
      <c r="C513" s="47"/>
      <c r="D513" s="47"/>
      <c r="E513" s="47"/>
      <c r="F513" s="47"/>
      <c r="G513" s="47"/>
      <c r="H513" s="221"/>
      <c r="I513" s="221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</row>
    <row r="514" spans="1:41" ht="13.5" customHeight="1">
      <c r="A514" s="47"/>
      <c r="B514" s="221"/>
      <c r="C514" s="47"/>
      <c r="D514" s="47"/>
      <c r="E514" s="47"/>
      <c r="F514" s="47"/>
      <c r="G514" s="47"/>
      <c r="H514" s="221"/>
      <c r="I514" s="221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</row>
    <row r="515" spans="1:41" ht="13.5" customHeight="1">
      <c r="A515" s="47"/>
      <c r="B515" s="221"/>
      <c r="C515" s="47"/>
      <c r="D515" s="47"/>
      <c r="E515" s="47"/>
      <c r="F515" s="47"/>
      <c r="G515" s="47"/>
      <c r="H515" s="221"/>
      <c r="I515" s="221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</row>
    <row r="516" spans="1:41" ht="13.5" customHeight="1">
      <c r="A516" s="47"/>
      <c r="B516" s="221"/>
      <c r="C516" s="47"/>
      <c r="D516" s="47"/>
      <c r="E516" s="47"/>
      <c r="F516" s="47"/>
      <c r="G516" s="47"/>
      <c r="H516" s="221"/>
      <c r="I516" s="221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</row>
    <row r="517" spans="1:41" ht="13.5" customHeight="1">
      <c r="A517" s="47"/>
      <c r="B517" s="221"/>
      <c r="C517" s="47"/>
      <c r="D517" s="47"/>
      <c r="E517" s="47"/>
      <c r="F517" s="47"/>
      <c r="G517" s="47"/>
      <c r="H517" s="221"/>
      <c r="I517" s="221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</row>
    <row r="518" spans="1:41" ht="13.5" customHeight="1">
      <c r="A518" s="47"/>
      <c r="B518" s="221"/>
      <c r="C518" s="47"/>
      <c r="D518" s="47"/>
      <c r="E518" s="47"/>
      <c r="F518" s="47"/>
      <c r="G518" s="47"/>
      <c r="H518" s="221"/>
      <c r="I518" s="221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</row>
    <row r="519" spans="1:41" ht="13.5" customHeight="1">
      <c r="A519" s="47"/>
      <c r="B519" s="221"/>
      <c r="C519" s="47"/>
      <c r="D519" s="47"/>
      <c r="E519" s="47"/>
      <c r="F519" s="47"/>
      <c r="G519" s="47"/>
      <c r="H519" s="221"/>
      <c r="I519" s="221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</row>
    <row r="520" spans="1:41" ht="13.5" customHeight="1">
      <c r="A520" s="47"/>
      <c r="B520" s="221"/>
      <c r="C520" s="47"/>
      <c r="D520" s="47"/>
      <c r="E520" s="47"/>
      <c r="F520" s="47"/>
      <c r="G520" s="47"/>
      <c r="H520" s="221"/>
      <c r="I520" s="221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</row>
    <row r="521" spans="1:41" ht="13.5" customHeight="1">
      <c r="A521" s="47"/>
      <c r="B521" s="221"/>
      <c r="C521" s="47"/>
      <c r="D521" s="47"/>
      <c r="E521" s="47"/>
      <c r="F521" s="47"/>
      <c r="G521" s="47"/>
      <c r="H521" s="221"/>
      <c r="I521" s="221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</row>
    <row r="522" spans="1:41" ht="13.5" customHeight="1">
      <c r="A522" s="47"/>
      <c r="B522" s="221"/>
      <c r="C522" s="47"/>
      <c r="D522" s="47"/>
      <c r="E522" s="47"/>
      <c r="F522" s="47"/>
      <c r="G522" s="47"/>
      <c r="H522" s="221"/>
      <c r="I522" s="221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</row>
    <row r="523" spans="1:41" ht="13.5" customHeight="1">
      <c r="A523" s="47"/>
      <c r="B523" s="221"/>
      <c r="C523" s="47"/>
      <c r="D523" s="47"/>
      <c r="E523" s="47"/>
      <c r="F523" s="47"/>
      <c r="G523" s="47"/>
      <c r="H523" s="221"/>
      <c r="I523" s="221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</row>
    <row r="524" spans="1:41" ht="13.5" customHeight="1">
      <c r="A524" s="47"/>
      <c r="B524" s="221"/>
      <c r="C524" s="47"/>
      <c r="D524" s="47"/>
      <c r="E524" s="47"/>
      <c r="F524" s="47"/>
      <c r="G524" s="47"/>
      <c r="H524" s="221"/>
      <c r="I524" s="221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</row>
    <row r="525" spans="1:41" ht="13.5" customHeight="1">
      <c r="A525" s="47"/>
      <c r="B525" s="221"/>
      <c r="C525" s="47"/>
      <c r="D525" s="47"/>
      <c r="E525" s="47"/>
      <c r="F525" s="47"/>
      <c r="G525" s="47"/>
      <c r="H525" s="221"/>
      <c r="I525" s="221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</row>
    <row r="526" spans="1:41" ht="13.5" customHeight="1">
      <c r="A526" s="47"/>
      <c r="B526" s="221"/>
      <c r="C526" s="47"/>
      <c r="D526" s="47"/>
      <c r="E526" s="47"/>
      <c r="F526" s="47"/>
      <c r="G526" s="47"/>
      <c r="H526" s="221"/>
      <c r="I526" s="221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</row>
    <row r="527" spans="1:41" ht="13.5" customHeight="1">
      <c r="A527" s="47"/>
      <c r="B527" s="221"/>
      <c r="C527" s="47"/>
      <c r="D527" s="47"/>
      <c r="E527" s="47"/>
      <c r="F527" s="47"/>
      <c r="G527" s="47"/>
      <c r="H527" s="221"/>
      <c r="I527" s="221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</row>
    <row r="528" spans="1:41" ht="13.5" customHeight="1">
      <c r="A528" s="47"/>
      <c r="B528" s="221"/>
      <c r="C528" s="47"/>
      <c r="D528" s="47"/>
      <c r="E528" s="47"/>
      <c r="F528" s="47"/>
      <c r="G528" s="47"/>
      <c r="H528" s="221"/>
      <c r="I528" s="221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</row>
    <row r="529" spans="1:41" ht="13.5" customHeight="1">
      <c r="A529" s="47"/>
      <c r="B529" s="221"/>
      <c r="C529" s="47"/>
      <c r="D529" s="47"/>
      <c r="E529" s="47"/>
      <c r="F529" s="47"/>
      <c r="G529" s="47"/>
      <c r="H529" s="221"/>
      <c r="I529" s="221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</row>
    <row r="530" spans="1:41" ht="13.5" customHeight="1">
      <c r="A530" s="47"/>
      <c r="B530" s="221"/>
      <c r="C530" s="47"/>
      <c r="D530" s="47"/>
      <c r="E530" s="47"/>
      <c r="F530" s="47"/>
      <c r="G530" s="47"/>
      <c r="H530" s="221"/>
      <c r="I530" s="221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</row>
    <row r="531" spans="1:41" ht="13.5" customHeight="1">
      <c r="A531" s="47"/>
      <c r="B531" s="221"/>
      <c r="C531" s="47"/>
      <c r="D531" s="47"/>
      <c r="E531" s="47"/>
      <c r="F531" s="47"/>
      <c r="G531" s="47"/>
      <c r="H531" s="221"/>
      <c r="I531" s="221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</row>
    <row r="532" spans="1:41" ht="13.5" customHeight="1">
      <c r="A532" s="47"/>
      <c r="B532" s="221"/>
      <c r="C532" s="47"/>
      <c r="D532" s="47"/>
      <c r="E532" s="47"/>
      <c r="F532" s="47"/>
      <c r="G532" s="47"/>
      <c r="H532" s="221"/>
      <c r="I532" s="221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</row>
    <row r="533" spans="1:41" ht="13.5" customHeight="1">
      <c r="A533" s="47"/>
      <c r="B533" s="221"/>
      <c r="C533" s="47"/>
      <c r="D533" s="47"/>
      <c r="E533" s="47"/>
      <c r="F533" s="47"/>
      <c r="G533" s="47"/>
      <c r="H533" s="221"/>
      <c r="I533" s="221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</row>
    <row r="534" spans="1:41" ht="13.5" customHeight="1">
      <c r="A534" s="47"/>
      <c r="B534" s="221"/>
      <c r="C534" s="47"/>
      <c r="D534" s="47"/>
      <c r="E534" s="47"/>
      <c r="F534" s="47"/>
      <c r="G534" s="47"/>
      <c r="H534" s="221"/>
      <c r="I534" s="221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</row>
    <row r="535" spans="1:41" ht="13.5" customHeight="1">
      <c r="A535" s="47"/>
      <c r="B535" s="221"/>
      <c r="C535" s="47"/>
      <c r="D535" s="47"/>
      <c r="E535" s="47"/>
      <c r="F535" s="47"/>
      <c r="G535" s="47"/>
      <c r="H535" s="221"/>
      <c r="I535" s="221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</row>
    <row r="536" spans="1:41" ht="13.5" customHeight="1">
      <c r="A536" s="47"/>
      <c r="B536" s="221"/>
      <c r="C536" s="47"/>
      <c r="D536" s="47"/>
      <c r="E536" s="47"/>
      <c r="F536" s="47"/>
      <c r="G536" s="47"/>
      <c r="H536" s="221"/>
      <c r="I536" s="221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</row>
    <row r="537" spans="1:41" ht="13.5" customHeight="1">
      <c r="A537" s="47"/>
      <c r="B537" s="221"/>
      <c r="C537" s="47"/>
      <c r="D537" s="47"/>
      <c r="E537" s="47"/>
      <c r="F537" s="47"/>
      <c r="G537" s="47"/>
      <c r="H537" s="221"/>
      <c r="I537" s="221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</row>
    <row r="538" spans="1:41" ht="13.5" customHeight="1">
      <c r="A538" s="47"/>
      <c r="B538" s="221"/>
      <c r="C538" s="47"/>
      <c r="D538" s="47"/>
      <c r="E538" s="47"/>
      <c r="F538" s="47"/>
      <c r="G538" s="47"/>
      <c r="H538" s="221"/>
      <c r="I538" s="221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</row>
    <row r="539" spans="1:41" ht="13.5" customHeight="1">
      <c r="A539" s="47"/>
      <c r="B539" s="221"/>
      <c r="C539" s="47"/>
      <c r="D539" s="47"/>
      <c r="E539" s="47"/>
      <c r="F539" s="47"/>
      <c r="G539" s="47"/>
      <c r="H539" s="221"/>
      <c r="I539" s="221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</row>
    <row r="540" spans="1:41" ht="13.5" customHeight="1">
      <c r="A540" s="47"/>
      <c r="B540" s="221"/>
      <c r="C540" s="47"/>
      <c r="D540" s="47"/>
      <c r="E540" s="47"/>
      <c r="F540" s="47"/>
      <c r="G540" s="47"/>
      <c r="H540" s="221"/>
      <c r="I540" s="221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</row>
    <row r="541" spans="1:41" ht="13.5" customHeight="1">
      <c r="A541" s="47"/>
      <c r="B541" s="221"/>
      <c r="C541" s="47"/>
      <c r="D541" s="47"/>
      <c r="E541" s="47"/>
      <c r="F541" s="47"/>
      <c r="G541" s="47"/>
      <c r="H541" s="221"/>
      <c r="I541" s="221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</row>
    <row r="542" spans="1:41" ht="13.5" customHeight="1">
      <c r="A542" s="47"/>
      <c r="B542" s="221"/>
      <c r="C542" s="47"/>
      <c r="D542" s="47"/>
      <c r="E542" s="47"/>
      <c r="F542" s="47"/>
      <c r="G542" s="47"/>
      <c r="H542" s="221"/>
      <c r="I542" s="221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</row>
    <row r="543" spans="1:41" ht="13.5" customHeight="1">
      <c r="A543" s="47"/>
      <c r="B543" s="221"/>
      <c r="C543" s="47"/>
      <c r="D543" s="47"/>
      <c r="E543" s="47"/>
      <c r="F543" s="47"/>
      <c r="G543" s="47"/>
      <c r="H543" s="221"/>
      <c r="I543" s="221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</row>
    <row r="544" spans="1:41" ht="13.5" customHeight="1">
      <c r="A544" s="47"/>
      <c r="B544" s="221"/>
      <c r="C544" s="47"/>
      <c r="D544" s="47"/>
      <c r="E544" s="47"/>
      <c r="F544" s="47"/>
      <c r="G544" s="47"/>
      <c r="H544" s="221"/>
      <c r="I544" s="221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</row>
    <row r="545" spans="1:41" ht="13.5" customHeight="1">
      <c r="A545" s="47"/>
      <c r="B545" s="221"/>
      <c r="C545" s="47"/>
      <c r="D545" s="47"/>
      <c r="E545" s="47"/>
      <c r="F545" s="47"/>
      <c r="G545" s="47"/>
      <c r="H545" s="221"/>
      <c r="I545" s="221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</row>
    <row r="546" spans="1:41" ht="13.5" customHeight="1">
      <c r="A546" s="47"/>
      <c r="B546" s="221"/>
      <c r="C546" s="47"/>
      <c r="D546" s="47"/>
      <c r="E546" s="47"/>
      <c r="F546" s="47"/>
      <c r="G546" s="47"/>
      <c r="H546" s="221"/>
      <c r="I546" s="221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</row>
    <row r="547" spans="1:41" ht="13.5" customHeight="1">
      <c r="A547" s="47"/>
      <c r="B547" s="221"/>
      <c r="C547" s="47"/>
      <c r="D547" s="47"/>
      <c r="E547" s="47"/>
      <c r="F547" s="47"/>
      <c r="G547" s="47"/>
      <c r="H547" s="221"/>
      <c r="I547" s="221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</row>
    <row r="548" spans="1:41" ht="13.5" customHeight="1">
      <c r="A548" s="47"/>
      <c r="B548" s="221"/>
      <c r="C548" s="47"/>
      <c r="D548" s="47"/>
      <c r="E548" s="47"/>
      <c r="F548" s="47"/>
      <c r="G548" s="47"/>
      <c r="H548" s="221"/>
      <c r="I548" s="221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</row>
    <row r="549" spans="1:41" ht="13.5" customHeight="1">
      <c r="A549" s="47"/>
      <c r="B549" s="221"/>
      <c r="C549" s="47"/>
      <c r="D549" s="47"/>
      <c r="E549" s="47"/>
      <c r="F549" s="47"/>
      <c r="G549" s="47"/>
      <c r="H549" s="221"/>
      <c r="I549" s="221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</row>
    <row r="550" spans="1:41" ht="13.5" customHeight="1">
      <c r="A550" s="47"/>
      <c r="B550" s="221"/>
      <c r="C550" s="47"/>
      <c r="D550" s="47"/>
      <c r="E550" s="47"/>
      <c r="F550" s="47"/>
      <c r="G550" s="47"/>
      <c r="H550" s="221"/>
      <c r="I550" s="221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</row>
    <row r="551" spans="1:41" ht="13.5" customHeight="1">
      <c r="A551" s="47"/>
      <c r="B551" s="221"/>
      <c r="C551" s="47"/>
      <c r="D551" s="47"/>
      <c r="E551" s="47"/>
      <c r="F551" s="47"/>
      <c r="G551" s="47"/>
      <c r="H551" s="221"/>
      <c r="I551" s="221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</row>
    <row r="552" spans="1:41" ht="13.5" customHeight="1">
      <c r="A552" s="47"/>
      <c r="B552" s="221"/>
      <c r="C552" s="47"/>
      <c r="D552" s="47"/>
      <c r="E552" s="47"/>
      <c r="F552" s="47"/>
      <c r="G552" s="47"/>
      <c r="H552" s="221"/>
      <c r="I552" s="221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</row>
    <row r="553" spans="1:41" ht="13.5" customHeight="1">
      <c r="A553" s="47"/>
      <c r="B553" s="221"/>
      <c r="C553" s="47"/>
      <c r="D553" s="47"/>
      <c r="E553" s="47"/>
      <c r="F553" s="47"/>
      <c r="G553" s="47"/>
      <c r="H553" s="221"/>
      <c r="I553" s="221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</row>
    <row r="554" spans="1:41" ht="13.5" customHeight="1">
      <c r="A554" s="47"/>
      <c r="B554" s="221"/>
      <c r="C554" s="47"/>
      <c r="D554" s="47"/>
      <c r="E554" s="47"/>
      <c r="F554" s="47"/>
      <c r="G554" s="47"/>
      <c r="H554" s="221"/>
      <c r="I554" s="221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</row>
    <row r="555" spans="1:41" ht="13.5" customHeight="1">
      <c r="A555" s="47"/>
      <c r="B555" s="221"/>
      <c r="C555" s="47"/>
      <c r="D555" s="47"/>
      <c r="E555" s="47"/>
      <c r="F555" s="47"/>
      <c r="G555" s="47"/>
      <c r="H555" s="221"/>
      <c r="I555" s="221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</row>
    <row r="556" spans="1:41" ht="13.5" customHeight="1">
      <c r="A556" s="47"/>
      <c r="B556" s="221"/>
      <c r="C556" s="47"/>
      <c r="D556" s="47"/>
      <c r="E556" s="47"/>
      <c r="F556" s="47"/>
      <c r="G556" s="47"/>
      <c r="H556" s="221"/>
      <c r="I556" s="221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</row>
    <row r="557" spans="1:41" ht="13.5" customHeight="1">
      <c r="A557" s="47"/>
      <c r="B557" s="221"/>
      <c r="C557" s="47"/>
      <c r="D557" s="47"/>
      <c r="E557" s="47"/>
      <c r="F557" s="47"/>
      <c r="G557" s="47"/>
      <c r="H557" s="221"/>
      <c r="I557" s="221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</row>
    <row r="558" spans="1:41" ht="13.5" customHeight="1">
      <c r="A558" s="47"/>
      <c r="B558" s="221"/>
      <c r="C558" s="47"/>
      <c r="D558" s="47"/>
      <c r="E558" s="47"/>
      <c r="F558" s="47"/>
      <c r="G558" s="47"/>
      <c r="H558" s="221"/>
      <c r="I558" s="221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</row>
    <row r="559" spans="1:41" ht="13.5" customHeight="1">
      <c r="A559" s="47"/>
      <c r="B559" s="221"/>
      <c r="C559" s="47"/>
      <c r="D559" s="47"/>
      <c r="E559" s="47"/>
      <c r="F559" s="47"/>
      <c r="G559" s="47"/>
      <c r="H559" s="221"/>
      <c r="I559" s="221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</row>
    <row r="560" spans="1:41" ht="13.5" customHeight="1">
      <c r="A560" s="47"/>
      <c r="B560" s="221"/>
      <c r="C560" s="47"/>
      <c r="D560" s="47"/>
      <c r="E560" s="47"/>
      <c r="F560" s="47"/>
      <c r="G560" s="47"/>
      <c r="H560" s="221"/>
      <c r="I560" s="221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</row>
    <row r="561" spans="1:41" ht="13.5" customHeight="1">
      <c r="A561" s="47"/>
      <c r="B561" s="221"/>
      <c r="C561" s="47"/>
      <c r="D561" s="47"/>
      <c r="E561" s="47"/>
      <c r="F561" s="47"/>
      <c r="G561" s="47"/>
      <c r="H561" s="221"/>
      <c r="I561" s="221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</row>
    <row r="562" spans="1:41" ht="13.5" customHeight="1">
      <c r="A562" s="47"/>
      <c r="B562" s="221"/>
      <c r="C562" s="47"/>
      <c r="D562" s="47"/>
      <c r="E562" s="47"/>
      <c r="F562" s="47"/>
      <c r="G562" s="47"/>
      <c r="H562" s="221"/>
      <c r="I562" s="221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</row>
    <row r="563" spans="1:41" ht="13.5" customHeight="1">
      <c r="A563" s="47"/>
      <c r="B563" s="221"/>
      <c r="C563" s="47"/>
      <c r="D563" s="47"/>
      <c r="E563" s="47"/>
      <c r="F563" s="47"/>
      <c r="G563" s="47"/>
      <c r="H563" s="221"/>
      <c r="I563" s="221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</row>
    <row r="564" spans="1:41" ht="13.5" customHeight="1">
      <c r="A564" s="47"/>
      <c r="B564" s="221"/>
      <c r="C564" s="47"/>
      <c r="D564" s="47"/>
      <c r="E564" s="47"/>
      <c r="F564" s="47"/>
      <c r="G564" s="47"/>
      <c r="H564" s="221"/>
      <c r="I564" s="221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</row>
    <row r="565" spans="1:41" ht="13.5" customHeight="1">
      <c r="A565" s="47"/>
      <c r="B565" s="221"/>
      <c r="C565" s="47"/>
      <c r="D565" s="47"/>
      <c r="E565" s="47"/>
      <c r="F565" s="47"/>
      <c r="G565" s="47"/>
      <c r="H565" s="221"/>
      <c r="I565" s="221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</row>
    <row r="566" spans="1:41" ht="13.5" customHeight="1">
      <c r="A566" s="47"/>
      <c r="B566" s="221"/>
      <c r="C566" s="47"/>
      <c r="D566" s="47"/>
      <c r="E566" s="47"/>
      <c r="F566" s="47"/>
      <c r="G566" s="47"/>
      <c r="H566" s="221"/>
      <c r="I566" s="221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</row>
    <row r="567" spans="1:41" ht="13.5" customHeight="1">
      <c r="A567" s="47"/>
      <c r="B567" s="221"/>
      <c r="C567" s="47"/>
      <c r="D567" s="47"/>
      <c r="E567" s="47"/>
      <c r="F567" s="47"/>
      <c r="G567" s="47"/>
      <c r="H567" s="221"/>
      <c r="I567" s="221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</row>
    <row r="568" spans="1:41" ht="13.5" customHeight="1">
      <c r="A568" s="47"/>
      <c r="B568" s="221"/>
      <c r="C568" s="47"/>
      <c r="D568" s="47"/>
      <c r="E568" s="47"/>
      <c r="F568" s="47"/>
      <c r="G568" s="47"/>
      <c r="H568" s="221"/>
      <c r="I568" s="221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</row>
    <row r="569" spans="1:41" ht="13.5" customHeight="1">
      <c r="A569" s="47"/>
      <c r="B569" s="221"/>
      <c r="C569" s="47"/>
      <c r="D569" s="47"/>
      <c r="E569" s="47"/>
      <c r="F569" s="47"/>
      <c r="G569" s="47"/>
      <c r="H569" s="221"/>
      <c r="I569" s="221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</row>
    <row r="570" spans="1:41" ht="13.5" customHeight="1">
      <c r="A570" s="47"/>
      <c r="B570" s="221"/>
      <c r="C570" s="47"/>
      <c r="D570" s="47"/>
      <c r="E570" s="47"/>
      <c r="F570" s="47"/>
      <c r="G570" s="47"/>
      <c r="H570" s="221"/>
      <c r="I570" s="221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</row>
    <row r="571" spans="1:41" ht="13.5" customHeight="1">
      <c r="A571" s="47"/>
      <c r="B571" s="221"/>
      <c r="C571" s="47"/>
      <c r="D571" s="47"/>
      <c r="E571" s="47"/>
      <c r="F571" s="47"/>
      <c r="G571" s="47"/>
      <c r="H571" s="221"/>
      <c r="I571" s="221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</row>
    <row r="572" spans="1:41" ht="13.5" customHeight="1">
      <c r="A572" s="47"/>
      <c r="B572" s="221"/>
      <c r="C572" s="47"/>
      <c r="D572" s="47"/>
      <c r="E572" s="47"/>
      <c r="F572" s="47"/>
      <c r="G572" s="47"/>
      <c r="H572" s="221"/>
      <c r="I572" s="221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</row>
    <row r="573" spans="1:41" ht="13.5" customHeight="1">
      <c r="A573" s="47"/>
      <c r="B573" s="221"/>
      <c r="C573" s="47"/>
      <c r="D573" s="47"/>
      <c r="E573" s="47"/>
      <c r="F573" s="47"/>
      <c r="G573" s="47"/>
      <c r="H573" s="221"/>
      <c r="I573" s="221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</row>
    <row r="574" spans="1:41" ht="13.5" customHeight="1">
      <c r="A574" s="47"/>
      <c r="B574" s="221"/>
      <c r="C574" s="47"/>
      <c r="D574" s="47"/>
      <c r="E574" s="47"/>
      <c r="F574" s="47"/>
      <c r="G574" s="47"/>
      <c r="H574" s="221"/>
      <c r="I574" s="221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</row>
    <row r="575" spans="1:41" ht="13.5" customHeight="1">
      <c r="A575" s="47"/>
      <c r="B575" s="221"/>
      <c r="C575" s="47"/>
      <c r="D575" s="47"/>
      <c r="E575" s="47"/>
      <c r="F575" s="47"/>
      <c r="G575" s="47"/>
      <c r="H575" s="221"/>
      <c r="I575" s="221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</row>
    <row r="576" spans="1:41" ht="13.5" customHeight="1">
      <c r="A576" s="47"/>
      <c r="B576" s="221"/>
      <c r="C576" s="47"/>
      <c r="D576" s="47"/>
      <c r="E576" s="47"/>
      <c r="F576" s="47"/>
      <c r="G576" s="47"/>
      <c r="H576" s="221"/>
      <c r="I576" s="221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</row>
    <row r="577" spans="1:41" ht="13.5" customHeight="1">
      <c r="A577" s="47"/>
      <c r="B577" s="221"/>
      <c r="C577" s="47"/>
      <c r="D577" s="47"/>
      <c r="E577" s="47"/>
      <c r="F577" s="47"/>
      <c r="G577" s="47"/>
      <c r="H577" s="221"/>
      <c r="I577" s="221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</row>
    <row r="578" spans="1:41" ht="13.5" customHeight="1">
      <c r="A578" s="47"/>
      <c r="B578" s="221"/>
      <c r="C578" s="47"/>
      <c r="D578" s="47"/>
      <c r="E578" s="47"/>
      <c r="F578" s="47"/>
      <c r="G578" s="47"/>
      <c r="H578" s="221"/>
      <c r="I578" s="221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</row>
    <row r="579" spans="1:41" ht="13.5" customHeight="1">
      <c r="A579" s="47"/>
      <c r="B579" s="221"/>
      <c r="C579" s="47"/>
      <c r="D579" s="47"/>
      <c r="E579" s="47"/>
      <c r="F579" s="47"/>
      <c r="G579" s="47"/>
      <c r="H579" s="221"/>
      <c r="I579" s="221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</row>
    <row r="580" spans="1:41" ht="13.5" customHeight="1">
      <c r="A580" s="47"/>
      <c r="B580" s="221"/>
      <c r="C580" s="47"/>
      <c r="D580" s="47"/>
      <c r="E580" s="47"/>
      <c r="F580" s="47"/>
      <c r="G580" s="47"/>
      <c r="H580" s="221"/>
      <c r="I580" s="221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</row>
    <row r="581" spans="1:41" ht="13.5" customHeight="1">
      <c r="A581" s="47"/>
      <c r="B581" s="221"/>
      <c r="C581" s="47"/>
      <c r="D581" s="47"/>
      <c r="E581" s="47"/>
      <c r="F581" s="47"/>
      <c r="G581" s="47"/>
      <c r="H581" s="221"/>
      <c r="I581" s="221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</row>
    <row r="582" spans="1:41" ht="13.5" customHeight="1">
      <c r="A582" s="47"/>
      <c r="B582" s="221"/>
      <c r="C582" s="47"/>
      <c r="D582" s="47"/>
      <c r="E582" s="47"/>
      <c r="F582" s="47"/>
      <c r="G582" s="47"/>
      <c r="H582" s="221"/>
      <c r="I582" s="221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</row>
    <row r="583" spans="1:41" ht="13.5" customHeight="1">
      <c r="A583" s="47"/>
      <c r="B583" s="221"/>
      <c r="C583" s="47"/>
      <c r="D583" s="47"/>
      <c r="E583" s="47"/>
      <c r="F583" s="47"/>
      <c r="G583" s="47"/>
      <c r="H583" s="221"/>
      <c r="I583" s="221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</row>
    <row r="584" spans="1:41" ht="13.5" customHeight="1">
      <c r="A584" s="47"/>
      <c r="B584" s="221"/>
      <c r="C584" s="47"/>
      <c r="D584" s="47"/>
      <c r="E584" s="47"/>
      <c r="F584" s="47"/>
      <c r="G584" s="47"/>
      <c r="H584" s="221"/>
      <c r="I584" s="221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</row>
    <row r="585" spans="1:41" ht="13.5" customHeight="1">
      <c r="A585" s="47"/>
      <c r="B585" s="221"/>
      <c r="C585" s="47"/>
      <c r="D585" s="47"/>
      <c r="E585" s="47"/>
      <c r="F585" s="47"/>
      <c r="G585" s="47"/>
      <c r="H585" s="221"/>
      <c r="I585" s="221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</row>
    <row r="586" spans="1:41" ht="13.5" customHeight="1">
      <c r="A586" s="47"/>
      <c r="B586" s="221"/>
      <c r="C586" s="47"/>
      <c r="D586" s="47"/>
      <c r="E586" s="47"/>
      <c r="F586" s="47"/>
      <c r="G586" s="47"/>
      <c r="H586" s="221"/>
      <c r="I586" s="221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</row>
    <row r="587" spans="1:41" ht="13.5" customHeight="1">
      <c r="A587" s="47"/>
      <c r="B587" s="221"/>
      <c r="C587" s="47"/>
      <c r="D587" s="47"/>
      <c r="E587" s="47"/>
      <c r="F587" s="47"/>
      <c r="G587" s="47"/>
      <c r="H587" s="221"/>
      <c r="I587" s="221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</row>
    <row r="588" spans="1:41" ht="13.5" customHeight="1">
      <c r="A588" s="47"/>
      <c r="B588" s="221"/>
      <c r="C588" s="47"/>
      <c r="D588" s="47"/>
      <c r="E588" s="47"/>
      <c r="F588" s="47"/>
      <c r="G588" s="47"/>
      <c r="H588" s="221"/>
      <c r="I588" s="221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</row>
    <row r="589" spans="1:41" ht="13.5" customHeight="1">
      <c r="A589" s="47"/>
      <c r="B589" s="221"/>
      <c r="C589" s="47"/>
      <c r="D589" s="47"/>
      <c r="E589" s="47"/>
      <c r="F589" s="47"/>
      <c r="G589" s="47"/>
      <c r="H589" s="221"/>
      <c r="I589" s="221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</row>
    <row r="590" spans="1:41" ht="13.5" customHeight="1">
      <c r="A590" s="47"/>
      <c r="B590" s="221"/>
      <c r="C590" s="47"/>
      <c r="D590" s="47"/>
      <c r="E590" s="47"/>
      <c r="F590" s="47"/>
      <c r="G590" s="47"/>
      <c r="H590" s="221"/>
      <c r="I590" s="221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</row>
    <row r="591" spans="1:41" ht="13.5" customHeight="1">
      <c r="A591" s="47"/>
      <c r="B591" s="221"/>
      <c r="C591" s="47"/>
      <c r="D591" s="47"/>
      <c r="E591" s="47"/>
      <c r="F591" s="47"/>
      <c r="G591" s="47"/>
      <c r="H591" s="221"/>
      <c r="I591" s="221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</row>
    <row r="592" spans="1:41" ht="13.5" customHeight="1">
      <c r="A592" s="47"/>
      <c r="B592" s="221"/>
      <c r="C592" s="47"/>
      <c r="D592" s="47"/>
      <c r="E592" s="47"/>
      <c r="F592" s="47"/>
      <c r="G592" s="47"/>
      <c r="H592" s="221"/>
      <c r="I592" s="221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</row>
    <row r="593" spans="1:41" ht="13.5" customHeight="1">
      <c r="A593" s="47"/>
      <c r="B593" s="221"/>
      <c r="C593" s="47"/>
      <c r="D593" s="47"/>
      <c r="E593" s="47"/>
      <c r="F593" s="47"/>
      <c r="G593" s="47"/>
      <c r="H593" s="221"/>
      <c r="I593" s="221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</row>
    <row r="594" spans="1:41" ht="13.5" customHeight="1">
      <c r="A594" s="47"/>
      <c r="B594" s="221"/>
      <c r="C594" s="47"/>
      <c r="D594" s="47"/>
      <c r="E594" s="47"/>
      <c r="F594" s="47"/>
      <c r="G594" s="47"/>
      <c r="H594" s="221"/>
      <c r="I594" s="221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</row>
    <row r="595" spans="1:41" ht="13.5" customHeight="1">
      <c r="A595" s="47"/>
      <c r="B595" s="221"/>
      <c r="C595" s="47"/>
      <c r="D595" s="47"/>
      <c r="E595" s="47"/>
      <c r="F595" s="47"/>
      <c r="G595" s="47"/>
      <c r="H595" s="221"/>
      <c r="I595" s="221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</row>
    <row r="596" spans="1:41" ht="13.5" customHeight="1">
      <c r="A596" s="47"/>
      <c r="B596" s="221"/>
      <c r="C596" s="47"/>
      <c r="D596" s="47"/>
      <c r="E596" s="47"/>
      <c r="F596" s="47"/>
      <c r="G596" s="47"/>
      <c r="H596" s="221"/>
      <c r="I596" s="221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</row>
    <row r="597" spans="1:41" ht="13.5" customHeight="1">
      <c r="A597" s="47"/>
      <c r="B597" s="221"/>
      <c r="C597" s="47"/>
      <c r="D597" s="47"/>
      <c r="E597" s="47"/>
      <c r="F597" s="47"/>
      <c r="G597" s="47"/>
      <c r="H597" s="221"/>
      <c r="I597" s="221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</row>
    <row r="598" spans="1:41" ht="13.5" customHeight="1">
      <c r="A598" s="47"/>
      <c r="B598" s="221"/>
      <c r="C598" s="47"/>
      <c r="D598" s="47"/>
      <c r="E598" s="47"/>
      <c r="F598" s="47"/>
      <c r="G598" s="47"/>
      <c r="H598" s="221"/>
      <c r="I598" s="221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</row>
    <row r="599" spans="1:41" ht="13.5" customHeight="1">
      <c r="A599" s="47"/>
      <c r="B599" s="221"/>
      <c r="C599" s="47"/>
      <c r="D599" s="47"/>
      <c r="E599" s="47"/>
      <c r="F599" s="47"/>
      <c r="G599" s="47"/>
      <c r="H599" s="221"/>
      <c r="I599" s="221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</row>
    <row r="600" spans="1:41" ht="13.5" customHeight="1">
      <c r="A600" s="47"/>
      <c r="B600" s="221"/>
      <c r="C600" s="47"/>
      <c r="D600" s="47"/>
      <c r="E600" s="47"/>
      <c r="F600" s="47"/>
      <c r="G600" s="47"/>
      <c r="H600" s="221"/>
      <c r="I600" s="221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</row>
    <row r="601" spans="1:41" ht="13.5" customHeight="1">
      <c r="A601" s="47"/>
      <c r="B601" s="221"/>
      <c r="C601" s="47"/>
      <c r="D601" s="47"/>
      <c r="E601" s="47"/>
      <c r="F601" s="47"/>
      <c r="G601" s="47"/>
      <c r="H601" s="221"/>
      <c r="I601" s="221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</row>
    <row r="602" spans="1:41" ht="13.5" customHeight="1">
      <c r="A602" s="47"/>
      <c r="B602" s="221"/>
      <c r="C602" s="47"/>
      <c r="D602" s="47"/>
      <c r="E602" s="47"/>
      <c r="F602" s="47"/>
      <c r="G602" s="47"/>
      <c r="H602" s="221"/>
      <c r="I602" s="221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</row>
    <row r="603" spans="1:41" ht="13.5" customHeight="1">
      <c r="A603" s="47"/>
      <c r="B603" s="221"/>
      <c r="C603" s="47"/>
      <c r="D603" s="47"/>
      <c r="E603" s="47"/>
      <c r="F603" s="47"/>
      <c r="G603" s="47"/>
      <c r="H603" s="221"/>
      <c r="I603" s="221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</row>
    <row r="604" spans="1:41" ht="13.5" customHeight="1">
      <c r="A604" s="47"/>
      <c r="B604" s="221"/>
      <c r="C604" s="47"/>
      <c r="D604" s="47"/>
      <c r="E604" s="47"/>
      <c r="F604" s="47"/>
      <c r="G604" s="47"/>
      <c r="H604" s="221"/>
      <c r="I604" s="221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</row>
    <row r="605" spans="1:41" ht="13.5" customHeight="1">
      <c r="A605" s="47"/>
      <c r="B605" s="221"/>
      <c r="C605" s="47"/>
      <c r="D605" s="47"/>
      <c r="E605" s="47"/>
      <c r="F605" s="47"/>
      <c r="G605" s="47"/>
      <c r="H605" s="221"/>
      <c r="I605" s="221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</row>
    <row r="606" spans="1:41" ht="13.5" customHeight="1">
      <c r="A606" s="47"/>
      <c r="B606" s="221"/>
      <c r="C606" s="47"/>
      <c r="D606" s="47"/>
      <c r="E606" s="47"/>
      <c r="F606" s="47"/>
      <c r="G606" s="47"/>
      <c r="H606" s="221"/>
      <c r="I606" s="221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</row>
    <row r="607" spans="1:41" ht="13.5" customHeight="1">
      <c r="A607" s="47"/>
      <c r="B607" s="221"/>
      <c r="C607" s="47"/>
      <c r="D607" s="47"/>
      <c r="E607" s="47"/>
      <c r="F607" s="47"/>
      <c r="G607" s="47"/>
      <c r="H607" s="221"/>
      <c r="I607" s="221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</row>
    <row r="608" spans="1:41" ht="13.5" customHeight="1">
      <c r="A608" s="47"/>
      <c r="B608" s="221"/>
      <c r="C608" s="47"/>
      <c r="D608" s="47"/>
      <c r="E608" s="47"/>
      <c r="F608" s="47"/>
      <c r="G608" s="47"/>
      <c r="H608" s="221"/>
      <c r="I608" s="221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</row>
    <row r="609" spans="1:41" ht="13.5" customHeight="1">
      <c r="A609" s="47"/>
      <c r="B609" s="221"/>
      <c r="C609" s="47"/>
      <c r="D609" s="47"/>
      <c r="E609" s="47"/>
      <c r="F609" s="47"/>
      <c r="G609" s="47"/>
      <c r="H609" s="221"/>
      <c r="I609" s="221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</row>
    <row r="610" spans="1:41" ht="13.5" customHeight="1">
      <c r="A610" s="47"/>
      <c r="B610" s="221"/>
      <c r="C610" s="47"/>
      <c r="D610" s="47"/>
      <c r="E610" s="47"/>
      <c r="F610" s="47"/>
      <c r="G610" s="47"/>
      <c r="H610" s="221"/>
      <c r="I610" s="221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</row>
    <row r="611" spans="1:41" ht="13.5" customHeight="1">
      <c r="A611" s="47"/>
      <c r="B611" s="221"/>
      <c r="C611" s="47"/>
      <c r="D611" s="47"/>
      <c r="E611" s="47"/>
      <c r="F611" s="47"/>
      <c r="G611" s="47"/>
      <c r="H611" s="221"/>
      <c r="I611" s="221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</row>
    <row r="612" spans="1:41" ht="13.5" customHeight="1">
      <c r="A612" s="47"/>
      <c r="B612" s="221"/>
      <c r="C612" s="47"/>
      <c r="D612" s="47"/>
      <c r="E612" s="47"/>
      <c r="F612" s="47"/>
      <c r="G612" s="47"/>
      <c r="H612" s="221"/>
      <c r="I612" s="221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</row>
    <row r="613" spans="1:41" ht="13.5" customHeight="1">
      <c r="A613" s="47"/>
      <c r="B613" s="221"/>
      <c r="C613" s="47"/>
      <c r="D613" s="47"/>
      <c r="E613" s="47"/>
      <c r="F613" s="47"/>
      <c r="G613" s="47"/>
      <c r="H613" s="221"/>
      <c r="I613" s="221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</row>
    <row r="614" spans="1:41" ht="13.5" customHeight="1">
      <c r="A614" s="47"/>
      <c r="B614" s="221"/>
      <c r="C614" s="47"/>
      <c r="D614" s="47"/>
      <c r="E614" s="47"/>
      <c r="F614" s="47"/>
      <c r="G614" s="47"/>
      <c r="H614" s="221"/>
      <c r="I614" s="221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</row>
    <row r="615" spans="1:41" ht="13.5" customHeight="1">
      <c r="A615" s="47"/>
      <c r="B615" s="221"/>
      <c r="C615" s="47"/>
      <c r="D615" s="47"/>
      <c r="E615" s="47"/>
      <c r="F615" s="47"/>
      <c r="G615" s="47"/>
      <c r="H615" s="221"/>
      <c r="I615" s="221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</row>
    <row r="616" spans="1:41" ht="13.5" customHeight="1">
      <c r="A616" s="47"/>
      <c r="B616" s="221"/>
      <c r="C616" s="47"/>
      <c r="D616" s="47"/>
      <c r="E616" s="47"/>
      <c r="F616" s="47"/>
      <c r="G616" s="47"/>
      <c r="H616" s="221"/>
      <c r="I616" s="221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</row>
    <row r="617" spans="1:41" ht="13.5" customHeight="1">
      <c r="A617" s="47"/>
      <c r="B617" s="221"/>
      <c r="C617" s="47"/>
      <c r="D617" s="47"/>
      <c r="E617" s="47"/>
      <c r="F617" s="47"/>
      <c r="G617" s="47"/>
      <c r="H617" s="221"/>
      <c r="I617" s="221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</row>
    <row r="618" spans="1:41" ht="13.5" customHeight="1">
      <c r="A618" s="47"/>
      <c r="B618" s="221"/>
      <c r="C618" s="47"/>
      <c r="D618" s="47"/>
      <c r="E618" s="47"/>
      <c r="F618" s="47"/>
      <c r="G618" s="47"/>
      <c r="H618" s="221"/>
      <c r="I618" s="221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</row>
    <row r="619" spans="1:41" ht="13.5" customHeight="1">
      <c r="A619" s="47"/>
      <c r="B619" s="221"/>
      <c r="C619" s="47"/>
      <c r="D619" s="47"/>
      <c r="E619" s="47"/>
      <c r="F619" s="47"/>
      <c r="G619" s="47"/>
      <c r="H619" s="221"/>
      <c r="I619" s="221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</row>
    <row r="620" spans="1:41" ht="13.5" customHeight="1">
      <c r="A620" s="47"/>
      <c r="B620" s="221"/>
      <c r="C620" s="47"/>
      <c r="D620" s="47"/>
      <c r="E620" s="47"/>
      <c r="F620" s="47"/>
      <c r="G620" s="47"/>
      <c r="H620" s="221"/>
      <c r="I620" s="221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</row>
    <row r="621" spans="1:41" ht="13.5" customHeight="1">
      <c r="A621" s="47"/>
      <c r="B621" s="221"/>
      <c r="C621" s="47"/>
      <c r="D621" s="47"/>
      <c r="E621" s="47"/>
      <c r="F621" s="47"/>
      <c r="G621" s="47"/>
      <c r="H621" s="221"/>
      <c r="I621" s="221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</row>
    <row r="622" spans="1:41" ht="13.5" customHeight="1">
      <c r="A622" s="47"/>
      <c r="B622" s="221"/>
      <c r="C622" s="47"/>
      <c r="D622" s="47"/>
      <c r="E622" s="47"/>
      <c r="F622" s="47"/>
      <c r="G622" s="47"/>
      <c r="H622" s="221"/>
      <c r="I622" s="221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</row>
    <row r="623" spans="1:41" ht="13.5" customHeight="1">
      <c r="A623" s="47"/>
      <c r="B623" s="221"/>
      <c r="C623" s="47"/>
      <c r="D623" s="47"/>
      <c r="E623" s="47"/>
      <c r="F623" s="47"/>
      <c r="G623" s="47"/>
      <c r="H623" s="221"/>
      <c r="I623" s="221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</row>
    <row r="624" spans="1:41" ht="13.5" customHeight="1">
      <c r="A624" s="47"/>
      <c r="B624" s="221"/>
      <c r="C624" s="47"/>
      <c r="D624" s="47"/>
      <c r="E624" s="47"/>
      <c r="F624" s="47"/>
      <c r="G624" s="47"/>
      <c r="H624" s="221"/>
      <c r="I624" s="221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</row>
    <row r="625" spans="1:41" ht="13.5" customHeight="1">
      <c r="A625" s="47"/>
      <c r="B625" s="221"/>
      <c r="C625" s="47"/>
      <c r="D625" s="47"/>
      <c r="E625" s="47"/>
      <c r="F625" s="47"/>
      <c r="G625" s="47"/>
      <c r="H625" s="221"/>
      <c r="I625" s="221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</row>
    <row r="626" spans="1:41" ht="13.5" customHeight="1">
      <c r="A626" s="47"/>
      <c r="B626" s="221"/>
      <c r="C626" s="47"/>
      <c r="D626" s="47"/>
      <c r="E626" s="47"/>
      <c r="F626" s="47"/>
      <c r="G626" s="47"/>
      <c r="H626" s="221"/>
      <c r="I626" s="221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</row>
    <row r="627" spans="1:41" ht="13.5" customHeight="1">
      <c r="A627" s="47"/>
      <c r="B627" s="221"/>
      <c r="C627" s="47"/>
      <c r="D627" s="47"/>
      <c r="E627" s="47"/>
      <c r="F627" s="47"/>
      <c r="G627" s="47"/>
      <c r="H627" s="221"/>
      <c r="I627" s="221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</row>
    <row r="628" spans="1:41" ht="13.5" customHeight="1">
      <c r="A628" s="47"/>
      <c r="B628" s="221"/>
      <c r="C628" s="47"/>
      <c r="D628" s="47"/>
      <c r="E628" s="47"/>
      <c r="F628" s="47"/>
      <c r="G628" s="47"/>
      <c r="H628" s="221"/>
      <c r="I628" s="221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</row>
    <row r="629" spans="1:41" ht="13.5" customHeight="1">
      <c r="A629" s="47"/>
      <c r="B629" s="221"/>
      <c r="C629" s="47"/>
      <c r="D629" s="47"/>
      <c r="E629" s="47"/>
      <c r="F629" s="47"/>
      <c r="G629" s="47"/>
      <c r="H629" s="221"/>
      <c r="I629" s="221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</row>
    <row r="630" spans="1:41" ht="13.5" customHeight="1">
      <c r="A630" s="47"/>
      <c r="B630" s="221"/>
      <c r="C630" s="47"/>
      <c r="D630" s="47"/>
      <c r="E630" s="47"/>
      <c r="F630" s="47"/>
      <c r="G630" s="47"/>
      <c r="H630" s="221"/>
      <c r="I630" s="221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</row>
    <row r="631" spans="1:41" ht="13.5" customHeight="1">
      <c r="A631" s="47"/>
      <c r="B631" s="221"/>
      <c r="C631" s="47"/>
      <c r="D631" s="47"/>
      <c r="E631" s="47"/>
      <c r="F631" s="47"/>
      <c r="G631" s="47"/>
      <c r="H631" s="221"/>
      <c r="I631" s="221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</row>
    <row r="632" spans="1:41" ht="13.5" customHeight="1">
      <c r="A632" s="47"/>
      <c r="B632" s="221"/>
      <c r="C632" s="47"/>
      <c r="D632" s="47"/>
      <c r="E632" s="47"/>
      <c r="F632" s="47"/>
      <c r="G632" s="47"/>
      <c r="H632" s="221"/>
      <c r="I632" s="221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</row>
    <row r="633" spans="1:41" ht="13.5" customHeight="1">
      <c r="A633" s="47"/>
      <c r="B633" s="221"/>
      <c r="C633" s="47"/>
      <c r="D633" s="47"/>
      <c r="E633" s="47"/>
      <c r="F633" s="47"/>
      <c r="G633" s="47"/>
      <c r="H633" s="221"/>
      <c r="I633" s="221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</row>
    <row r="634" spans="1:41" ht="13.5" customHeight="1">
      <c r="A634" s="47"/>
      <c r="B634" s="221"/>
      <c r="C634" s="47"/>
      <c r="D634" s="47"/>
      <c r="E634" s="47"/>
      <c r="F634" s="47"/>
      <c r="G634" s="47"/>
      <c r="H634" s="221"/>
      <c r="I634" s="221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</row>
    <row r="635" spans="1:41" ht="13.5" customHeight="1">
      <c r="A635" s="47"/>
      <c r="B635" s="221"/>
      <c r="C635" s="47"/>
      <c r="D635" s="47"/>
      <c r="E635" s="47"/>
      <c r="F635" s="47"/>
      <c r="G635" s="47"/>
      <c r="H635" s="221"/>
      <c r="I635" s="221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</row>
    <row r="636" spans="1:41" ht="13.5" customHeight="1">
      <c r="A636" s="47"/>
      <c r="B636" s="221"/>
      <c r="C636" s="47"/>
      <c r="D636" s="47"/>
      <c r="E636" s="47"/>
      <c r="F636" s="47"/>
      <c r="G636" s="47"/>
      <c r="H636" s="221"/>
      <c r="I636" s="221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</row>
    <row r="637" spans="1:41" ht="13.5" customHeight="1">
      <c r="A637" s="47"/>
      <c r="B637" s="221"/>
      <c r="C637" s="47"/>
      <c r="D637" s="47"/>
      <c r="E637" s="47"/>
      <c r="F637" s="47"/>
      <c r="G637" s="47"/>
      <c r="H637" s="221"/>
      <c r="I637" s="221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</row>
    <row r="638" spans="1:41" ht="13.5" customHeight="1">
      <c r="A638" s="47"/>
      <c r="B638" s="221"/>
      <c r="C638" s="47"/>
      <c r="D638" s="47"/>
      <c r="E638" s="47"/>
      <c r="F638" s="47"/>
      <c r="G638" s="47"/>
      <c r="H638" s="221"/>
      <c r="I638" s="221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</row>
    <row r="639" spans="1:41" ht="13.5" customHeight="1">
      <c r="A639" s="47"/>
      <c r="B639" s="221"/>
      <c r="C639" s="47"/>
      <c r="D639" s="47"/>
      <c r="E639" s="47"/>
      <c r="F639" s="47"/>
      <c r="G639" s="47"/>
      <c r="H639" s="221"/>
      <c r="I639" s="221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</row>
    <row r="640" spans="1:41" ht="13.5" customHeight="1">
      <c r="A640" s="47"/>
      <c r="B640" s="221"/>
      <c r="C640" s="47"/>
      <c r="D640" s="47"/>
      <c r="E640" s="47"/>
      <c r="F640" s="47"/>
      <c r="G640" s="47"/>
      <c r="H640" s="221"/>
      <c r="I640" s="221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</row>
    <row r="641" spans="1:41" ht="13.5" customHeight="1">
      <c r="A641" s="47"/>
      <c r="B641" s="221"/>
      <c r="C641" s="47"/>
      <c r="D641" s="47"/>
      <c r="E641" s="47"/>
      <c r="F641" s="47"/>
      <c r="G641" s="47"/>
      <c r="H641" s="221"/>
      <c r="I641" s="221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</row>
    <row r="642" spans="1:41" ht="13.5" customHeight="1">
      <c r="A642" s="47"/>
      <c r="B642" s="221"/>
      <c r="C642" s="47"/>
      <c r="D642" s="47"/>
      <c r="E642" s="47"/>
      <c r="F642" s="47"/>
      <c r="G642" s="47"/>
      <c r="H642" s="221"/>
      <c r="I642" s="221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</row>
    <row r="643" spans="1:41" ht="13.5" customHeight="1">
      <c r="A643" s="47"/>
      <c r="B643" s="221"/>
      <c r="C643" s="47"/>
      <c r="D643" s="47"/>
      <c r="E643" s="47"/>
      <c r="F643" s="47"/>
      <c r="G643" s="47"/>
      <c r="H643" s="221"/>
      <c r="I643" s="221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</row>
    <row r="644" spans="1:41" ht="13.5" customHeight="1">
      <c r="A644" s="47"/>
      <c r="B644" s="221"/>
      <c r="C644" s="47"/>
      <c r="D644" s="47"/>
      <c r="E644" s="47"/>
      <c r="F644" s="47"/>
      <c r="G644" s="47"/>
      <c r="H644" s="221"/>
      <c r="I644" s="221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</row>
    <row r="645" spans="1:41" ht="13.5" customHeight="1">
      <c r="A645" s="47"/>
      <c r="B645" s="221"/>
      <c r="C645" s="47"/>
      <c r="D645" s="47"/>
      <c r="E645" s="47"/>
      <c r="F645" s="47"/>
      <c r="G645" s="47"/>
      <c r="H645" s="221"/>
      <c r="I645" s="221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</row>
    <row r="646" spans="1:41" ht="13.5" customHeight="1">
      <c r="A646" s="47"/>
      <c r="B646" s="221"/>
      <c r="C646" s="47"/>
      <c r="D646" s="47"/>
      <c r="E646" s="47"/>
      <c r="F646" s="47"/>
      <c r="G646" s="47"/>
      <c r="H646" s="221"/>
      <c r="I646" s="221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</row>
    <row r="647" spans="1:41" ht="13.5" customHeight="1">
      <c r="A647" s="47"/>
      <c r="B647" s="221"/>
      <c r="C647" s="47"/>
      <c r="D647" s="47"/>
      <c r="E647" s="47"/>
      <c r="F647" s="47"/>
      <c r="G647" s="47"/>
      <c r="H647" s="221"/>
      <c r="I647" s="221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</row>
    <row r="648" spans="1:41" ht="13.5" customHeight="1">
      <c r="A648" s="47"/>
      <c r="B648" s="221"/>
      <c r="C648" s="47"/>
      <c r="D648" s="47"/>
      <c r="E648" s="47"/>
      <c r="F648" s="47"/>
      <c r="G648" s="47"/>
      <c r="H648" s="221"/>
      <c r="I648" s="221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</row>
    <row r="649" spans="1:41" ht="13.5" customHeight="1">
      <c r="A649" s="47"/>
      <c r="B649" s="221"/>
      <c r="C649" s="47"/>
      <c r="D649" s="47"/>
      <c r="E649" s="47"/>
      <c r="F649" s="47"/>
      <c r="G649" s="47"/>
      <c r="H649" s="221"/>
      <c r="I649" s="221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</row>
    <row r="650" spans="1:41" ht="13.5" customHeight="1">
      <c r="A650" s="47"/>
      <c r="B650" s="221"/>
      <c r="C650" s="47"/>
      <c r="D650" s="47"/>
      <c r="E650" s="47"/>
      <c r="F650" s="47"/>
      <c r="G650" s="47"/>
      <c r="H650" s="221"/>
      <c r="I650" s="221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</row>
    <row r="651" spans="1:41" ht="13.5" customHeight="1">
      <c r="A651" s="47"/>
      <c r="B651" s="221"/>
      <c r="C651" s="47"/>
      <c r="D651" s="47"/>
      <c r="E651" s="47"/>
      <c r="F651" s="47"/>
      <c r="G651" s="47"/>
      <c r="H651" s="221"/>
      <c r="I651" s="221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</row>
    <row r="652" spans="1:41" ht="13.5" customHeight="1">
      <c r="A652" s="47"/>
      <c r="B652" s="221"/>
      <c r="C652" s="47"/>
      <c r="D652" s="47"/>
      <c r="E652" s="47"/>
      <c r="F652" s="47"/>
      <c r="G652" s="47"/>
      <c r="H652" s="221"/>
      <c r="I652" s="221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</row>
    <row r="653" spans="1:41" ht="13.5" customHeight="1">
      <c r="A653" s="47"/>
      <c r="B653" s="221"/>
      <c r="C653" s="47"/>
      <c r="D653" s="47"/>
      <c r="E653" s="47"/>
      <c r="F653" s="47"/>
      <c r="G653" s="47"/>
      <c r="H653" s="221"/>
      <c r="I653" s="221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</row>
    <row r="654" spans="1:41" ht="13.5" customHeight="1">
      <c r="A654" s="47"/>
      <c r="B654" s="221"/>
      <c r="C654" s="47"/>
      <c r="D654" s="47"/>
      <c r="E654" s="47"/>
      <c r="F654" s="47"/>
      <c r="G654" s="47"/>
      <c r="H654" s="221"/>
      <c r="I654" s="221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</row>
    <row r="655" spans="1:41" ht="13.5" customHeight="1">
      <c r="A655" s="47"/>
      <c r="B655" s="221"/>
      <c r="C655" s="47"/>
      <c r="D655" s="47"/>
      <c r="E655" s="47"/>
      <c r="F655" s="47"/>
      <c r="G655" s="47"/>
      <c r="H655" s="221"/>
      <c r="I655" s="221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</row>
    <row r="656" spans="1:41" ht="13.5" customHeight="1">
      <c r="A656" s="47"/>
      <c r="B656" s="221"/>
      <c r="C656" s="47"/>
      <c r="D656" s="47"/>
      <c r="E656" s="47"/>
      <c r="F656" s="47"/>
      <c r="G656" s="47"/>
      <c r="H656" s="221"/>
      <c r="I656" s="221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</row>
    <row r="657" spans="1:41" ht="13.5" customHeight="1">
      <c r="A657" s="47"/>
      <c r="B657" s="221"/>
      <c r="C657" s="47"/>
      <c r="D657" s="47"/>
      <c r="E657" s="47"/>
      <c r="F657" s="47"/>
      <c r="G657" s="47"/>
      <c r="H657" s="221"/>
      <c r="I657" s="221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</row>
    <row r="658" spans="1:41" ht="13.5" customHeight="1">
      <c r="A658" s="47"/>
      <c r="B658" s="221"/>
      <c r="C658" s="47"/>
      <c r="D658" s="47"/>
      <c r="E658" s="47"/>
      <c r="F658" s="47"/>
      <c r="G658" s="47"/>
      <c r="H658" s="221"/>
      <c r="I658" s="221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</row>
    <row r="659" spans="1:41" ht="13.5" customHeight="1">
      <c r="A659" s="47"/>
      <c r="B659" s="221"/>
      <c r="C659" s="47"/>
      <c r="D659" s="47"/>
      <c r="E659" s="47"/>
      <c r="F659" s="47"/>
      <c r="G659" s="47"/>
      <c r="H659" s="221"/>
      <c r="I659" s="221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</row>
    <row r="660" spans="1:41" ht="13.5" customHeight="1">
      <c r="A660" s="47"/>
      <c r="B660" s="221"/>
      <c r="C660" s="47"/>
      <c r="D660" s="47"/>
      <c r="E660" s="47"/>
      <c r="F660" s="47"/>
      <c r="G660" s="47"/>
      <c r="H660" s="221"/>
      <c r="I660" s="221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</row>
    <row r="661" spans="1:41" ht="13.5" customHeight="1">
      <c r="A661" s="47"/>
      <c r="B661" s="221"/>
      <c r="C661" s="47"/>
      <c r="D661" s="47"/>
      <c r="E661" s="47"/>
      <c r="F661" s="47"/>
      <c r="G661" s="47"/>
      <c r="H661" s="221"/>
      <c r="I661" s="221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</row>
    <row r="662" spans="1:41" ht="13.5" customHeight="1">
      <c r="A662" s="47"/>
      <c r="B662" s="221"/>
      <c r="C662" s="47"/>
      <c r="D662" s="47"/>
      <c r="E662" s="47"/>
      <c r="F662" s="47"/>
      <c r="G662" s="47"/>
      <c r="H662" s="221"/>
      <c r="I662" s="221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</row>
    <row r="663" spans="1:41" ht="13.5" customHeight="1">
      <c r="A663" s="47"/>
      <c r="B663" s="221"/>
      <c r="C663" s="47"/>
      <c r="D663" s="47"/>
      <c r="E663" s="47"/>
      <c r="F663" s="47"/>
      <c r="G663" s="47"/>
      <c r="H663" s="221"/>
      <c r="I663" s="221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</row>
    <row r="664" spans="1:41" ht="13.5" customHeight="1">
      <c r="A664" s="47"/>
      <c r="B664" s="221"/>
      <c r="C664" s="47"/>
      <c r="D664" s="47"/>
      <c r="E664" s="47"/>
      <c r="F664" s="47"/>
      <c r="G664" s="47"/>
      <c r="H664" s="221"/>
      <c r="I664" s="221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</row>
    <row r="665" spans="1:41" ht="13.5" customHeight="1">
      <c r="A665" s="47"/>
      <c r="B665" s="221"/>
      <c r="C665" s="47"/>
      <c r="D665" s="47"/>
      <c r="E665" s="47"/>
      <c r="F665" s="47"/>
      <c r="G665" s="47"/>
      <c r="H665" s="221"/>
      <c r="I665" s="221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</row>
    <row r="666" spans="1:41" ht="13.5" customHeight="1">
      <c r="A666" s="47"/>
      <c r="B666" s="221"/>
      <c r="C666" s="47"/>
      <c r="D666" s="47"/>
      <c r="E666" s="47"/>
      <c r="F666" s="47"/>
      <c r="G666" s="47"/>
      <c r="H666" s="221"/>
      <c r="I666" s="221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</row>
    <row r="667" spans="1:41" ht="13.5" customHeight="1">
      <c r="A667" s="47"/>
      <c r="B667" s="221"/>
      <c r="C667" s="47"/>
      <c r="D667" s="47"/>
      <c r="E667" s="47"/>
      <c r="F667" s="47"/>
      <c r="G667" s="47"/>
      <c r="H667" s="221"/>
      <c r="I667" s="221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</row>
    <row r="668" spans="1:41" ht="13.5" customHeight="1">
      <c r="A668" s="47"/>
      <c r="B668" s="221"/>
      <c r="C668" s="47"/>
      <c r="D668" s="47"/>
      <c r="E668" s="47"/>
      <c r="F668" s="47"/>
      <c r="G668" s="47"/>
      <c r="H668" s="221"/>
      <c r="I668" s="221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</row>
    <row r="669" spans="1:41" ht="13.5" customHeight="1">
      <c r="A669" s="47"/>
      <c r="B669" s="221"/>
      <c r="C669" s="47"/>
      <c r="D669" s="47"/>
      <c r="E669" s="47"/>
      <c r="F669" s="47"/>
      <c r="G669" s="47"/>
      <c r="H669" s="221"/>
      <c r="I669" s="221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</row>
    <row r="670" spans="1:41" ht="13.5" customHeight="1">
      <c r="A670" s="47"/>
      <c r="B670" s="221"/>
      <c r="C670" s="47"/>
      <c r="D670" s="47"/>
      <c r="E670" s="47"/>
      <c r="F670" s="47"/>
      <c r="G670" s="47"/>
      <c r="H670" s="221"/>
      <c r="I670" s="221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</row>
    <row r="671" spans="1:41" ht="13.5" customHeight="1">
      <c r="A671" s="47"/>
      <c r="B671" s="221"/>
      <c r="C671" s="47"/>
      <c r="D671" s="47"/>
      <c r="E671" s="47"/>
      <c r="F671" s="47"/>
      <c r="G671" s="47"/>
      <c r="H671" s="221"/>
      <c r="I671" s="221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</row>
    <row r="672" spans="1:41" ht="13.5" customHeight="1">
      <c r="A672" s="47"/>
      <c r="B672" s="221"/>
      <c r="C672" s="47"/>
      <c r="D672" s="47"/>
      <c r="E672" s="47"/>
      <c r="F672" s="47"/>
      <c r="G672" s="47"/>
      <c r="H672" s="221"/>
      <c r="I672" s="221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</row>
    <row r="673" spans="1:41" ht="13.5" customHeight="1">
      <c r="A673" s="47"/>
      <c r="B673" s="221"/>
      <c r="C673" s="47"/>
      <c r="D673" s="47"/>
      <c r="E673" s="47"/>
      <c r="F673" s="47"/>
      <c r="G673" s="47"/>
      <c r="H673" s="221"/>
      <c r="I673" s="221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</row>
    <row r="674" spans="1:41" ht="13.5" customHeight="1">
      <c r="A674" s="47"/>
      <c r="B674" s="221"/>
      <c r="C674" s="47"/>
      <c r="D674" s="47"/>
      <c r="E674" s="47"/>
      <c r="F674" s="47"/>
      <c r="G674" s="47"/>
      <c r="H674" s="221"/>
      <c r="I674" s="221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</row>
    <row r="675" spans="1:41" ht="13.5" customHeight="1">
      <c r="A675" s="47"/>
      <c r="B675" s="221"/>
      <c r="C675" s="47"/>
      <c r="D675" s="47"/>
      <c r="E675" s="47"/>
      <c r="F675" s="47"/>
      <c r="G675" s="47"/>
      <c r="H675" s="221"/>
      <c r="I675" s="221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</row>
    <row r="676" spans="1:41" ht="13.5" customHeight="1">
      <c r="A676" s="47"/>
      <c r="B676" s="221"/>
      <c r="C676" s="47"/>
      <c r="D676" s="47"/>
      <c r="E676" s="47"/>
      <c r="F676" s="47"/>
      <c r="G676" s="47"/>
      <c r="H676" s="221"/>
      <c r="I676" s="221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</row>
    <row r="677" spans="1:41" ht="13.5" customHeight="1">
      <c r="A677" s="47"/>
      <c r="B677" s="221"/>
      <c r="C677" s="47"/>
      <c r="D677" s="47"/>
      <c r="E677" s="47"/>
      <c r="F677" s="47"/>
      <c r="G677" s="47"/>
      <c r="H677" s="221"/>
      <c r="I677" s="221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</row>
    <row r="678" spans="1:41" ht="13.5" customHeight="1">
      <c r="A678" s="47"/>
      <c r="B678" s="221"/>
      <c r="C678" s="47"/>
      <c r="D678" s="47"/>
      <c r="E678" s="47"/>
      <c r="F678" s="47"/>
      <c r="G678" s="47"/>
      <c r="H678" s="221"/>
      <c r="I678" s="221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</row>
    <row r="679" spans="1:41" ht="13.5" customHeight="1">
      <c r="A679" s="47"/>
      <c r="B679" s="221"/>
      <c r="C679" s="47"/>
      <c r="D679" s="47"/>
      <c r="E679" s="47"/>
      <c r="F679" s="47"/>
      <c r="G679" s="47"/>
      <c r="H679" s="221"/>
      <c r="I679" s="221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</row>
    <row r="680" spans="1:41" ht="13.5" customHeight="1">
      <c r="A680" s="47"/>
      <c r="B680" s="221"/>
      <c r="C680" s="47"/>
      <c r="D680" s="47"/>
      <c r="E680" s="47"/>
      <c r="F680" s="47"/>
      <c r="G680" s="47"/>
      <c r="H680" s="221"/>
      <c r="I680" s="221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</row>
    <row r="681" spans="1:41" ht="13.5" customHeight="1">
      <c r="A681" s="47"/>
      <c r="B681" s="221"/>
      <c r="C681" s="47"/>
      <c r="D681" s="47"/>
      <c r="E681" s="47"/>
      <c r="F681" s="47"/>
      <c r="G681" s="47"/>
      <c r="H681" s="221"/>
      <c r="I681" s="221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</row>
    <row r="682" spans="1:41" ht="13.5" customHeight="1">
      <c r="A682" s="47"/>
      <c r="B682" s="221"/>
      <c r="C682" s="47"/>
      <c r="D682" s="47"/>
      <c r="E682" s="47"/>
      <c r="F682" s="47"/>
      <c r="G682" s="47"/>
      <c r="H682" s="221"/>
      <c r="I682" s="221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</row>
    <row r="683" spans="1:41" ht="13.5" customHeight="1">
      <c r="A683" s="47"/>
      <c r="B683" s="221"/>
      <c r="C683" s="47"/>
      <c r="D683" s="47"/>
      <c r="E683" s="47"/>
      <c r="F683" s="47"/>
      <c r="G683" s="47"/>
      <c r="H683" s="221"/>
      <c r="I683" s="221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</row>
    <row r="684" spans="1:41" ht="13.5" customHeight="1">
      <c r="A684" s="47"/>
      <c r="B684" s="221"/>
      <c r="C684" s="47"/>
      <c r="D684" s="47"/>
      <c r="E684" s="47"/>
      <c r="F684" s="47"/>
      <c r="G684" s="47"/>
      <c r="H684" s="221"/>
      <c r="I684" s="221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</row>
    <row r="685" spans="1:41" ht="13.5" customHeight="1">
      <c r="A685" s="47"/>
      <c r="B685" s="221"/>
      <c r="C685" s="47"/>
      <c r="D685" s="47"/>
      <c r="E685" s="47"/>
      <c r="F685" s="47"/>
      <c r="G685" s="47"/>
      <c r="H685" s="221"/>
      <c r="I685" s="221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</row>
    <row r="686" spans="1:41" ht="13.5" customHeight="1">
      <c r="A686" s="47"/>
      <c r="B686" s="221"/>
      <c r="C686" s="47"/>
      <c r="D686" s="47"/>
      <c r="E686" s="47"/>
      <c r="F686" s="47"/>
      <c r="G686" s="47"/>
      <c r="H686" s="221"/>
      <c r="I686" s="221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</row>
    <row r="687" spans="1:41" ht="13.5" customHeight="1">
      <c r="A687" s="47"/>
      <c r="B687" s="221"/>
      <c r="C687" s="47"/>
      <c r="D687" s="47"/>
      <c r="E687" s="47"/>
      <c r="F687" s="47"/>
      <c r="G687" s="47"/>
      <c r="H687" s="221"/>
      <c r="I687" s="221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</row>
    <row r="688" spans="1:41" ht="13.5" customHeight="1">
      <c r="A688" s="47"/>
      <c r="B688" s="221"/>
      <c r="C688" s="47"/>
      <c r="D688" s="47"/>
      <c r="E688" s="47"/>
      <c r="F688" s="47"/>
      <c r="G688" s="47"/>
      <c r="H688" s="221"/>
      <c r="I688" s="221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</row>
    <row r="689" spans="1:41" ht="13.5" customHeight="1">
      <c r="A689" s="47"/>
      <c r="B689" s="221"/>
      <c r="C689" s="47"/>
      <c r="D689" s="47"/>
      <c r="E689" s="47"/>
      <c r="F689" s="47"/>
      <c r="G689" s="47"/>
      <c r="H689" s="221"/>
      <c r="I689" s="221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</row>
    <row r="690" spans="1:41" ht="13.5" customHeight="1">
      <c r="A690" s="47"/>
      <c r="B690" s="221"/>
      <c r="C690" s="47"/>
      <c r="D690" s="47"/>
      <c r="E690" s="47"/>
      <c r="F690" s="47"/>
      <c r="G690" s="47"/>
      <c r="H690" s="221"/>
      <c r="I690" s="221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</row>
    <row r="691" spans="1:41" ht="13.5" customHeight="1">
      <c r="A691" s="47"/>
      <c r="B691" s="221"/>
      <c r="C691" s="47"/>
      <c r="D691" s="47"/>
      <c r="E691" s="47"/>
      <c r="F691" s="47"/>
      <c r="G691" s="47"/>
      <c r="H691" s="221"/>
      <c r="I691" s="221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</row>
    <row r="692" spans="1:41" ht="13.5" customHeight="1">
      <c r="A692" s="47"/>
      <c r="B692" s="221"/>
      <c r="C692" s="47"/>
      <c r="D692" s="47"/>
      <c r="E692" s="47"/>
      <c r="F692" s="47"/>
      <c r="G692" s="47"/>
      <c r="H692" s="221"/>
      <c r="I692" s="221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</row>
    <row r="693" spans="1:41" ht="13.5" customHeight="1">
      <c r="A693" s="47"/>
      <c r="B693" s="221"/>
      <c r="C693" s="47"/>
      <c r="D693" s="47"/>
      <c r="E693" s="47"/>
      <c r="F693" s="47"/>
      <c r="G693" s="47"/>
      <c r="H693" s="221"/>
      <c r="I693" s="221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</row>
    <row r="694" spans="1:41" ht="13.5" customHeight="1">
      <c r="A694" s="47"/>
      <c r="B694" s="221"/>
      <c r="C694" s="47"/>
      <c r="D694" s="47"/>
      <c r="E694" s="47"/>
      <c r="F694" s="47"/>
      <c r="G694" s="47"/>
      <c r="H694" s="221"/>
      <c r="I694" s="221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</row>
    <row r="695" spans="1:41" ht="13.5" customHeight="1">
      <c r="A695" s="47"/>
      <c r="B695" s="221"/>
      <c r="C695" s="47"/>
      <c r="D695" s="47"/>
      <c r="E695" s="47"/>
      <c r="F695" s="47"/>
      <c r="G695" s="47"/>
      <c r="H695" s="221"/>
      <c r="I695" s="221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</row>
    <row r="696" spans="1:41" ht="13.5" customHeight="1">
      <c r="A696" s="47"/>
      <c r="B696" s="221"/>
      <c r="C696" s="47"/>
      <c r="D696" s="47"/>
      <c r="E696" s="47"/>
      <c r="F696" s="47"/>
      <c r="G696" s="47"/>
      <c r="H696" s="221"/>
      <c r="I696" s="221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</row>
    <row r="697" spans="1:41" ht="13.5" customHeight="1">
      <c r="A697" s="47"/>
      <c r="B697" s="221"/>
      <c r="C697" s="47"/>
      <c r="D697" s="47"/>
      <c r="E697" s="47"/>
      <c r="F697" s="47"/>
      <c r="G697" s="47"/>
      <c r="H697" s="221"/>
      <c r="I697" s="221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</row>
    <row r="698" spans="1:41" ht="13.5" customHeight="1">
      <c r="A698" s="47"/>
      <c r="B698" s="221"/>
      <c r="C698" s="47"/>
      <c r="D698" s="47"/>
      <c r="E698" s="47"/>
      <c r="F698" s="47"/>
      <c r="G698" s="47"/>
      <c r="H698" s="221"/>
      <c r="I698" s="221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</row>
    <row r="699" spans="1:41" ht="13.5" customHeight="1">
      <c r="A699" s="47"/>
      <c r="B699" s="221"/>
      <c r="C699" s="47"/>
      <c r="D699" s="47"/>
      <c r="E699" s="47"/>
      <c r="F699" s="47"/>
      <c r="G699" s="47"/>
      <c r="H699" s="221"/>
      <c r="I699" s="221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</row>
    <row r="700" spans="1:41" ht="13.5" customHeight="1">
      <c r="A700" s="47"/>
      <c r="B700" s="221"/>
      <c r="C700" s="47"/>
      <c r="D700" s="47"/>
      <c r="E700" s="47"/>
      <c r="F700" s="47"/>
      <c r="G700" s="47"/>
      <c r="H700" s="221"/>
      <c r="I700" s="221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</row>
    <row r="701" spans="1:41" ht="13.5" customHeight="1">
      <c r="A701" s="47"/>
      <c r="B701" s="221"/>
      <c r="C701" s="47"/>
      <c r="D701" s="47"/>
      <c r="E701" s="47"/>
      <c r="F701" s="47"/>
      <c r="G701" s="47"/>
      <c r="H701" s="221"/>
      <c r="I701" s="221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</row>
    <row r="702" spans="1:41" ht="13.5" customHeight="1">
      <c r="A702" s="47"/>
      <c r="B702" s="221"/>
      <c r="C702" s="47"/>
      <c r="D702" s="47"/>
      <c r="E702" s="47"/>
      <c r="F702" s="47"/>
      <c r="G702" s="47"/>
      <c r="H702" s="221"/>
      <c r="I702" s="221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</row>
    <row r="703" spans="1:41" ht="13.5" customHeight="1">
      <c r="A703" s="47"/>
      <c r="B703" s="221"/>
      <c r="C703" s="47"/>
      <c r="D703" s="47"/>
      <c r="E703" s="47"/>
      <c r="F703" s="47"/>
      <c r="G703" s="47"/>
      <c r="H703" s="221"/>
      <c r="I703" s="221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</row>
    <row r="704" spans="1:41" ht="13.5" customHeight="1">
      <c r="A704" s="47"/>
      <c r="B704" s="221"/>
      <c r="C704" s="47"/>
      <c r="D704" s="47"/>
      <c r="E704" s="47"/>
      <c r="F704" s="47"/>
      <c r="G704" s="47"/>
      <c r="H704" s="221"/>
      <c r="I704" s="221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</row>
    <row r="705" spans="1:41" ht="13.5" customHeight="1">
      <c r="A705" s="47"/>
      <c r="B705" s="221"/>
      <c r="C705" s="47"/>
      <c r="D705" s="47"/>
      <c r="E705" s="47"/>
      <c r="F705" s="47"/>
      <c r="G705" s="47"/>
      <c r="H705" s="221"/>
      <c r="I705" s="221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</row>
    <row r="706" spans="1:41" ht="13.5" customHeight="1">
      <c r="A706" s="47"/>
      <c r="B706" s="221"/>
      <c r="C706" s="47"/>
      <c r="D706" s="47"/>
      <c r="E706" s="47"/>
      <c r="F706" s="47"/>
      <c r="G706" s="47"/>
      <c r="H706" s="221"/>
      <c r="I706" s="221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</row>
    <row r="707" spans="1:41" ht="13.5" customHeight="1">
      <c r="A707" s="47"/>
      <c r="B707" s="221"/>
      <c r="C707" s="47"/>
      <c r="D707" s="47"/>
      <c r="E707" s="47"/>
      <c r="F707" s="47"/>
      <c r="G707" s="47"/>
      <c r="H707" s="221"/>
      <c r="I707" s="221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</row>
    <row r="708" spans="1:41" ht="13.5" customHeight="1">
      <c r="A708" s="47"/>
      <c r="B708" s="221"/>
      <c r="C708" s="47"/>
      <c r="D708" s="47"/>
      <c r="E708" s="47"/>
      <c r="F708" s="47"/>
      <c r="G708" s="47"/>
      <c r="H708" s="221"/>
      <c r="I708" s="221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</row>
    <row r="709" spans="1:41" ht="13.5" customHeight="1">
      <c r="A709" s="47"/>
      <c r="B709" s="221"/>
      <c r="C709" s="47"/>
      <c r="D709" s="47"/>
      <c r="E709" s="47"/>
      <c r="F709" s="47"/>
      <c r="G709" s="47"/>
      <c r="H709" s="221"/>
      <c r="I709" s="221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</row>
    <row r="710" spans="1:41" ht="13.5" customHeight="1">
      <c r="A710" s="47"/>
      <c r="B710" s="221"/>
      <c r="C710" s="47"/>
      <c r="D710" s="47"/>
      <c r="E710" s="47"/>
      <c r="F710" s="47"/>
      <c r="G710" s="47"/>
      <c r="H710" s="221"/>
      <c r="I710" s="221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</row>
    <row r="711" spans="1:41" ht="13.5" customHeight="1">
      <c r="A711" s="47"/>
      <c r="B711" s="221"/>
      <c r="C711" s="47"/>
      <c r="D711" s="47"/>
      <c r="E711" s="47"/>
      <c r="F711" s="47"/>
      <c r="G711" s="47"/>
      <c r="H711" s="221"/>
      <c r="I711" s="221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</row>
    <row r="712" spans="1:41" ht="13.5" customHeight="1">
      <c r="A712" s="47"/>
      <c r="B712" s="221"/>
      <c r="C712" s="47"/>
      <c r="D712" s="47"/>
      <c r="E712" s="47"/>
      <c r="F712" s="47"/>
      <c r="G712" s="47"/>
      <c r="H712" s="221"/>
      <c r="I712" s="221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</row>
    <row r="713" spans="1:41" ht="13.5" customHeight="1">
      <c r="A713" s="47"/>
      <c r="B713" s="221"/>
      <c r="C713" s="47"/>
      <c r="D713" s="47"/>
      <c r="E713" s="47"/>
      <c r="F713" s="47"/>
      <c r="G713" s="47"/>
      <c r="H713" s="221"/>
      <c r="I713" s="221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</row>
    <row r="714" spans="1:41" ht="13.5" customHeight="1">
      <c r="A714" s="47"/>
      <c r="B714" s="221"/>
      <c r="C714" s="47"/>
      <c r="D714" s="47"/>
      <c r="E714" s="47"/>
      <c r="F714" s="47"/>
      <c r="G714" s="47"/>
      <c r="H714" s="221"/>
      <c r="I714" s="221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</row>
    <row r="715" spans="1:41" ht="13.5" customHeight="1">
      <c r="A715" s="47"/>
      <c r="B715" s="221"/>
      <c r="C715" s="47"/>
      <c r="D715" s="47"/>
      <c r="E715" s="47"/>
      <c r="F715" s="47"/>
      <c r="G715" s="47"/>
      <c r="H715" s="221"/>
      <c r="I715" s="221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</row>
    <row r="716" spans="1:41" ht="13.5" customHeight="1">
      <c r="A716" s="47"/>
      <c r="B716" s="221"/>
      <c r="C716" s="47"/>
      <c r="D716" s="47"/>
      <c r="E716" s="47"/>
      <c r="F716" s="47"/>
      <c r="G716" s="47"/>
      <c r="H716" s="221"/>
      <c r="I716" s="221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</row>
    <row r="717" spans="1:41" ht="13.5" customHeight="1">
      <c r="A717" s="47"/>
      <c r="B717" s="221"/>
      <c r="C717" s="47"/>
      <c r="D717" s="47"/>
      <c r="E717" s="47"/>
      <c r="F717" s="47"/>
      <c r="G717" s="47"/>
      <c r="H717" s="221"/>
      <c r="I717" s="221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</row>
    <row r="718" spans="1:41" ht="13.5" customHeight="1">
      <c r="A718" s="47"/>
      <c r="B718" s="221"/>
      <c r="C718" s="47"/>
      <c r="D718" s="47"/>
      <c r="E718" s="47"/>
      <c r="F718" s="47"/>
      <c r="G718" s="47"/>
      <c r="H718" s="221"/>
      <c r="I718" s="221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</row>
    <row r="719" spans="1:41" ht="13.5" customHeight="1">
      <c r="A719" s="47"/>
      <c r="B719" s="221"/>
      <c r="C719" s="47"/>
      <c r="D719" s="47"/>
      <c r="E719" s="47"/>
      <c r="F719" s="47"/>
      <c r="G719" s="47"/>
      <c r="H719" s="221"/>
      <c r="I719" s="221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</row>
    <row r="720" spans="1:41" ht="13.5" customHeight="1">
      <c r="A720" s="47"/>
      <c r="B720" s="221"/>
      <c r="C720" s="47"/>
      <c r="D720" s="47"/>
      <c r="E720" s="47"/>
      <c r="F720" s="47"/>
      <c r="G720" s="47"/>
      <c r="H720" s="221"/>
      <c r="I720" s="221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</row>
    <row r="721" spans="1:41" ht="13.5" customHeight="1">
      <c r="A721" s="47"/>
      <c r="B721" s="221"/>
      <c r="C721" s="47"/>
      <c r="D721" s="47"/>
      <c r="E721" s="47"/>
      <c r="F721" s="47"/>
      <c r="G721" s="47"/>
      <c r="H721" s="221"/>
      <c r="I721" s="221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</row>
    <row r="722" spans="1:41" ht="13.5" customHeight="1">
      <c r="A722" s="47"/>
      <c r="B722" s="221"/>
      <c r="C722" s="47"/>
      <c r="D722" s="47"/>
      <c r="E722" s="47"/>
      <c r="F722" s="47"/>
      <c r="G722" s="47"/>
      <c r="H722" s="221"/>
      <c r="I722" s="221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</row>
    <row r="723" spans="1:41" ht="13.5" customHeight="1">
      <c r="A723" s="47"/>
      <c r="B723" s="221"/>
      <c r="C723" s="47"/>
      <c r="D723" s="47"/>
      <c r="E723" s="47"/>
      <c r="F723" s="47"/>
      <c r="G723" s="47"/>
      <c r="H723" s="221"/>
      <c r="I723" s="221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</row>
    <row r="724" spans="1:41" ht="13.5" customHeight="1">
      <c r="A724" s="47"/>
      <c r="B724" s="221"/>
      <c r="C724" s="47"/>
      <c r="D724" s="47"/>
      <c r="E724" s="47"/>
      <c r="F724" s="47"/>
      <c r="G724" s="47"/>
      <c r="H724" s="221"/>
      <c r="I724" s="221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</row>
    <row r="725" spans="1:41" ht="13.5" customHeight="1">
      <c r="A725" s="47"/>
      <c r="B725" s="221"/>
      <c r="C725" s="47"/>
      <c r="D725" s="47"/>
      <c r="E725" s="47"/>
      <c r="F725" s="47"/>
      <c r="G725" s="47"/>
      <c r="H725" s="221"/>
      <c r="I725" s="221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</row>
    <row r="726" spans="1:41" ht="13.5" customHeight="1">
      <c r="A726" s="47"/>
      <c r="B726" s="221"/>
      <c r="C726" s="47"/>
      <c r="D726" s="47"/>
      <c r="E726" s="47"/>
      <c r="F726" s="47"/>
      <c r="G726" s="47"/>
      <c r="H726" s="221"/>
      <c r="I726" s="221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</row>
    <row r="727" spans="1:41" ht="13.5" customHeight="1">
      <c r="A727" s="47"/>
      <c r="B727" s="221"/>
      <c r="C727" s="47"/>
      <c r="D727" s="47"/>
      <c r="E727" s="47"/>
      <c r="F727" s="47"/>
      <c r="G727" s="47"/>
      <c r="H727" s="221"/>
      <c r="I727" s="221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</row>
    <row r="728" spans="1:41" ht="13.5" customHeight="1">
      <c r="A728" s="47"/>
      <c r="B728" s="221"/>
      <c r="C728" s="47"/>
      <c r="D728" s="47"/>
      <c r="E728" s="47"/>
      <c r="F728" s="47"/>
      <c r="G728" s="47"/>
      <c r="H728" s="221"/>
      <c r="I728" s="221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</row>
    <row r="729" spans="1:41" ht="13.5" customHeight="1">
      <c r="A729" s="47"/>
      <c r="B729" s="221"/>
      <c r="C729" s="47"/>
      <c r="D729" s="47"/>
      <c r="E729" s="47"/>
      <c r="F729" s="47"/>
      <c r="G729" s="47"/>
      <c r="H729" s="221"/>
      <c r="I729" s="221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</row>
    <row r="730" spans="1:41" ht="13.5" customHeight="1">
      <c r="A730" s="47"/>
      <c r="B730" s="221"/>
      <c r="C730" s="47"/>
      <c r="D730" s="47"/>
      <c r="E730" s="47"/>
      <c r="F730" s="47"/>
      <c r="G730" s="47"/>
      <c r="H730" s="221"/>
      <c r="I730" s="221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</row>
    <row r="731" spans="1:41" ht="13.5" customHeight="1">
      <c r="A731" s="47"/>
      <c r="B731" s="221"/>
      <c r="C731" s="47"/>
      <c r="D731" s="47"/>
      <c r="E731" s="47"/>
      <c r="F731" s="47"/>
      <c r="G731" s="47"/>
      <c r="H731" s="221"/>
      <c r="I731" s="221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</row>
    <row r="732" spans="1:41" ht="13.5" customHeight="1">
      <c r="A732" s="47"/>
      <c r="B732" s="221"/>
      <c r="C732" s="47"/>
      <c r="D732" s="47"/>
      <c r="E732" s="47"/>
      <c r="F732" s="47"/>
      <c r="G732" s="47"/>
      <c r="H732" s="221"/>
      <c r="I732" s="221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</row>
    <row r="733" spans="1:41" ht="13.5" customHeight="1">
      <c r="A733" s="47"/>
      <c r="B733" s="221"/>
      <c r="C733" s="47"/>
      <c r="D733" s="47"/>
      <c r="E733" s="47"/>
      <c r="F733" s="47"/>
      <c r="G733" s="47"/>
      <c r="H733" s="221"/>
      <c r="I733" s="221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</row>
    <row r="734" spans="1:41" ht="13.5" customHeight="1">
      <c r="A734" s="47"/>
      <c r="B734" s="221"/>
      <c r="C734" s="47"/>
      <c r="D734" s="47"/>
      <c r="E734" s="47"/>
      <c r="F734" s="47"/>
      <c r="G734" s="47"/>
      <c r="H734" s="221"/>
      <c r="I734" s="221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</row>
    <row r="735" spans="1:41" ht="13.5" customHeight="1">
      <c r="A735" s="47"/>
      <c r="B735" s="221"/>
      <c r="C735" s="47"/>
      <c r="D735" s="47"/>
      <c r="E735" s="47"/>
      <c r="F735" s="47"/>
      <c r="G735" s="47"/>
      <c r="H735" s="221"/>
      <c r="I735" s="221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</row>
    <row r="736" spans="1:41" ht="13.5" customHeight="1">
      <c r="A736" s="47"/>
      <c r="B736" s="221"/>
      <c r="C736" s="47"/>
      <c r="D736" s="47"/>
      <c r="E736" s="47"/>
      <c r="F736" s="47"/>
      <c r="G736" s="47"/>
      <c r="H736" s="221"/>
      <c r="I736" s="221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</row>
    <row r="737" spans="1:41" ht="13.5" customHeight="1">
      <c r="A737" s="47"/>
      <c r="B737" s="221"/>
      <c r="C737" s="47"/>
      <c r="D737" s="47"/>
      <c r="E737" s="47"/>
      <c r="F737" s="47"/>
      <c r="G737" s="47"/>
      <c r="H737" s="221"/>
      <c r="I737" s="221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</row>
    <row r="738" spans="1:41" ht="13.5" customHeight="1">
      <c r="A738" s="47"/>
      <c r="B738" s="221"/>
      <c r="C738" s="47"/>
      <c r="D738" s="47"/>
      <c r="E738" s="47"/>
      <c r="F738" s="47"/>
      <c r="G738" s="47"/>
      <c r="H738" s="221"/>
      <c r="I738" s="221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</row>
    <row r="739" spans="1:41" ht="13.5" customHeight="1">
      <c r="A739" s="47"/>
      <c r="B739" s="221"/>
      <c r="C739" s="47"/>
      <c r="D739" s="47"/>
      <c r="E739" s="47"/>
      <c r="F739" s="47"/>
      <c r="G739" s="47"/>
      <c r="H739" s="221"/>
      <c r="I739" s="221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</row>
    <row r="740" spans="1:41" ht="13.5" customHeight="1">
      <c r="A740" s="47"/>
      <c r="B740" s="221"/>
      <c r="C740" s="47"/>
      <c r="D740" s="47"/>
      <c r="E740" s="47"/>
      <c r="F740" s="47"/>
      <c r="G740" s="47"/>
      <c r="H740" s="221"/>
      <c r="I740" s="221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</row>
    <row r="741" spans="1:41" ht="13.5" customHeight="1">
      <c r="A741" s="47"/>
      <c r="B741" s="221"/>
      <c r="C741" s="47"/>
      <c r="D741" s="47"/>
      <c r="E741" s="47"/>
      <c r="F741" s="47"/>
      <c r="G741" s="47"/>
      <c r="H741" s="221"/>
      <c r="I741" s="221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</row>
    <row r="742" spans="1:41" ht="13.5" customHeight="1">
      <c r="A742" s="47"/>
      <c r="B742" s="221"/>
      <c r="C742" s="47"/>
      <c r="D742" s="47"/>
      <c r="E742" s="47"/>
      <c r="F742" s="47"/>
      <c r="G742" s="47"/>
      <c r="H742" s="221"/>
      <c r="I742" s="221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</row>
    <row r="743" spans="1:41" ht="13.5" customHeight="1">
      <c r="A743" s="47"/>
      <c r="B743" s="221"/>
      <c r="C743" s="47"/>
      <c r="D743" s="47"/>
      <c r="E743" s="47"/>
      <c r="F743" s="47"/>
      <c r="G743" s="47"/>
      <c r="H743" s="221"/>
      <c r="I743" s="221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</row>
    <row r="744" spans="1:41" ht="13.5" customHeight="1">
      <c r="A744" s="47"/>
      <c r="B744" s="221"/>
      <c r="C744" s="47"/>
      <c r="D744" s="47"/>
      <c r="E744" s="47"/>
      <c r="F744" s="47"/>
      <c r="G744" s="47"/>
      <c r="H744" s="221"/>
      <c r="I744" s="221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</row>
    <row r="745" spans="1:41" ht="13.5" customHeight="1">
      <c r="A745" s="47"/>
      <c r="B745" s="221"/>
      <c r="C745" s="47"/>
      <c r="D745" s="47"/>
      <c r="E745" s="47"/>
      <c r="F745" s="47"/>
      <c r="G745" s="47"/>
      <c r="H745" s="221"/>
      <c r="I745" s="221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</row>
    <row r="746" spans="1:41" ht="13.5" customHeight="1">
      <c r="A746" s="47"/>
      <c r="B746" s="221"/>
      <c r="C746" s="47"/>
      <c r="D746" s="47"/>
      <c r="E746" s="47"/>
      <c r="F746" s="47"/>
      <c r="G746" s="47"/>
      <c r="H746" s="221"/>
      <c r="I746" s="221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</row>
    <row r="747" spans="1:41" ht="13.5" customHeight="1">
      <c r="A747" s="47"/>
      <c r="B747" s="221"/>
      <c r="C747" s="47"/>
      <c r="D747" s="47"/>
      <c r="E747" s="47"/>
      <c r="F747" s="47"/>
      <c r="G747" s="47"/>
      <c r="H747" s="221"/>
      <c r="I747" s="221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</row>
    <row r="748" spans="1:41" ht="13.5" customHeight="1">
      <c r="A748" s="47"/>
      <c r="B748" s="221"/>
      <c r="C748" s="47"/>
      <c r="D748" s="47"/>
      <c r="E748" s="47"/>
      <c r="F748" s="47"/>
      <c r="G748" s="47"/>
      <c r="H748" s="221"/>
      <c r="I748" s="221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</row>
    <row r="749" spans="1:41" ht="13.5" customHeight="1">
      <c r="A749" s="47"/>
      <c r="B749" s="221"/>
      <c r="C749" s="47"/>
      <c r="D749" s="47"/>
      <c r="E749" s="47"/>
      <c r="F749" s="47"/>
      <c r="G749" s="47"/>
      <c r="H749" s="221"/>
      <c r="I749" s="221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</row>
    <row r="750" spans="1:41" ht="13.5" customHeight="1">
      <c r="A750" s="47"/>
      <c r="B750" s="221"/>
      <c r="C750" s="47"/>
      <c r="D750" s="47"/>
      <c r="E750" s="47"/>
      <c r="F750" s="47"/>
      <c r="G750" s="47"/>
      <c r="H750" s="221"/>
      <c r="I750" s="221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</row>
    <row r="751" spans="1:41" ht="13.5" customHeight="1">
      <c r="A751" s="47"/>
      <c r="B751" s="221"/>
      <c r="C751" s="47"/>
      <c r="D751" s="47"/>
      <c r="E751" s="47"/>
      <c r="F751" s="47"/>
      <c r="G751" s="47"/>
      <c r="H751" s="221"/>
      <c r="I751" s="221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</row>
    <row r="752" spans="1:41" ht="13.5" customHeight="1">
      <c r="A752" s="47"/>
      <c r="B752" s="221"/>
      <c r="C752" s="47"/>
      <c r="D752" s="47"/>
      <c r="E752" s="47"/>
      <c r="F752" s="47"/>
      <c r="G752" s="47"/>
      <c r="H752" s="221"/>
      <c r="I752" s="221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</row>
    <row r="753" spans="1:41" ht="13.5" customHeight="1">
      <c r="A753" s="47"/>
      <c r="B753" s="221"/>
      <c r="C753" s="47"/>
      <c r="D753" s="47"/>
      <c r="E753" s="47"/>
      <c r="F753" s="47"/>
      <c r="G753" s="47"/>
      <c r="H753" s="221"/>
      <c r="I753" s="221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</row>
    <row r="754" spans="1:41" ht="13.5" customHeight="1">
      <c r="A754" s="47"/>
      <c r="B754" s="221"/>
      <c r="C754" s="47"/>
      <c r="D754" s="47"/>
      <c r="E754" s="47"/>
      <c r="F754" s="47"/>
      <c r="G754" s="47"/>
      <c r="H754" s="221"/>
      <c r="I754" s="221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</row>
    <row r="755" spans="1:41" ht="13.5" customHeight="1">
      <c r="A755" s="47"/>
      <c r="B755" s="221"/>
      <c r="C755" s="47"/>
      <c r="D755" s="47"/>
      <c r="E755" s="47"/>
      <c r="F755" s="47"/>
      <c r="G755" s="47"/>
      <c r="H755" s="221"/>
      <c r="I755" s="221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</row>
    <row r="756" spans="1:41" ht="13.5" customHeight="1">
      <c r="A756" s="47"/>
      <c r="B756" s="221"/>
      <c r="C756" s="47"/>
      <c r="D756" s="47"/>
      <c r="E756" s="47"/>
      <c r="F756" s="47"/>
      <c r="G756" s="47"/>
      <c r="H756" s="221"/>
      <c r="I756" s="221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</row>
    <row r="757" spans="1:41" ht="13.5" customHeight="1">
      <c r="A757" s="47"/>
      <c r="B757" s="221"/>
      <c r="C757" s="47"/>
      <c r="D757" s="47"/>
      <c r="E757" s="47"/>
      <c r="F757" s="47"/>
      <c r="G757" s="47"/>
      <c r="H757" s="221"/>
      <c r="I757" s="221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</row>
    <row r="758" spans="1:41" ht="13.5" customHeight="1">
      <c r="A758" s="47"/>
      <c r="B758" s="221"/>
      <c r="C758" s="47"/>
      <c r="D758" s="47"/>
      <c r="E758" s="47"/>
      <c r="F758" s="47"/>
      <c r="G758" s="47"/>
      <c r="H758" s="221"/>
      <c r="I758" s="221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</row>
    <row r="759" spans="1:41" ht="13.5" customHeight="1">
      <c r="A759" s="47"/>
      <c r="B759" s="221"/>
      <c r="C759" s="47"/>
      <c r="D759" s="47"/>
      <c r="E759" s="47"/>
      <c r="F759" s="47"/>
      <c r="G759" s="47"/>
      <c r="H759" s="221"/>
      <c r="I759" s="221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</row>
    <row r="760" spans="1:41" ht="13.5" customHeight="1">
      <c r="A760" s="47"/>
      <c r="B760" s="221"/>
      <c r="C760" s="47"/>
      <c r="D760" s="47"/>
      <c r="E760" s="47"/>
      <c r="F760" s="47"/>
      <c r="G760" s="47"/>
      <c r="H760" s="221"/>
      <c r="I760" s="221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</row>
    <row r="761" spans="1:41" ht="13.5" customHeight="1">
      <c r="A761" s="47"/>
      <c r="B761" s="221"/>
      <c r="C761" s="47"/>
      <c r="D761" s="47"/>
      <c r="E761" s="47"/>
      <c r="F761" s="47"/>
      <c r="G761" s="47"/>
      <c r="H761" s="221"/>
      <c r="I761" s="221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</row>
    <row r="762" spans="1:41" ht="13.5" customHeight="1">
      <c r="A762" s="47"/>
      <c r="B762" s="221"/>
      <c r="C762" s="47"/>
      <c r="D762" s="47"/>
      <c r="E762" s="47"/>
      <c r="F762" s="47"/>
      <c r="G762" s="47"/>
      <c r="H762" s="221"/>
      <c r="I762" s="221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</row>
    <row r="763" spans="1:41" ht="13.5" customHeight="1">
      <c r="A763" s="47"/>
      <c r="B763" s="221"/>
      <c r="C763" s="47"/>
      <c r="D763" s="47"/>
      <c r="E763" s="47"/>
      <c r="F763" s="47"/>
      <c r="G763" s="47"/>
      <c r="H763" s="221"/>
      <c r="I763" s="221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</row>
    <row r="764" spans="1:41" ht="13.5" customHeight="1">
      <c r="A764" s="47"/>
      <c r="B764" s="221"/>
      <c r="C764" s="47"/>
      <c r="D764" s="47"/>
      <c r="E764" s="47"/>
      <c r="F764" s="47"/>
      <c r="G764" s="47"/>
      <c r="H764" s="221"/>
      <c r="I764" s="221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</row>
    <row r="765" spans="1:41" ht="13.5" customHeight="1">
      <c r="A765" s="47"/>
      <c r="B765" s="221"/>
      <c r="C765" s="47"/>
      <c r="D765" s="47"/>
      <c r="E765" s="47"/>
      <c r="F765" s="47"/>
      <c r="G765" s="47"/>
      <c r="H765" s="221"/>
      <c r="I765" s="221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</row>
    <row r="766" spans="1:41" ht="13.5" customHeight="1">
      <c r="A766" s="47"/>
      <c r="B766" s="221"/>
      <c r="C766" s="47"/>
      <c r="D766" s="47"/>
      <c r="E766" s="47"/>
      <c r="F766" s="47"/>
      <c r="G766" s="47"/>
      <c r="H766" s="221"/>
      <c r="I766" s="221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</row>
    <row r="767" spans="1:41" ht="13.5" customHeight="1">
      <c r="A767" s="47"/>
      <c r="B767" s="221"/>
      <c r="C767" s="47"/>
      <c r="D767" s="47"/>
      <c r="E767" s="47"/>
      <c r="F767" s="47"/>
      <c r="G767" s="47"/>
      <c r="H767" s="221"/>
      <c r="I767" s="221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</row>
    <row r="768" spans="1:41" ht="13.5" customHeight="1">
      <c r="A768" s="47"/>
      <c r="B768" s="221"/>
      <c r="C768" s="47"/>
      <c r="D768" s="47"/>
      <c r="E768" s="47"/>
      <c r="F768" s="47"/>
      <c r="G768" s="47"/>
      <c r="H768" s="221"/>
      <c r="I768" s="221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</row>
    <row r="769" spans="1:41" ht="13.5" customHeight="1">
      <c r="A769" s="47"/>
      <c r="B769" s="221"/>
      <c r="C769" s="47"/>
      <c r="D769" s="47"/>
      <c r="E769" s="47"/>
      <c r="F769" s="47"/>
      <c r="G769" s="47"/>
      <c r="H769" s="221"/>
      <c r="I769" s="221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</row>
    <row r="770" spans="1:41" ht="13.5" customHeight="1">
      <c r="A770" s="47"/>
      <c r="B770" s="221"/>
      <c r="C770" s="47"/>
      <c r="D770" s="47"/>
      <c r="E770" s="47"/>
      <c r="F770" s="47"/>
      <c r="G770" s="47"/>
      <c r="H770" s="221"/>
      <c r="I770" s="221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</row>
    <row r="771" spans="1:41" ht="13.5" customHeight="1">
      <c r="A771" s="47"/>
      <c r="B771" s="221"/>
      <c r="C771" s="47"/>
      <c r="D771" s="47"/>
      <c r="E771" s="47"/>
      <c r="F771" s="47"/>
      <c r="G771" s="47"/>
      <c r="H771" s="221"/>
      <c r="I771" s="221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</row>
    <row r="772" spans="1:41" ht="13.5" customHeight="1">
      <c r="A772" s="47"/>
      <c r="B772" s="221"/>
      <c r="C772" s="47"/>
      <c r="D772" s="47"/>
      <c r="E772" s="47"/>
      <c r="F772" s="47"/>
      <c r="G772" s="47"/>
      <c r="H772" s="221"/>
      <c r="I772" s="221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</row>
    <row r="773" spans="1:41" ht="13.5" customHeight="1">
      <c r="A773" s="47"/>
      <c r="B773" s="221"/>
      <c r="C773" s="47"/>
      <c r="D773" s="47"/>
      <c r="E773" s="47"/>
      <c r="F773" s="47"/>
      <c r="G773" s="47"/>
      <c r="H773" s="221"/>
      <c r="I773" s="221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</row>
    <row r="774" spans="1:41" ht="13.5" customHeight="1">
      <c r="A774" s="47"/>
      <c r="B774" s="221"/>
      <c r="C774" s="47"/>
      <c r="D774" s="47"/>
      <c r="E774" s="47"/>
      <c r="F774" s="47"/>
      <c r="G774" s="47"/>
      <c r="H774" s="221"/>
      <c r="I774" s="221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</row>
    <row r="775" spans="1:41" ht="13.5" customHeight="1">
      <c r="A775" s="47"/>
      <c r="B775" s="221"/>
      <c r="C775" s="47"/>
      <c r="D775" s="47"/>
      <c r="E775" s="47"/>
      <c r="F775" s="47"/>
      <c r="G775" s="47"/>
      <c r="H775" s="221"/>
      <c r="I775" s="221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</row>
    <row r="776" spans="1:41" ht="13.5" customHeight="1">
      <c r="A776" s="47"/>
      <c r="B776" s="221"/>
      <c r="C776" s="47"/>
      <c r="D776" s="47"/>
      <c r="E776" s="47"/>
      <c r="F776" s="47"/>
      <c r="G776" s="47"/>
      <c r="H776" s="221"/>
      <c r="I776" s="221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</row>
    <row r="777" spans="1:41" ht="13.5" customHeight="1">
      <c r="A777" s="47"/>
      <c r="B777" s="221"/>
      <c r="C777" s="47"/>
      <c r="D777" s="47"/>
      <c r="E777" s="47"/>
      <c r="F777" s="47"/>
      <c r="G777" s="47"/>
      <c r="H777" s="221"/>
      <c r="I777" s="221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</row>
    <row r="778" spans="1:41" ht="13.5" customHeight="1">
      <c r="A778" s="47"/>
      <c r="B778" s="221"/>
      <c r="C778" s="47"/>
      <c r="D778" s="47"/>
      <c r="E778" s="47"/>
      <c r="F778" s="47"/>
      <c r="G778" s="47"/>
      <c r="H778" s="221"/>
      <c r="I778" s="221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</row>
    <row r="779" spans="1:41" ht="13.5" customHeight="1">
      <c r="A779" s="47"/>
      <c r="B779" s="221"/>
      <c r="C779" s="47"/>
      <c r="D779" s="47"/>
      <c r="E779" s="47"/>
      <c r="F779" s="47"/>
      <c r="G779" s="47"/>
      <c r="H779" s="221"/>
      <c r="I779" s="221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</row>
    <row r="780" spans="1:41" ht="13.5" customHeight="1">
      <c r="A780" s="47"/>
      <c r="B780" s="221"/>
      <c r="C780" s="47"/>
      <c r="D780" s="47"/>
      <c r="E780" s="47"/>
      <c r="F780" s="47"/>
      <c r="G780" s="47"/>
      <c r="H780" s="221"/>
      <c r="I780" s="221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</row>
    <row r="781" spans="1:41" ht="13.5" customHeight="1">
      <c r="A781" s="47"/>
      <c r="B781" s="221"/>
      <c r="C781" s="47"/>
      <c r="D781" s="47"/>
      <c r="E781" s="47"/>
      <c r="F781" s="47"/>
      <c r="G781" s="47"/>
      <c r="H781" s="221"/>
      <c r="I781" s="221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</row>
    <row r="782" spans="1:41" ht="13.5" customHeight="1">
      <c r="A782" s="47"/>
      <c r="B782" s="221"/>
      <c r="C782" s="47"/>
      <c r="D782" s="47"/>
      <c r="E782" s="47"/>
      <c r="F782" s="47"/>
      <c r="G782" s="47"/>
      <c r="H782" s="221"/>
      <c r="I782" s="221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</row>
    <row r="783" spans="1:41" ht="13.5" customHeight="1">
      <c r="A783" s="47"/>
      <c r="B783" s="221"/>
      <c r="C783" s="47"/>
      <c r="D783" s="47"/>
      <c r="E783" s="47"/>
      <c r="F783" s="47"/>
      <c r="G783" s="47"/>
      <c r="H783" s="221"/>
      <c r="I783" s="221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</row>
    <row r="784" spans="1:41" ht="13.5" customHeight="1">
      <c r="A784" s="47"/>
      <c r="B784" s="221"/>
      <c r="C784" s="47"/>
      <c r="D784" s="47"/>
      <c r="E784" s="47"/>
      <c r="F784" s="47"/>
      <c r="G784" s="47"/>
      <c r="H784" s="221"/>
      <c r="I784" s="221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</row>
    <row r="785" spans="1:41" ht="13.5" customHeight="1">
      <c r="A785" s="47"/>
      <c r="B785" s="221"/>
      <c r="C785" s="47"/>
      <c r="D785" s="47"/>
      <c r="E785" s="47"/>
      <c r="F785" s="47"/>
      <c r="G785" s="47"/>
      <c r="H785" s="221"/>
      <c r="I785" s="221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</row>
    <row r="786" spans="1:41" ht="13.5" customHeight="1">
      <c r="A786" s="47"/>
      <c r="B786" s="221"/>
      <c r="C786" s="47"/>
      <c r="D786" s="47"/>
      <c r="E786" s="47"/>
      <c r="F786" s="47"/>
      <c r="G786" s="47"/>
      <c r="H786" s="221"/>
      <c r="I786" s="221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</row>
    <row r="787" spans="1:41" ht="13.5" customHeight="1">
      <c r="A787" s="47"/>
      <c r="B787" s="221"/>
      <c r="C787" s="47"/>
      <c r="D787" s="47"/>
      <c r="E787" s="47"/>
      <c r="F787" s="47"/>
      <c r="G787" s="47"/>
      <c r="H787" s="221"/>
      <c r="I787" s="221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</row>
    <row r="788" spans="1:41" ht="13.5" customHeight="1">
      <c r="A788" s="47"/>
      <c r="B788" s="221"/>
      <c r="C788" s="47"/>
      <c r="D788" s="47"/>
      <c r="E788" s="47"/>
      <c r="F788" s="47"/>
      <c r="G788" s="47"/>
      <c r="H788" s="221"/>
      <c r="I788" s="221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</row>
    <row r="789" spans="1:41" ht="13.5" customHeight="1">
      <c r="A789" s="47"/>
      <c r="B789" s="221"/>
      <c r="C789" s="47"/>
      <c r="D789" s="47"/>
      <c r="E789" s="47"/>
      <c r="F789" s="47"/>
      <c r="G789" s="47"/>
      <c r="H789" s="221"/>
      <c r="I789" s="221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</row>
    <row r="790" spans="1:41" ht="13.5" customHeight="1">
      <c r="A790" s="47"/>
      <c r="B790" s="221"/>
      <c r="C790" s="47"/>
      <c r="D790" s="47"/>
      <c r="E790" s="47"/>
      <c r="F790" s="47"/>
      <c r="G790" s="47"/>
      <c r="H790" s="221"/>
      <c r="I790" s="221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</row>
    <row r="791" spans="1:41" ht="13.5" customHeight="1">
      <c r="A791" s="47"/>
      <c r="B791" s="221"/>
      <c r="C791" s="47"/>
      <c r="D791" s="47"/>
      <c r="E791" s="47"/>
      <c r="F791" s="47"/>
      <c r="G791" s="47"/>
      <c r="H791" s="221"/>
      <c r="I791" s="221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</row>
    <row r="792" spans="1:41" ht="13.5" customHeight="1">
      <c r="A792" s="47"/>
      <c r="B792" s="221"/>
      <c r="C792" s="47"/>
      <c r="D792" s="47"/>
      <c r="E792" s="47"/>
      <c r="F792" s="47"/>
      <c r="G792" s="47"/>
      <c r="H792" s="221"/>
      <c r="I792" s="221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</row>
    <row r="793" spans="1:41" ht="13.5" customHeight="1">
      <c r="A793" s="47"/>
      <c r="B793" s="221"/>
      <c r="C793" s="47"/>
      <c r="D793" s="47"/>
      <c r="E793" s="47"/>
      <c r="F793" s="47"/>
      <c r="G793" s="47"/>
      <c r="H793" s="221"/>
      <c r="I793" s="221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</row>
    <row r="794" spans="1:41" ht="13.5" customHeight="1">
      <c r="A794" s="47"/>
      <c r="B794" s="221"/>
      <c r="C794" s="47"/>
      <c r="D794" s="47"/>
      <c r="E794" s="47"/>
      <c r="F794" s="47"/>
      <c r="G794" s="47"/>
      <c r="H794" s="221"/>
      <c r="I794" s="221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</row>
    <row r="795" spans="1:41" ht="13.5" customHeight="1">
      <c r="A795" s="47"/>
      <c r="B795" s="221"/>
      <c r="C795" s="47"/>
      <c r="D795" s="47"/>
      <c r="E795" s="47"/>
      <c r="F795" s="47"/>
      <c r="G795" s="47"/>
      <c r="H795" s="221"/>
      <c r="I795" s="221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</row>
    <row r="796" spans="1:41" ht="13.5" customHeight="1">
      <c r="A796" s="47"/>
      <c r="B796" s="221"/>
      <c r="C796" s="47"/>
      <c r="D796" s="47"/>
      <c r="E796" s="47"/>
      <c r="F796" s="47"/>
      <c r="G796" s="47"/>
      <c r="H796" s="221"/>
      <c r="I796" s="221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</row>
    <row r="797" spans="1:41" ht="13.5" customHeight="1">
      <c r="A797" s="47"/>
      <c r="B797" s="221"/>
      <c r="C797" s="47"/>
      <c r="D797" s="47"/>
      <c r="E797" s="47"/>
      <c r="F797" s="47"/>
      <c r="G797" s="47"/>
      <c r="H797" s="221"/>
      <c r="I797" s="221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</row>
    <row r="798" spans="1:41" ht="13.5" customHeight="1">
      <c r="A798" s="47"/>
      <c r="B798" s="221"/>
      <c r="C798" s="47"/>
      <c r="D798" s="47"/>
      <c r="E798" s="47"/>
      <c r="F798" s="47"/>
      <c r="G798" s="47"/>
      <c r="H798" s="221"/>
      <c r="I798" s="221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</row>
    <row r="799" spans="1:41" ht="13.5" customHeight="1">
      <c r="A799" s="47"/>
      <c r="B799" s="221"/>
      <c r="C799" s="47"/>
      <c r="D799" s="47"/>
      <c r="E799" s="47"/>
      <c r="F799" s="47"/>
      <c r="G799" s="47"/>
      <c r="H799" s="221"/>
      <c r="I799" s="221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</row>
    <row r="800" spans="1:41" ht="13.5" customHeight="1">
      <c r="A800" s="47"/>
      <c r="B800" s="221"/>
      <c r="C800" s="47"/>
      <c r="D800" s="47"/>
      <c r="E800" s="47"/>
      <c r="F800" s="47"/>
      <c r="G800" s="47"/>
      <c r="H800" s="221"/>
      <c r="I800" s="221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</row>
    <row r="801" spans="1:41" ht="13.5" customHeight="1">
      <c r="A801" s="47"/>
      <c r="B801" s="221"/>
      <c r="C801" s="47"/>
      <c r="D801" s="47"/>
      <c r="E801" s="47"/>
      <c r="F801" s="47"/>
      <c r="G801" s="47"/>
      <c r="H801" s="221"/>
      <c r="I801" s="221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</row>
    <row r="802" spans="1:41" ht="13.5" customHeight="1">
      <c r="A802" s="47"/>
      <c r="B802" s="221"/>
      <c r="C802" s="47"/>
      <c r="D802" s="47"/>
      <c r="E802" s="47"/>
      <c r="F802" s="47"/>
      <c r="G802" s="47"/>
      <c r="H802" s="221"/>
      <c r="I802" s="221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</row>
    <row r="803" spans="1:41" ht="13.5" customHeight="1">
      <c r="A803" s="47"/>
      <c r="B803" s="221"/>
      <c r="C803" s="47"/>
      <c r="D803" s="47"/>
      <c r="E803" s="47"/>
      <c r="F803" s="47"/>
      <c r="G803" s="47"/>
      <c r="H803" s="221"/>
      <c r="I803" s="221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</row>
    <row r="804" spans="1:41" ht="13.5" customHeight="1">
      <c r="A804" s="47"/>
      <c r="B804" s="221"/>
      <c r="C804" s="47"/>
      <c r="D804" s="47"/>
      <c r="E804" s="47"/>
      <c r="F804" s="47"/>
      <c r="G804" s="47"/>
      <c r="H804" s="221"/>
      <c r="I804" s="221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</row>
    <row r="805" spans="1:41" ht="13.5" customHeight="1">
      <c r="A805" s="47"/>
      <c r="B805" s="221"/>
      <c r="C805" s="47"/>
      <c r="D805" s="47"/>
      <c r="E805" s="47"/>
      <c r="F805" s="47"/>
      <c r="G805" s="47"/>
      <c r="H805" s="221"/>
      <c r="I805" s="221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</row>
    <row r="806" spans="1:41" ht="13.5" customHeight="1">
      <c r="A806" s="47"/>
      <c r="B806" s="221"/>
      <c r="C806" s="47"/>
      <c r="D806" s="47"/>
      <c r="E806" s="47"/>
      <c r="F806" s="47"/>
      <c r="G806" s="47"/>
      <c r="H806" s="221"/>
      <c r="I806" s="221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</row>
    <row r="807" spans="1:41" ht="13.5" customHeight="1">
      <c r="A807" s="47"/>
      <c r="B807" s="221"/>
      <c r="C807" s="47"/>
      <c r="D807" s="47"/>
      <c r="E807" s="47"/>
      <c r="F807" s="47"/>
      <c r="G807" s="47"/>
      <c r="H807" s="221"/>
      <c r="I807" s="221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</row>
    <row r="808" spans="1:41" ht="13.5" customHeight="1">
      <c r="A808" s="47"/>
      <c r="B808" s="221"/>
      <c r="C808" s="47"/>
      <c r="D808" s="47"/>
      <c r="E808" s="47"/>
      <c r="F808" s="47"/>
      <c r="G808" s="47"/>
      <c r="H808" s="221"/>
      <c r="I808" s="221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</row>
    <row r="809" spans="1:41" ht="13.5" customHeight="1">
      <c r="A809" s="47"/>
      <c r="B809" s="221"/>
      <c r="C809" s="47"/>
      <c r="D809" s="47"/>
      <c r="E809" s="47"/>
      <c r="F809" s="47"/>
      <c r="G809" s="47"/>
      <c r="H809" s="221"/>
      <c r="I809" s="221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</row>
    <row r="810" spans="1:41" ht="13.5" customHeight="1">
      <c r="A810" s="47"/>
      <c r="B810" s="221"/>
      <c r="C810" s="47"/>
      <c r="D810" s="47"/>
      <c r="E810" s="47"/>
      <c r="F810" s="47"/>
      <c r="G810" s="47"/>
      <c r="H810" s="221"/>
      <c r="I810" s="221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</row>
    <row r="811" spans="1:41" ht="13.5" customHeight="1">
      <c r="A811" s="47"/>
      <c r="B811" s="221"/>
      <c r="C811" s="47"/>
      <c r="D811" s="47"/>
      <c r="E811" s="47"/>
      <c r="F811" s="47"/>
      <c r="G811" s="47"/>
      <c r="H811" s="221"/>
      <c r="I811" s="221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</row>
    <row r="812" spans="1:41" ht="13.5" customHeight="1">
      <c r="A812" s="47"/>
      <c r="B812" s="221"/>
      <c r="C812" s="47"/>
      <c r="D812" s="47"/>
      <c r="E812" s="47"/>
      <c r="F812" s="47"/>
      <c r="G812" s="47"/>
      <c r="H812" s="221"/>
      <c r="I812" s="221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</row>
    <row r="813" spans="1:41" ht="13.5" customHeight="1">
      <c r="A813" s="47"/>
      <c r="B813" s="221"/>
      <c r="C813" s="47"/>
      <c r="D813" s="47"/>
      <c r="E813" s="47"/>
      <c r="F813" s="47"/>
      <c r="G813" s="47"/>
      <c r="H813" s="221"/>
      <c r="I813" s="221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</row>
    <row r="814" spans="1:41" ht="13.5" customHeight="1">
      <c r="A814" s="47"/>
      <c r="B814" s="221"/>
      <c r="C814" s="47"/>
      <c r="D814" s="47"/>
      <c r="E814" s="47"/>
      <c r="F814" s="47"/>
      <c r="G814" s="47"/>
      <c r="H814" s="221"/>
      <c r="I814" s="221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</row>
    <row r="815" spans="1:41" ht="13.5" customHeight="1">
      <c r="A815" s="47"/>
      <c r="B815" s="221"/>
      <c r="C815" s="47"/>
      <c r="D815" s="47"/>
      <c r="E815" s="47"/>
      <c r="F815" s="47"/>
      <c r="G815" s="47"/>
      <c r="H815" s="221"/>
      <c r="I815" s="221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</row>
    <row r="816" spans="1:41" ht="13.5" customHeight="1">
      <c r="A816" s="47"/>
      <c r="B816" s="221"/>
      <c r="C816" s="47"/>
      <c r="D816" s="47"/>
      <c r="E816" s="47"/>
      <c r="F816" s="47"/>
      <c r="G816" s="47"/>
      <c r="H816" s="221"/>
      <c r="I816" s="221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</row>
    <row r="817" spans="1:41" ht="13.5" customHeight="1">
      <c r="A817" s="47"/>
      <c r="B817" s="221"/>
      <c r="C817" s="47"/>
      <c r="D817" s="47"/>
      <c r="E817" s="47"/>
      <c r="F817" s="47"/>
      <c r="G817" s="47"/>
      <c r="H817" s="221"/>
      <c r="I817" s="221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</row>
    <row r="818" spans="1:41" ht="13.5" customHeight="1">
      <c r="A818" s="47"/>
      <c r="B818" s="221"/>
      <c r="C818" s="47"/>
      <c r="D818" s="47"/>
      <c r="E818" s="47"/>
      <c r="F818" s="47"/>
      <c r="G818" s="47"/>
      <c r="H818" s="221"/>
      <c r="I818" s="221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</row>
    <row r="819" spans="1:41" ht="13.5" customHeight="1">
      <c r="A819" s="47"/>
      <c r="B819" s="221"/>
      <c r="C819" s="47"/>
      <c r="D819" s="47"/>
      <c r="E819" s="47"/>
      <c r="F819" s="47"/>
      <c r="G819" s="47"/>
      <c r="H819" s="221"/>
      <c r="I819" s="221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</row>
    <row r="820" spans="1:41" ht="13.5" customHeight="1">
      <c r="A820" s="47"/>
      <c r="B820" s="221"/>
      <c r="C820" s="47"/>
      <c r="D820" s="47"/>
      <c r="E820" s="47"/>
      <c r="F820" s="47"/>
      <c r="G820" s="47"/>
      <c r="H820" s="221"/>
      <c r="I820" s="221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</row>
    <row r="821" spans="1:41" ht="13.5" customHeight="1">
      <c r="A821" s="47"/>
      <c r="B821" s="221"/>
      <c r="C821" s="47"/>
      <c r="D821" s="47"/>
      <c r="E821" s="47"/>
      <c r="F821" s="47"/>
      <c r="G821" s="47"/>
      <c r="H821" s="221"/>
      <c r="I821" s="221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</row>
    <row r="822" spans="1:41" ht="13.5" customHeight="1">
      <c r="A822" s="47"/>
      <c r="B822" s="221"/>
      <c r="C822" s="47"/>
      <c r="D822" s="47"/>
      <c r="E822" s="47"/>
      <c r="F822" s="47"/>
      <c r="G822" s="47"/>
      <c r="H822" s="221"/>
      <c r="I822" s="221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</row>
    <row r="823" spans="1:41" ht="13.5" customHeight="1">
      <c r="A823" s="47"/>
      <c r="B823" s="221"/>
      <c r="C823" s="47"/>
      <c r="D823" s="47"/>
      <c r="E823" s="47"/>
      <c r="F823" s="47"/>
      <c r="G823" s="47"/>
      <c r="H823" s="221"/>
      <c r="I823" s="221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</row>
    <row r="824" spans="1:41" ht="13.5" customHeight="1">
      <c r="A824" s="47"/>
      <c r="B824" s="221"/>
      <c r="C824" s="47"/>
      <c r="D824" s="47"/>
      <c r="E824" s="47"/>
      <c r="F824" s="47"/>
      <c r="G824" s="47"/>
      <c r="H824" s="221"/>
      <c r="I824" s="221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</row>
    <row r="825" spans="1:41" ht="13.5" customHeight="1">
      <c r="A825" s="47"/>
      <c r="B825" s="221"/>
      <c r="C825" s="47"/>
      <c r="D825" s="47"/>
      <c r="E825" s="47"/>
      <c r="F825" s="47"/>
      <c r="G825" s="47"/>
      <c r="H825" s="221"/>
      <c r="I825" s="221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</row>
    <row r="826" spans="1:41" ht="13.5" customHeight="1">
      <c r="A826" s="47"/>
      <c r="B826" s="221"/>
      <c r="C826" s="47"/>
      <c r="D826" s="47"/>
      <c r="E826" s="47"/>
      <c r="F826" s="47"/>
      <c r="G826" s="47"/>
      <c r="H826" s="221"/>
      <c r="I826" s="221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</row>
    <row r="827" spans="1:41" ht="13.5" customHeight="1">
      <c r="A827" s="47"/>
      <c r="B827" s="221"/>
      <c r="C827" s="47"/>
      <c r="D827" s="47"/>
      <c r="E827" s="47"/>
      <c r="F827" s="47"/>
      <c r="G827" s="47"/>
      <c r="H827" s="221"/>
      <c r="I827" s="221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</row>
    <row r="828" spans="1:41" ht="13.5" customHeight="1">
      <c r="A828" s="47"/>
      <c r="B828" s="221"/>
      <c r="C828" s="47"/>
      <c r="D828" s="47"/>
      <c r="E828" s="47"/>
      <c r="F828" s="47"/>
      <c r="G828" s="47"/>
      <c r="H828" s="221"/>
      <c r="I828" s="221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</row>
    <row r="829" spans="1:41" ht="13.5" customHeight="1">
      <c r="A829" s="47"/>
      <c r="B829" s="221"/>
      <c r="C829" s="47"/>
      <c r="D829" s="47"/>
      <c r="E829" s="47"/>
      <c r="F829" s="47"/>
      <c r="G829" s="47"/>
      <c r="H829" s="221"/>
      <c r="I829" s="221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</row>
    <row r="830" spans="1:41" ht="13.5" customHeight="1">
      <c r="A830" s="47"/>
      <c r="B830" s="221"/>
      <c r="C830" s="47"/>
      <c r="D830" s="47"/>
      <c r="E830" s="47"/>
      <c r="F830" s="47"/>
      <c r="G830" s="47"/>
      <c r="H830" s="221"/>
      <c r="I830" s="221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</row>
    <row r="831" spans="1:41" ht="13.5" customHeight="1">
      <c r="A831" s="47"/>
      <c r="B831" s="221"/>
      <c r="C831" s="47"/>
      <c r="D831" s="47"/>
      <c r="E831" s="47"/>
      <c r="F831" s="47"/>
      <c r="G831" s="47"/>
      <c r="H831" s="221"/>
      <c r="I831" s="221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</row>
    <row r="832" spans="1:41" ht="13.5" customHeight="1">
      <c r="A832" s="47"/>
      <c r="B832" s="221"/>
      <c r="C832" s="47"/>
      <c r="D832" s="47"/>
      <c r="E832" s="47"/>
      <c r="F832" s="47"/>
      <c r="G832" s="47"/>
      <c r="H832" s="221"/>
      <c r="I832" s="221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</row>
    <row r="833" spans="1:41" ht="13.5" customHeight="1">
      <c r="A833" s="47"/>
      <c r="B833" s="221"/>
      <c r="C833" s="47"/>
      <c r="D833" s="47"/>
      <c r="E833" s="47"/>
      <c r="F833" s="47"/>
      <c r="G833" s="47"/>
      <c r="H833" s="221"/>
      <c r="I833" s="221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</row>
    <row r="834" spans="1:41" ht="13.5" customHeight="1">
      <c r="A834" s="47"/>
      <c r="B834" s="221"/>
      <c r="C834" s="47"/>
      <c r="D834" s="47"/>
      <c r="E834" s="47"/>
      <c r="F834" s="47"/>
      <c r="G834" s="47"/>
      <c r="H834" s="221"/>
      <c r="I834" s="221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</row>
    <row r="835" spans="1:41" ht="13.5" customHeight="1">
      <c r="A835" s="47"/>
      <c r="B835" s="221"/>
      <c r="C835" s="47"/>
      <c r="D835" s="47"/>
      <c r="E835" s="47"/>
      <c r="F835" s="47"/>
      <c r="G835" s="47"/>
      <c r="H835" s="221"/>
      <c r="I835" s="221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</row>
    <row r="836" spans="1:41" ht="13.5" customHeight="1">
      <c r="A836" s="47"/>
      <c r="B836" s="221"/>
      <c r="C836" s="47"/>
      <c r="D836" s="47"/>
      <c r="E836" s="47"/>
      <c r="F836" s="47"/>
      <c r="G836" s="47"/>
      <c r="H836" s="221"/>
      <c r="I836" s="221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</row>
    <row r="837" spans="1:41" ht="13.5" customHeight="1">
      <c r="A837" s="47"/>
      <c r="B837" s="221"/>
      <c r="C837" s="47"/>
      <c r="D837" s="47"/>
      <c r="E837" s="47"/>
      <c r="F837" s="47"/>
      <c r="G837" s="47"/>
      <c r="H837" s="221"/>
      <c r="I837" s="221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</row>
    <row r="838" spans="1:41" ht="13.5" customHeight="1">
      <c r="A838" s="47"/>
      <c r="B838" s="221"/>
      <c r="C838" s="47"/>
      <c r="D838" s="47"/>
      <c r="E838" s="47"/>
      <c r="F838" s="47"/>
      <c r="G838" s="47"/>
      <c r="H838" s="221"/>
      <c r="I838" s="221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</row>
    <row r="839" spans="1:41" ht="13.5" customHeight="1">
      <c r="A839" s="47"/>
      <c r="B839" s="221"/>
      <c r="C839" s="47"/>
      <c r="D839" s="47"/>
      <c r="E839" s="47"/>
      <c r="F839" s="47"/>
      <c r="G839" s="47"/>
      <c r="H839" s="221"/>
      <c r="I839" s="221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</row>
    <row r="840" spans="1:41" ht="13.5" customHeight="1">
      <c r="A840" s="47"/>
      <c r="B840" s="221"/>
      <c r="C840" s="47"/>
      <c r="D840" s="47"/>
      <c r="E840" s="47"/>
      <c r="F840" s="47"/>
      <c r="G840" s="47"/>
      <c r="H840" s="221"/>
      <c r="I840" s="221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</row>
    <row r="841" spans="1:41" ht="13.5" customHeight="1">
      <c r="A841" s="47"/>
      <c r="B841" s="221"/>
      <c r="C841" s="47"/>
      <c r="D841" s="47"/>
      <c r="E841" s="47"/>
      <c r="F841" s="47"/>
      <c r="G841" s="47"/>
      <c r="H841" s="221"/>
      <c r="I841" s="221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</row>
    <row r="842" spans="1:41" ht="13.5" customHeight="1">
      <c r="A842" s="47"/>
      <c r="B842" s="221"/>
      <c r="C842" s="47"/>
      <c r="D842" s="47"/>
      <c r="E842" s="47"/>
      <c r="F842" s="47"/>
      <c r="G842" s="47"/>
      <c r="H842" s="221"/>
      <c r="I842" s="221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</row>
    <row r="843" spans="1:41" ht="13.5" customHeight="1">
      <c r="A843" s="47"/>
      <c r="B843" s="221"/>
      <c r="C843" s="47"/>
      <c r="D843" s="47"/>
      <c r="E843" s="47"/>
      <c r="F843" s="47"/>
      <c r="G843" s="47"/>
      <c r="H843" s="221"/>
      <c r="I843" s="221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</row>
    <row r="844" spans="1:41" ht="13.5" customHeight="1">
      <c r="A844" s="47"/>
      <c r="B844" s="221"/>
      <c r="C844" s="47"/>
      <c r="D844" s="47"/>
      <c r="E844" s="47"/>
      <c r="F844" s="47"/>
      <c r="G844" s="47"/>
      <c r="H844" s="221"/>
      <c r="I844" s="221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</row>
    <row r="845" spans="1:41" ht="13.5" customHeight="1">
      <c r="A845" s="47"/>
      <c r="B845" s="221"/>
      <c r="C845" s="47"/>
      <c r="D845" s="47"/>
      <c r="E845" s="47"/>
      <c r="F845" s="47"/>
      <c r="G845" s="47"/>
      <c r="H845" s="221"/>
      <c r="I845" s="221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</row>
    <row r="846" spans="1:41" ht="13.5" customHeight="1">
      <c r="A846" s="47"/>
      <c r="B846" s="221"/>
      <c r="C846" s="47"/>
      <c r="D846" s="47"/>
      <c r="E846" s="47"/>
      <c r="F846" s="47"/>
      <c r="G846" s="47"/>
      <c r="H846" s="221"/>
      <c r="I846" s="221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</row>
    <row r="847" spans="1:41" ht="13.5" customHeight="1">
      <c r="A847" s="47"/>
      <c r="B847" s="221"/>
      <c r="C847" s="47"/>
      <c r="D847" s="47"/>
      <c r="E847" s="47"/>
      <c r="F847" s="47"/>
      <c r="G847" s="47"/>
      <c r="H847" s="221"/>
      <c r="I847" s="221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</row>
    <row r="848" spans="1:41" ht="13.5" customHeight="1">
      <c r="A848" s="47"/>
      <c r="B848" s="221"/>
      <c r="C848" s="47"/>
      <c r="D848" s="47"/>
      <c r="E848" s="47"/>
      <c r="F848" s="47"/>
      <c r="G848" s="47"/>
      <c r="H848" s="221"/>
      <c r="I848" s="221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</row>
    <row r="849" spans="1:41" ht="13.5" customHeight="1">
      <c r="A849" s="47"/>
      <c r="B849" s="221"/>
      <c r="C849" s="47"/>
      <c r="D849" s="47"/>
      <c r="E849" s="47"/>
      <c r="F849" s="47"/>
      <c r="G849" s="47"/>
      <c r="H849" s="221"/>
      <c r="I849" s="221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</row>
    <row r="850" spans="1:41" ht="13.5" customHeight="1">
      <c r="A850" s="47"/>
      <c r="B850" s="221"/>
      <c r="C850" s="47"/>
      <c r="D850" s="47"/>
      <c r="E850" s="47"/>
      <c r="F850" s="47"/>
      <c r="G850" s="47"/>
      <c r="H850" s="221"/>
      <c r="I850" s="221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</row>
    <row r="851" spans="1:41" ht="13.5" customHeight="1">
      <c r="A851" s="47"/>
      <c r="B851" s="221"/>
      <c r="C851" s="47"/>
      <c r="D851" s="47"/>
      <c r="E851" s="47"/>
      <c r="F851" s="47"/>
      <c r="G851" s="47"/>
      <c r="H851" s="221"/>
      <c r="I851" s="221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</row>
    <row r="852" spans="1:41" ht="13.5" customHeight="1">
      <c r="A852" s="47"/>
      <c r="B852" s="221"/>
      <c r="C852" s="47"/>
      <c r="D852" s="47"/>
      <c r="E852" s="47"/>
      <c r="F852" s="47"/>
      <c r="G852" s="47"/>
      <c r="H852" s="221"/>
      <c r="I852" s="221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</row>
    <row r="853" spans="1:41" ht="13.5" customHeight="1">
      <c r="A853" s="47"/>
      <c r="B853" s="221"/>
      <c r="C853" s="47"/>
      <c r="D853" s="47"/>
      <c r="E853" s="47"/>
      <c r="F853" s="47"/>
      <c r="G853" s="47"/>
      <c r="H853" s="221"/>
      <c r="I853" s="221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</row>
    <row r="854" spans="1:41" ht="13.5" customHeight="1">
      <c r="A854" s="47"/>
      <c r="B854" s="221"/>
      <c r="C854" s="47"/>
      <c r="D854" s="47"/>
      <c r="E854" s="47"/>
      <c r="F854" s="47"/>
      <c r="G854" s="47"/>
      <c r="H854" s="221"/>
      <c r="I854" s="221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</row>
    <row r="855" spans="1:41" ht="13.5" customHeight="1">
      <c r="A855" s="47"/>
      <c r="B855" s="221"/>
      <c r="C855" s="47"/>
      <c r="D855" s="47"/>
      <c r="E855" s="47"/>
      <c r="F855" s="47"/>
      <c r="G855" s="47"/>
      <c r="H855" s="221"/>
      <c r="I855" s="221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</row>
    <row r="856" spans="1:41" ht="13.5" customHeight="1">
      <c r="A856" s="47"/>
      <c r="B856" s="221"/>
      <c r="C856" s="47"/>
      <c r="D856" s="47"/>
      <c r="E856" s="47"/>
      <c r="F856" s="47"/>
      <c r="G856" s="47"/>
      <c r="H856" s="221"/>
      <c r="I856" s="221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</row>
    <row r="857" spans="1:41" ht="13.5" customHeight="1">
      <c r="A857" s="47"/>
      <c r="B857" s="221"/>
      <c r="C857" s="47"/>
      <c r="D857" s="47"/>
      <c r="E857" s="47"/>
      <c r="F857" s="47"/>
      <c r="G857" s="47"/>
      <c r="H857" s="221"/>
      <c r="I857" s="221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</row>
    <row r="858" spans="1:41" ht="13.5" customHeight="1">
      <c r="A858" s="47"/>
      <c r="B858" s="221"/>
      <c r="C858" s="47"/>
      <c r="D858" s="47"/>
      <c r="E858" s="47"/>
      <c r="F858" s="47"/>
      <c r="G858" s="47"/>
      <c r="H858" s="221"/>
      <c r="I858" s="221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</row>
    <row r="859" spans="1:41" ht="13.5" customHeight="1">
      <c r="A859" s="47"/>
      <c r="B859" s="221"/>
      <c r="C859" s="47"/>
      <c r="D859" s="47"/>
      <c r="E859" s="47"/>
      <c r="F859" s="47"/>
      <c r="G859" s="47"/>
      <c r="H859" s="221"/>
      <c r="I859" s="221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</row>
    <row r="860" spans="1:41" ht="13.5" customHeight="1">
      <c r="A860" s="47"/>
      <c r="B860" s="221"/>
      <c r="C860" s="47"/>
      <c r="D860" s="47"/>
      <c r="E860" s="47"/>
      <c r="F860" s="47"/>
      <c r="G860" s="47"/>
      <c r="H860" s="221"/>
      <c r="I860" s="221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</row>
    <row r="861" spans="1:41" ht="13.5" customHeight="1">
      <c r="A861" s="47"/>
      <c r="B861" s="221"/>
      <c r="C861" s="47"/>
      <c r="D861" s="47"/>
      <c r="E861" s="47"/>
      <c r="F861" s="47"/>
      <c r="G861" s="47"/>
      <c r="H861" s="221"/>
      <c r="I861" s="221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</row>
    <row r="862" spans="1:41" ht="13.5" customHeight="1">
      <c r="A862" s="47"/>
      <c r="B862" s="221"/>
      <c r="C862" s="47"/>
      <c r="D862" s="47"/>
      <c r="E862" s="47"/>
      <c r="F862" s="47"/>
      <c r="G862" s="47"/>
      <c r="H862" s="221"/>
      <c r="I862" s="221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</row>
    <row r="863" spans="1:41" ht="13.5" customHeight="1">
      <c r="A863" s="47"/>
      <c r="B863" s="221"/>
      <c r="C863" s="47"/>
      <c r="D863" s="47"/>
      <c r="E863" s="47"/>
      <c r="F863" s="47"/>
      <c r="G863" s="47"/>
      <c r="H863" s="221"/>
      <c r="I863" s="221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</row>
    <row r="864" spans="1:41" ht="13.5" customHeight="1">
      <c r="A864" s="47"/>
      <c r="B864" s="221"/>
      <c r="C864" s="47"/>
      <c r="D864" s="47"/>
      <c r="E864" s="47"/>
      <c r="F864" s="47"/>
      <c r="G864" s="47"/>
      <c r="H864" s="221"/>
      <c r="I864" s="221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</row>
    <row r="865" spans="1:41" ht="13.5" customHeight="1">
      <c r="A865" s="47"/>
      <c r="B865" s="221"/>
      <c r="C865" s="47"/>
      <c r="D865" s="47"/>
      <c r="E865" s="47"/>
      <c r="F865" s="47"/>
      <c r="G865" s="47"/>
      <c r="H865" s="221"/>
      <c r="I865" s="221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</row>
    <row r="866" spans="1:41" ht="13.5" customHeight="1">
      <c r="A866" s="47"/>
      <c r="B866" s="221"/>
      <c r="C866" s="47"/>
      <c r="D866" s="47"/>
      <c r="E866" s="47"/>
      <c r="F866" s="47"/>
      <c r="G866" s="47"/>
      <c r="H866" s="221"/>
      <c r="I866" s="221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</row>
    <row r="867" spans="1:41" ht="13.5" customHeight="1">
      <c r="A867" s="47"/>
      <c r="B867" s="221"/>
      <c r="C867" s="47"/>
      <c r="D867" s="47"/>
      <c r="E867" s="47"/>
      <c r="F867" s="47"/>
      <c r="G867" s="47"/>
      <c r="H867" s="221"/>
      <c r="I867" s="221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</row>
    <row r="868" spans="1:41" ht="13.5" customHeight="1">
      <c r="A868" s="47"/>
      <c r="B868" s="221"/>
      <c r="C868" s="47"/>
      <c r="D868" s="47"/>
      <c r="E868" s="47"/>
      <c r="F868" s="47"/>
      <c r="G868" s="47"/>
      <c r="H868" s="221"/>
      <c r="I868" s="221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</row>
    <row r="869" spans="1:41" ht="13.5" customHeight="1">
      <c r="A869" s="47"/>
      <c r="B869" s="221"/>
      <c r="C869" s="47"/>
      <c r="D869" s="47"/>
      <c r="E869" s="47"/>
      <c r="F869" s="47"/>
      <c r="G869" s="47"/>
      <c r="H869" s="221"/>
      <c r="I869" s="221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</row>
    <row r="870" spans="1:41" ht="13.5" customHeight="1">
      <c r="A870" s="47"/>
      <c r="B870" s="221"/>
      <c r="C870" s="47"/>
      <c r="D870" s="47"/>
      <c r="E870" s="47"/>
      <c r="F870" s="47"/>
      <c r="G870" s="47"/>
      <c r="H870" s="221"/>
      <c r="I870" s="221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</row>
    <row r="871" spans="1:41" ht="13.5" customHeight="1">
      <c r="A871" s="47"/>
      <c r="B871" s="221"/>
      <c r="C871" s="47"/>
      <c r="D871" s="47"/>
      <c r="E871" s="47"/>
      <c r="F871" s="47"/>
      <c r="G871" s="47"/>
      <c r="H871" s="221"/>
      <c r="I871" s="221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</row>
    <row r="872" spans="1:41" ht="13.5" customHeight="1">
      <c r="A872" s="47"/>
      <c r="B872" s="221"/>
      <c r="C872" s="47"/>
      <c r="D872" s="47"/>
      <c r="E872" s="47"/>
      <c r="F872" s="47"/>
      <c r="G872" s="47"/>
      <c r="H872" s="221"/>
      <c r="I872" s="221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</row>
    <row r="873" spans="1:41" ht="13.5" customHeight="1">
      <c r="A873" s="47"/>
      <c r="B873" s="221"/>
      <c r="C873" s="47"/>
      <c r="D873" s="47"/>
      <c r="E873" s="47"/>
      <c r="F873" s="47"/>
      <c r="G873" s="47"/>
      <c r="H873" s="221"/>
      <c r="I873" s="221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</row>
    <row r="874" spans="1:41" ht="13.5" customHeight="1">
      <c r="A874" s="47"/>
      <c r="B874" s="221"/>
      <c r="C874" s="47"/>
      <c r="D874" s="47"/>
      <c r="E874" s="47"/>
      <c r="F874" s="47"/>
      <c r="G874" s="47"/>
      <c r="H874" s="221"/>
      <c r="I874" s="221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</row>
    <row r="875" spans="1:41" ht="13.5" customHeight="1">
      <c r="A875" s="47"/>
      <c r="B875" s="221"/>
      <c r="C875" s="47"/>
      <c r="D875" s="47"/>
      <c r="E875" s="47"/>
      <c r="F875" s="47"/>
      <c r="G875" s="47"/>
      <c r="H875" s="221"/>
      <c r="I875" s="221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</row>
    <row r="876" spans="1:41" ht="13.5" customHeight="1">
      <c r="A876" s="47"/>
      <c r="B876" s="221"/>
      <c r="C876" s="47"/>
      <c r="D876" s="47"/>
      <c r="E876" s="47"/>
      <c r="F876" s="47"/>
      <c r="G876" s="47"/>
      <c r="H876" s="221"/>
      <c r="I876" s="221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</row>
    <row r="877" spans="1:41" ht="13.5" customHeight="1">
      <c r="A877" s="47"/>
      <c r="B877" s="221"/>
      <c r="C877" s="47"/>
      <c r="D877" s="47"/>
      <c r="E877" s="47"/>
      <c r="F877" s="47"/>
      <c r="G877" s="47"/>
      <c r="H877" s="221"/>
      <c r="I877" s="221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</row>
    <row r="878" spans="1:41" ht="13.5" customHeight="1">
      <c r="A878" s="47"/>
      <c r="B878" s="221"/>
      <c r="C878" s="47"/>
      <c r="D878" s="47"/>
      <c r="E878" s="47"/>
      <c r="F878" s="47"/>
      <c r="G878" s="47"/>
      <c r="H878" s="221"/>
      <c r="I878" s="221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</row>
    <row r="879" spans="1:41" ht="13.5" customHeight="1">
      <c r="A879" s="47"/>
      <c r="B879" s="221"/>
      <c r="C879" s="47"/>
      <c r="D879" s="47"/>
      <c r="E879" s="47"/>
      <c r="F879" s="47"/>
      <c r="G879" s="47"/>
      <c r="H879" s="221"/>
      <c r="I879" s="221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</row>
    <row r="880" spans="1:41" ht="13.5" customHeight="1">
      <c r="A880" s="47"/>
      <c r="B880" s="221"/>
      <c r="C880" s="47"/>
      <c r="D880" s="47"/>
      <c r="E880" s="47"/>
      <c r="F880" s="47"/>
      <c r="G880" s="47"/>
      <c r="H880" s="221"/>
      <c r="I880" s="221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</row>
    <row r="881" spans="1:41" ht="13.5" customHeight="1">
      <c r="A881" s="47"/>
      <c r="B881" s="221"/>
      <c r="C881" s="47"/>
      <c r="D881" s="47"/>
      <c r="E881" s="47"/>
      <c r="F881" s="47"/>
      <c r="G881" s="47"/>
      <c r="H881" s="221"/>
      <c r="I881" s="221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</row>
    <row r="882" spans="1:41" ht="13.5" customHeight="1">
      <c r="A882" s="47"/>
      <c r="B882" s="221"/>
      <c r="C882" s="47"/>
      <c r="D882" s="47"/>
      <c r="E882" s="47"/>
      <c r="F882" s="47"/>
      <c r="G882" s="47"/>
      <c r="H882" s="221"/>
      <c r="I882" s="221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</row>
    <row r="883" spans="1:41" ht="13.5" customHeight="1">
      <c r="A883" s="47"/>
      <c r="B883" s="221"/>
      <c r="C883" s="47"/>
      <c r="D883" s="47"/>
      <c r="E883" s="47"/>
      <c r="F883" s="47"/>
      <c r="G883" s="47"/>
      <c r="H883" s="221"/>
      <c r="I883" s="221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</row>
    <row r="884" spans="1:41" ht="13.5" customHeight="1">
      <c r="A884" s="47"/>
      <c r="B884" s="221"/>
      <c r="C884" s="47"/>
      <c r="D884" s="47"/>
      <c r="E884" s="47"/>
      <c r="F884" s="47"/>
      <c r="G884" s="47"/>
      <c r="H884" s="221"/>
      <c r="I884" s="221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</row>
    <row r="885" spans="1:41" ht="13.5" customHeight="1">
      <c r="A885" s="47"/>
      <c r="B885" s="221"/>
      <c r="C885" s="47"/>
      <c r="D885" s="47"/>
      <c r="E885" s="47"/>
      <c r="F885" s="47"/>
      <c r="G885" s="47"/>
      <c r="H885" s="221"/>
      <c r="I885" s="221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</row>
    <row r="886" spans="1:41" ht="13.5" customHeight="1">
      <c r="A886" s="47"/>
      <c r="B886" s="221"/>
      <c r="C886" s="47"/>
      <c r="D886" s="47"/>
      <c r="E886" s="47"/>
      <c r="F886" s="47"/>
      <c r="G886" s="47"/>
      <c r="H886" s="221"/>
      <c r="I886" s="221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</row>
    <row r="887" spans="1:41" ht="13.5" customHeight="1">
      <c r="A887" s="47"/>
      <c r="B887" s="221"/>
      <c r="C887" s="47"/>
      <c r="D887" s="47"/>
      <c r="E887" s="47"/>
      <c r="F887" s="47"/>
      <c r="G887" s="47"/>
      <c r="H887" s="221"/>
      <c r="I887" s="221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</row>
    <row r="888" spans="1:41" ht="13.5" customHeight="1">
      <c r="A888" s="47"/>
      <c r="B888" s="221"/>
      <c r="C888" s="47"/>
      <c r="D888" s="47"/>
      <c r="E888" s="47"/>
      <c r="F888" s="47"/>
      <c r="G888" s="47"/>
      <c r="H888" s="221"/>
      <c r="I888" s="221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</row>
    <row r="889" spans="1:41" ht="13.5" customHeight="1">
      <c r="A889" s="47"/>
      <c r="B889" s="221"/>
      <c r="C889" s="47"/>
      <c r="D889" s="47"/>
      <c r="E889" s="47"/>
      <c r="F889" s="47"/>
      <c r="G889" s="47"/>
      <c r="H889" s="221"/>
      <c r="I889" s="221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</row>
    <row r="890" spans="1:41" ht="13.5" customHeight="1">
      <c r="A890" s="47"/>
      <c r="B890" s="221"/>
      <c r="C890" s="47"/>
      <c r="D890" s="47"/>
      <c r="E890" s="47"/>
      <c r="F890" s="47"/>
      <c r="G890" s="47"/>
      <c r="H890" s="221"/>
      <c r="I890" s="221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</row>
    <row r="891" spans="1:41" ht="13.5" customHeight="1">
      <c r="A891" s="47"/>
      <c r="B891" s="221"/>
      <c r="C891" s="47"/>
      <c r="D891" s="47"/>
      <c r="E891" s="47"/>
      <c r="F891" s="47"/>
      <c r="G891" s="47"/>
      <c r="H891" s="221"/>
      <c r="I891" s="221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</row>
    <row r="892" spans="1:41" ht="13.5" customHeight="1">
      <c r="A892" s="47"/>
      <c r="B892" s="221"/>
      <c r="C892" s="47"/>
      <c r="D892" s="47"/>
      <c r="E892" s="47"/>
      <c r="F892" s="47"/>
      <c r="G892" s="47"/>
      <c r="H892" s="221"/>
      <c r="I892" s="221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</row>
    <row r="893" spans="1:41" ht="13.5" customHeight="1">
      <c r="A893" s="47"/>
      <c r="B893" s="221"/>
      <c r="C893" s="47"/>
      <c r="D893" s="47"/>
      <c r="E893" s="47"/>
      <c r="F893" s="47"/>
      <c r="G893" s="47"/>
      <c r="H893" s="221"/>
      <c r="I893" s="221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</row>
    <row r="894" spans="1:41" ht="13.5" customHeight="1">
      <c r="A894" s="47"/>
      <c r="B894" s="221"/>
      <c r="C894" s="47"/>
      <c r="D894" s="47"/>
      <c r="E894" s="47"/>
      <c r="F894" s="47"/>
      <c r="G894" s="47"/>
      <c r="H894" s="221"/>
      <c r="I894" s="221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</row>
    <row r="895" spans="1:41" ht="13.5" customHeight="1">
      <c r="A895" s="47"/>
      <c r="B895" s="221"/>
      <c r="C895" s="47"/>
      <c r="D895" s="47"/>
      <c r="E895" s="47"/>
      <c r="F895" s="47"/>
      <c r="G895" s="47"/>
      <c r="H895" s="221"/>
      <c r="I895" s="221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</row>
    <row r="896" spans="1:41" ht="13.5" customHeight="1">
      <c r="A896" s="47"/>
      <c r="B896" s="221"/>
      <c r="C896" s="47"/>
      <c r="D896" s="47"/>
      <c r="E896" s="47"/>
      <c r="F896" s="47"/>
      <c r="G896" s="47"/>
      <c r="H896" s="221"/>
      <c r="I896" s="221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</row>
    <row r="897" spans="1:41" ht="13.5" customHeight="1">
      <c r="A897" s="47"/>
      <c r="B897" s="221"/>
      <c r="C897" s="47"/>
      <c r="D897" s="47"/>
      <c r="E897" s="47"/>
      <c r="F897" s="47"/>
      <c r="G897" s="47"/>
      <c r="H897" s="221"/>
      <c r="I897" s="221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</row>
    <row r="898" spans="1:41" ht="13.5" customHeight="1">
      <c r="A898" s="47"/>
      <c r="B898" s="221"/>
      <c r="C898" s="47"/>
      <c r="D898" s="47"/>
      <c r="E898" s="47"/>
      <c r="F898" s="47"/>
      <c r="G898" s="47"/>
      <c r="H898" s="221"/>
      <c r="I898" s="221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</row>
    <row r="899" spans="1:41" ht="13.5" customHeight="1">
      <c r="A899" s="47"/>
      <c r="B899" s="221"/>
      <c r="C899" s="47"/>
      <c r="D899" s="47"/>
      <c r="E899" s="47"/>
      <c r="F899" s="47"/>
      <c r="G899" s="47"/>
      <c r="H899" s="221"/>
      <c r="I899" s="221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</row>
    <row r="900" spans="1:41" ht="13.5" customHeight="1">
      <c r="A900" s="47"/>
      <c r="B900" s="221"/>
      <c r="C900" s="47"/>
      <c r="D900" s="47"/>
      <c r="E900" s="47"/>
      <c r="F900" s="47"/>
      <c r="G900" s="47"/>
      <c r="H900" s="221"/>
      <c r="I900" s="221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</row>
    <row r="901" spans="1:41" ht="13.5" customHeight="1">
      <c r="A901" s="47"/>
      <c r="B901" s="221"/>
      <c r="C901" s="47"/>
      <c r="D901" s="47"/>
      <c r="E901" s="47"/>
      <c r="F901" s="47"/>
      <c r="G901" s="47"/>
      <c r="H901" s="221"/>
      <c r="I901" s="221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</row>
    <row r="902" spans="1:41" ht="13.5" customHeight="1">
      <c r="A902" s="47"/>
      <c r="B902" s="221"/>
      <c r="C902" s="47"/>
      <c r="D902" s="47"/>
      <c r="E902" s="47"/>
      <c r="F902" s="47"/>
      <c r="G902" s="47"/>
      <c r="H902" s="221"/>
      <c r="I902" s="221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</row>
    <row r="903" spans="1:41" ht="13.5" customHeight="1">
      <c r="A903" s="47"/>
      <c r="B903" s="221"/>
      <c r="C903" s="47"/>
      <c r="D903" s="47"/>
      <c r="E903" s="47"/>
      <c r="F903" s="47"/>
      <c r="G903" s="47"/>
      <c r="H903" s="221"/>
      <c r="I903" s="221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</row>
    <row r="904" spans="1:41" ht="13.5" customHeight="1">
      <c r="A904" s="47"/>
      <c r="B904" s="221"/>
      <c r="C904" s="47"/>
      <c r="D904" s="47"/>
      <c r="E904" s="47"/>
      <c r="F904" s="47"/>
      <c r="G904" s="47"/>
      <c r="H904" s="221"/>
      <c r="I904" s="221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</row>
    <row r="905" spans="1:41" ht="13.5" customHeight="1">
      <c r="A905" s="47"/>
      <c r="B905" s="221"/>
      <c r="C905" s="47"/>
      <c r="D905" s="47"/>
      <c r="E905" s="47"/>
      <c r="F905" s="47"/>
      <c r="G905" s="47"/>
      <c r="H905" s="221"/>
      <c r="I905" s="221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</row>
    <row r="906" spans="1:41" ht="13.5" customHeight="1">
      <c r="A906" s="47"/>
      <c r="B906" s="221"/>
      <c r="C906" s="47"/>
      <c r="D906" s="47"/>
      <c r="E906" s="47"/>
      <c r="F906" s="47"/>
      <c r="G906" s="47"/>
      <c r="H906" s="221"/>
      <c r="I906" s="221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</row>
    <row r="907" spans="1:41" ht="13.5" customHeight="1">
      <c r="A907" s="47"/>
      <c r="B907" s="221"/>
      <c r="C907" s="47"/>
      <c r="D907" s="47"/>
      <c r="E907" s="47"/>
      <c r="F907" s="47"/>
      <c r="G907" s="47"/>
      <c r="H907" s="221"/>
      <c r="I907" s="221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</row>
    <row r="908" spans="1:41" ht="13.5" customHeight="1">
      <c r="A908" s="47"/>
      <c r="B908" s="221"/>
      <c r="C908" s="47"/>
      <c r="D908" s="47"/>
      <c r="E908" s="47"/>
      <c r="F908" s="47"/>
      <c r="G908" s="47"/>
      <c r="H908" s="221"/>
      <c r="I908" s="221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</row>
    <row r="909" spans="1:41" ht="13.5" customHeight="1">
      <c r="A909" s="47"/>
      <c r="B909" s="221"/>
      <c r="C909" s="47"/>
      <c r="D909" s="47"/>
      <c r="E909" s="47"/>
      <c r="F909" s="47"/>
      <c r="G909" s="47"/>
      <c r="H909" s="221"/>
      <c r="I909" s="221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</row>
    <row r="910" spans="1:41" ht="13.5" customHeight="1">
      <c r="A910" s="47"/>
      <c r="B910" s="221"/>
      <c r="C910" s="47"/>
      <c r="D910" s="47"/>
      <c r="E910" s="47"/>
      <c r="F910" s="47"/>
      <c r="G910" s="47"/>
      <c r="H910" s="221"/>
      <c r="I910" s="221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</row>
    <row r="911" spans="1:41" ht="13.5" customHeight="1">
      <c r="A911" s="47"/>
      <c r="B911" s="221"/>
      <c r="C911" s="47"/>
      <c r="D911" s="47"/>
      <c r="E911" s="47"/>
      <c r="F911" s="47"/>
      <c r="G911" s="47"/>
      <c r="H911" s="221"/>
      <c r="I911" s="221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</row>
    <row r="912" spans="1:41" ht="13.5" customHeight="1">
      <c r="A912" s="47"/>
      <c r="B912" s="221"/>
      <c r="C912" s="47"/>
      <c r="D912" s="47"/>
      <c r="E912" s="47"/>
      <c r="F912" s="47"/>
      <c r="G912" s="47"/>
      <c r="H912" s="221"/>
      <c r="I912" s="221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</row>
    <row r="913" spans="1:41" ht="13.5" customHeight="1">
      <c r="A913" s="47"/>
      <c r="B913" s="221"/>
      <c r="C913" s="47"/>
      <c r="D913" s="47"/>
      <c r="E913" s="47"/>
      <c r="F913" s="47"/>
      <c r="G913" s="47"/>
      <c r="H913" s="221"/>
      <c r="I913" s="221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</row>
    <row r="914" spans="1:41" ht="13.5" customHeight="1">
      <c r="A914" s="47"/>
      <c r="B914" s="221"/>
      <c r="C914" s="47"/>
      <c r="D914" s="47"/>
      <c r="E914" s="47"/>
      <c r="F914" s="47"/>
      <c r="G914" s="47"/>
      <c r="H914" s="221"/>
      <c r="I914" s="221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</row>
    <row r="915" spans="1:41" ht="13.5" customHeight="1">
      <c r="A915" s="47"/>
      <c r="B915" s="221"/>
      <c r="C915" s="47"/>
      <c r="D915" s="47"/>
      <c r="E915" s="47"/>
      <c r="F915" s="47"/>
      <c r="G915" s="47"/>
      <c r="H915" s="221"/>
      <c r="I915" s="221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</row>
    <row r="916" spans="1:41" ht="13.5" customHeight="1">
      <c r="A916" s="47"/>
      <c r="B916" s="221"/>
      <c r="C916" s="47"/>
      <c r="D916" s="47"/>
      <c r="E916" s="47"/>
      <c r="F916" s="47"/>
      <c r="G916" s="47"/>
      <c r="H916" s="221"/>
      <c r="I916" s="221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</row>
    <row r="917" spans="1:41" ht="13.5" customHeight="1">
      <c r="A917" s="47"/>
      <c r="B917" s="221"/>
      <c r="C917" s="47"/>
      <c r="D917" s="47"/>
      <c r="E917" s="47"/>
      <c r="F917" s="47"/>
      <c r="G917" s="47"/>
      <c r="H917" s="221"/>
      <c r="I917" s="221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</row>
    <row r="918" spans="1:41" ht="13.5" customHeight="1">
      <c r="A918" s="47"/>
      <c r="B918" s="221"/>
      <c r="C918" s="47"/>
      <c r="D918" s="47"/>
      <c r="E918" s="47"/>
      <c r="F918" s="47"/>
      <c r="G918" s="47"/>
      <c r="H918" s="221"/>
      <c r="I918" s="221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</row>
    <row r="919" spans="1:41" ht="13.5" customHeight="1">
      <c r="A919" s="47"/>
      <c r="B919" s="221"/>
      <c r="C919" s="47"/>
      <c r="D919" s="47"/>
      <c r="E919" s="47"/>
      <c r="F919" s="47"/>
      <c r="G919" s="47"/>
      <c r="H919" s="221"/>
      <c r="I919" s="221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</row>
    <row r="920" spans="1:41" ht="13.5" customHeight="1">
      <c r="A920" s="47"/>
      <c r="B920" s="221"/>
      <c r="C920" s="47"/>
      <c r="D920" s="47"/>
      <c r="E920" s="47"/>
      <c r="F920" s="47"/>
      <c r="G920" s="47"/>
      <c r="H920" s="221"/>
      <c r="I920" s="221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</row>
    <row r="921" spans="1:41" ht="13.5" customHeight="1">
      <c r="A921" s="47"/>
      <c r="B921" s="221"/>
      <c r="C921" s="47"/>
      <c r="D921" s="47"/>
      <c r="E921" s="47"/>
      <c r="F921" s="47"/>
      <c r="G921" s="47"/>
      <c r="H921" s="221"/>
      <c r="I921" s="221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</row>
    <row r="922" spans="1:41" ht="13.5" customHeight="1">
      <c r="A922" s="47"/>
      <c r="B922" s="221"/>
      <c r="C922" s="47"/>
      <c r="D922" s="47"/>
      <c r="E922" s="47"/>
      <c r="F922" s="47"/>
      <c r="G922" s="47"/>
      <c r="H922" s="221"/>
      <c r="I922" s="221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</row>
    <row r="923" spans="1:41" ht="13.5" customHeight="1">
      <c r="A923" s="47"/>
      <c r="B923" s="221"/>
      <c r="C923" s="47"/>
      <c r="D923" s="47"/>
      <c r="E923" s="47"/>
      <c r="F923" s="47"/>
      <c r="G923" s="47"/>
      <c r="H923" s="221"/>
      <c r="I923" s="221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</row>
    <row r="924" spans="1:41" ht="13.5" customHeight="1">
      <c r="A924" s="47"/>
      <c r="B924" s="221"/>
      <c r="C924" s="47"/>
      <c r="D924" s="47"/>
      <c r="E924" s="47"/>
      <c r="F924" s="47"/>
      <c r="G924" s="47"/>
      <c r="H924" s="221"/>
      <c r="I924" s="221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</row>
    <row r="925" spans="1:41" ht="13.5" customHeight="1">
      <c r="A925" s="47"/>
      <c r="B925" s="221"/>
      <c r="C925" s="47"/>
      <c r="D925" s="47"/>
      <c r="E925" s="47"/>
      <c r="F925" s="47"/>
      <c r="G925" s="47"/>
      <c r="H925" s="221"/>
      <c r="I925" s="221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</row>
    <row r="926" spans="1:41" ht="13.5" customHeight="1">
      <c r="A926" s="47"/>
      <c r="B926" s="221"/>
      <c r="C926" s="47"/>
      <c r="D926" s="47"/>
      <c r="E926" s="47"/>
      <c r="F926" s="47"/>
      <c r="G926" s="47"/>
      <c r="H926" s="221"/>
      <c r="I926" s="221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</row>
    <row r="927" spans="1:41" ht="13.5" customHeight="1">
      <c r="A927" s="47"/>
      <c r="B927" s="221"/>
      <c r="C927" s="47"/>
      <c r="D927" s="47"/>
      <c r="E927" s="47"/>
      <c r="F927" s="47"/>
      <c r="G927" s="47"/>
      <c r="H927" s="221"/>
      <c r="I927" s="221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</row>
    <row r="928" spans="1:41" ht="13.5" customHeight="1">
      <c r="A928" s="47"/>
      <c r="B928" s="221"/>
      <c r="C928" s="47"/>
      <c r="D928" s="47"/>
      <c r="E928" s="47"/>
      <c r="F928" s="47"/>
      <c r="G928" s="47"/>
      <c r="H928" s="221"/>
      <c r="I928" s="221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</row>
    <row r="929" spans="1:41" ht="13.5" customHeight="1">
      <c r="A929" s="47"/>
      <c r="B929" s="221"/>
      <c r="C929" s="47"/>
      <c r="D929" s="47"/>
      <c r="E929" s="47"/>
      <c r="F929" s="47"/>
      <c r="G929" s="47"/>
      <c r="H929" s="221"/>
      <c r="I929" s="221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</row>
    <row r="930" spans="1:41" ht="13.5" customHeight="1">
      <c r="A930" s="47"/>
      <c r="B930" s="221"/>
      <c r="C930" s="47"/>
      <c r="D930" s="47"/>
      <c r="E930" s="47"/>
      <c r="F930" s="47"/>
      <c r="G930" s="47"/>
      <c r="H930" s="221"/>
      <c r="I930" s="221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</row>
    <row r="931" spans="1:41" ht="13.5" customHeight="1">
      <c r="A931" s="47"/>
      <c r="B931" s="221"/>
      <c r="C931" s="47"/>
      <c r="D931" s="47"/>
      <c r="E931" s="47"/>
      <c r="F931" s="47"/>
      <c r="G931" s="47"/>
      <c r="H931" s="221"/>
      <c r="I931" s="221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</row>
    <row r="932" spans="1:41" ht="13.5" customHeight="1">
      <c r="A932" s="47"/>
      <c r="B932" s="221"/>
      <c r="C932" s="47"/>
      <c r="D932" s="47"/>
      <c r="E932" s="47"/>
      <c r="F932" s="47"/>
      <c r="G932" s="47"/>
      <c r="H932" s="221"/>
      <c r="I932" s="221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</row>
    <row r="933" spans="1:41" ht="13.5" customHeight="1">
      <c r="A933" s="47"/>
      <c r="B933" s="221"/>
      <c r="C933" s="47"/>
      <c r="D933" s="47"/>
      <c r="E933" s="47"/>
      <c r="F933" s="47"/>
      <c r="G933" s="47"/>
      <c r="H933" s="221"/>
      <c r="I933" s="221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</row>
    <row r="934" spans="1:41" ht="13.5" customHeight="1">
      <c r="A934" s="47"/>
      <c r="B934" s="221"/>
      <c r="C934" s="47"/>
      <c r="D934" s="47"/>
      <c r="E934" s="47"/>
      <c r="F934" s="47"/>
      <c r="G934" s="47"/>
      <c r="H934" s="221"/>
      <c r="I934" s="221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</row>
    <row r="935" spans="1:41" ht="13.5" customHeight="1">
      <c r="A935" s="47"/>
      <c r="B935" s="221"/>
      <c r="C935" s="47"/>
      <c r="D935" s="47"/>
      <c r="E935" s="47"/>
      <c r="F935" s="47"/>
      <c r="G935" s="47"/>
      <c r="H935" s="221"/>
      <c r="I935" s="221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</row>
    <row r="936" spans="1:41" ht="13.5" customHeight="1">
      <c r="A936" s="47"/>
      <c r="B936" s="221"/>
      <c r="C936" s="47"/>
      <c r="D936" s="47"/>
      <c r="E936" s="47"/>
      <c r="F936" s="47"/>
      <c r="G936" s="47"/>
      <c r="H936" s="221"/>
      <c r="I936" s="221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</row>
    <row r="937" spans="1:41" ht="13.5" customHeight="1">
      <c r="A937" s="47"/>
      <c r="B937" s="221"/>
      <c r="C937" s="47"/>
      <c r="D937" s="47"/>
      <c r="E937" s="47"/>
      <c r="F937" s="47"/>
      <c r="G937" s="47"/>
      <c r="H937" s="221"/>
      <c r="I937" s="221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</row>
    <row r="938" spans="1:41" ht="13.5" customHeight="1">
      <c r="A938" s="47"/>
      <c r="B938" s="221"/>
      <c r="C938" s="47"/>
      <c r="D938" s="47"/>
      <c r="E938" s="47"/>
      <c r="F938" s="47"/>
      <c r="G938" s="47"/>
      <c r="H938" s="221"/>
      <c r="I938" s="221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</row>
    <row r="939" spans="1:41" ht="13.5" customHeight="1">
      <c r="A939" s="47"/>
      <c r="B939" s="221"/>
      <c r="C939" s="47"/>
      <c r="D939" s="47"/>
      <c r="E939" s="47"/>
      <c r="F939" s="47"/>
      <c r="G939" s="47"/>
      <c r="H939" s="221"/>
      <c r="I939" s="221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</row>
    <row r="940" spans="1:41" ht="13.5" customHeight="1">
      <c r="A940" s="47"/>
      <c r="B940" s="221"/>
      <c r="C940" s="47"/>
      <c r="D940" s="47"/>
      <c r="E940" s="47"/>
      <c r="F940" s="47"/>
      <c r="G940" s="47"/>
      <c r="H940" s="221"/>
      <c r="I940" s="221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</row>
    <row r="941" spans="1:41" ht="13.5" customHeight="1">
      <c r="A941" s="47"/>
      <c r="B941" s="221"/>
      <c r="C941" s="47"/>
      <c r="D941" s="47"/>
      <c r="E941" s="47"/>
      <c r="F941" s="47"/>
      <c r="G941" s="47"/>
      <c r="H941" s="221"/>
      <c r="I941" s="221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</row>
    <row r="942" spans="1:41" ht="13.5" customHeight="1">
      <c r="A942" s="47"/>
      <c r="B942" s="221"/>
      <c r="C942" s="47"/>
      <c r="D942" s="47"/>
      <c r="E942" s="47"/>
      <c r="F942" s="47"/>
      <c r="G942" s="47"/>
      <c r="H942" s="221"/>
      <c r="I942" s="221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</row>
    <row r="943" spans="1:41" ht="13.5" customHeight="1">
      <c r="A943" s="47"/>
      <c r="B943" s="221"/>
      <c r="C943" s="47"/>
      <c r="D943" s="47"/>
      <c r="E943" s="47"/>
      <c r="F943" s="47"/>
      <c r="G943" s="47"/>
      <c r="H943" s="221"/>
      <c r="I943" s="221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</row>
    <row r="944" spans="1:41" ht="13.5" customHeight="1">
      <c r="A944" s="47"/>
      <c r="B944" s="221"/>
      <c r="C944" s="47"/>
      <c r="D944" s="47"/>
      <c r="E944" s="47"/>
      <c r="F944" s="47"/>
      <c r="G944" s="47"/>
      <c r="H944" s="221"/>
      <c r="I944" s="221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</row>
    <row r="945" spans="1:41" ht="13.5" customHeight="1">
      <c r="A945" s="47"/>
      <c r="B945" s="221"/>
      <c r="C945" s="47"/>
      <c r="D945" s="47"/>
      <c r="E945" s="47"/>
      <c r="F945" s="47"/>
      <c r="G945" s="47"/>
      <c r="H945" s="221"/>
      <c r="I945" s="221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</row>
    <row r="946" spans="1:41" ht="13.5" customHeight="1">
      <c r="A946" s="47"/>
      <c r="B946" s="221"/>
      <c r="C946" s="47"/>
      <c r="D946" s="47"/>
      <c r="E946" s="47"/>
      <c r="F946" s="47"/>
      <c r="G946" s="47"/>
      <c r="H946" s="221"/>
      <c r="I946" s="221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</row>
    <row r="947" spans="1:41" ht="13.5" customHeight="1">
      <c r="A947" s="47"/>
      <c r="B947" s="221"/>
      <c r="C947" s="47"/>
      <c r="D947" s="47"/>
      <c r="E947" s="47"/>
      <c r="F947" s="47"/>
      <c r="G947" s="47"/>
      <c r="H947" s="221"/>
      <c r="I947" s="221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</row>
    <row r="948" spans="1:41" ht="13.5" customHeight="1">
      <c r="A948" s="47"/>
      <c r="B948" s="221"/>
      <c r="C948" s="47"/>
      <c r="D948" s="47"/>
      <c r="E948" s="47"/>
      <c r="F948" s="47"/>
      <c r="G948" s="47"/>
      <c r="H948" s="221"/>
      <c r="I948" s="221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</row>
    <row r="949" spans="1:41" ht="13.5" customHeight="1">
      <c r="A949" s="47"/>
      <c r="B949" s="221"/>
      <c r="C949" s="47"/>
      <c r="D949" s="47"/>
      <c r="E949" s="47"/>
      <c r="F949" s="47"/>
      <c r="G949" s="47"/>
      <c r="H949" s="221"/>
      <c r="I949" s="221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</row>
    <row r="950" spans="1:41" ht="13.5" customHeight="1">
      <c r="A950" s="47"/>
      <c r="B950" s="221"/>
      <c r="C950" s="47"/>
      <c r="D950" s="47"/>
      <c r="E950" s="47"/>
      <c r="F950" s="47"/>
      <c r="G950" s="47"/>
      <c r="H950" s="221"/>
      <c r="I950" s="221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</row>
    <row r="951" spans="1:41" ht="13.5" customHeight="1">
      <c r="A951" s="47"/>
      <c r="B951" s="221"/>
      <c r="C951" s="47"/>
      <c r="D951" s="47"/>
      <c r="E951" s="47"/>
      <c r="F951" s="47"/>
      <c r="G951" s="47"/>
      <c r="H951" s="221"/>
      <c r="I951" s="221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</row>
    <row r="952" spans="1:41" ht="13.5" customHeight="1">
      <c r="A952" s="47"/>
      <c r="B952" s="221"/>
      <c r="C952" s="47"/>
      <c r="D952" s="47"/>
      <c r="E952" s="47"/>
      <c r="F952" s="47"/>
      <c r="G952" s="47"/>
      <c r="H952" s="221"/>
      <c r="I952" s="221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</row>
    <row r="953" spans="1:41" ht="13.5" customHeight="1">
      <c r="A953" s="47"/>
      <c r="B953" s="221"/>
      <c r="C953" s="47"/>
      <c r="D953" s="47"/>
      <c r="E953" s="47"/>
      <c r="F953" s="47"/>
      <c r="G953" s="47"/>
      <c r="H953" s="221"/>
      <c r="I953" s="221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</row>
    <row r="954" spans="1:41" ht="13.5" customHeight="1">
      <c r="A954" s="47"/>
      <c r="B954" s="221"/>
      <c r="C954" s="47"/>
      <c r="D954" s="47"/>
      <c r="E954" s="47"/>
      <c r="F954" s="47"/>
      <c r="G954" s="47"/>
      <c r="H954" s="221"/>
      <c r="I954" s="221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</row>
    <row r="955" spans="1:41" ht="13.5" customHeight="1">
      <c r="A955" s="47"/>
      <c r="B955" s="221"/>
      <c r="C955" s="47"/>
      <c r="D955" s="47"/>
      <c r="E955" s="47"/>
      <c r="F955" s="47"/>
      <c r="G955" s="47"/>
      <c r="H955" s="221"/>
      <c r="I955" s="221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</row>
    <row r="956" spans="1:41" ht="13.5" customHeight="1">
      <c r="A956" s="47"/>
      <c r="B956" s="221"/>
      <c r="C956" s="47"/>
      <c r="D956" s="47"/>
      <c r="E956" s="47"/>
      <c r="F956" s="47"/>
      <c r="G956" s="47"/>
      <c r="H956" s="221"/>
      <c r="I956" s="221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</row>
    <row r="957" spans="1:41" ht="13.5" customHeight="1">
      <c r="A957" s="47"/>
      <c r="B957" s="221"/>
      <c r="C957" s="47"/>
      <c r="D957" s="47"/>
      <c r="E957" s="47"/>
      <c r="F957" s="47"/>
      <c r="G957" s="47"/>
      <c r="H957" s="221"/>
      <c r="I957" s="221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</row>
    <row r="958" spans="1:41" ht="13.5" customHeight="1">
      <c r="A958" s="47"/>
      <c r="B958" s="221"/>
      <c r="C958" s="47"/>
      <c r="D958" s="47"/>
      <c r="E958" s="47"/>
      <c r="F958" s="47"/>
      <c r="G958" s="47"/>
      <c r="H958" s="221"/>
      <c r="I958" s="221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</row>
    <row r="959" spans="1:41" ht="13.5" customHeight="1">
      <c r="A959" s="47"/>
      <c r="B959" s="221"/>
      <c r="C959" s="47"/>
      <c r="D959" s="47"/>
      <c r="E959" s="47"/>
      <c r="F959" s="47"/>
      <c r="G959" s="47"/>
      <c r="H959" s="221"/>
      <c r="I959" s="221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</row>
    <row r="960" spans="1:41" ht="13.5" customHeight="1">
      <c r="A960" s="47"/>
      <c r="B960" s="221"/>
      <c r="C960" s="47"/>
      <c r="D960" s="47"/>
      <c r="E960" s="47"/>
      <c r="F960" s="47"/>
      <c r="G960" s="47"/>
      <c r="H960" s="221"/>
      <c r="I960" s="221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</row>
    <row r="961" spans="1:41" ht="13.5" customHeight="1">
      <c r="A961" s="47"/>
      <c r="B961" s="221"/>
      <c r="C961" s="47"/>
      <c r="D961" s="47"/>
      <c r="E961" s="47"/>
      <c r="F961" s="47"/>
      <c r="G961" s="47"/>
      <c r="H961" s="221"/>
      <c r="I961" s="221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</row>
    <row r="962" spans="1:41" ht="13.5" customHeight="1">
      <c r="A962" s="47"/>
      <c r="B962" s="221"/>
      <c r="C962" s="47"/>
      <c r="D962" s="47"/>
      <c r="E962" s="47"/>
      <c r="F962" s="47"/>
      <c r="G962" s="47"/>
      <c r="H962" s="221"/>
      <c r="I962" s="221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</row>
    <row r="963" spans="1:41" ht="13.5" customHeight="1">
      <c r="A963" s="47"/>
      <c r="B963" s="221"/>
      <c r="C963" s="47"/>
      <c r="D963" s="47"/>
      <c r="E963" s="47"/>
      <c r="F963" s="47"/>
      <c r="G963" s="47"/>
      <c r="H963" s="221"/>
      <c r="I963" s="221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</row>
    <row r="964" spans="1:41" ht="13.5" customHeight="1">
      <c r="A964" s="47"/>
      <c r="B964" s="221"/>
      <c r="C964" s="47"/>
      <c r="D964" s="47"/>
      <c r="E964" s="47"/>
      <c r="F964" s="47"/>
      <c r="G964" s="47"/>
      <c r="H964" s="221"/>
      <c r="I964" s="221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</row>
    <row r="965" spans="1:41" ht="13.5" customHeight="1">
      <c r="A965" s="47"/>
      <c r="B965" s="221"/>
      <c r="C965" s="47"/>
      <c r="D965" s="47"/>
      <c r="E965" s="47"/>
      <c r="F965" s="47"/>
      <c r="G965" s="47"/>
      <c r="H965" s="221"/>
      <c r="I965" s="221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</row>
    <row r="966" spans="1:41" ht="13.5" customHeight="1">
      <c r="A966" s="47"/>
      <c r="B966" s="221"/>
      <c r="C966" s="47"/>
      <c r="D966" s="47"/>
      <c r="E966" s="47"/>
      <c r="F966" s="47"/>
      <c r="G966" s="47"/>
      <c r="H966" s="221"/>
      <c r="I966" s="221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</row>
    <row r="967" spans="1:41" ht="13.5" customHeight="1">
      <c r="A967" s="47"/>
      <c r="B967" s="221"/>
      <c r="C967" s="47"/>
      <c r="D967" s="47"/>
      <c r="E967" s="47"/>
      <c r="F967" s="47"/>
      <c r="G967" s="47"/>
      <c r="H967" s="221"/>
      <c r="I967" s="221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</row>
    <row r="968" spans="1:41" ht="13.5" customHeight="1">
      <c r="A968" s="47"/>
      <c r="B968" s="221"/>
      <c r="C968" s="47"/>
      <c r="D968" s="47"/>
      <c r="E968" s="47"/>
      <c r="F968" s="47"/>
      <c r="G968" s="47"/>
      <c r="H968" s="221"/>
      <c r="I968" s="221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</row>
    <row r="969" spans="1:41" ht="13.5" customHeight="1">
      <c r="A969" s="47"/>
      <c r="B969" s="221"/>
      <c r="C969" s="47"/>
      <c r="D969" s="47"/>
      <c r="E969" s="47"/>
      <c r="F969" s="47"/>
      <c r="G969" s="47"/>
      <c r="H969" s="221"/>
      <c r="I969" s="221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</row>
    <row r="970" spans="1:41" ht="13.5" customHeight="1">
      <c r="A970" s="47"/>
      <c r="B970" s="221"/>
      <c r="C970" s="47"/>
      <c r="D970" s="47"/>
      <c r="E970" s="47"/>
      <c r="F970" s="47"/>
      <c r="G970" s="47"/>
      <c r="H970" s="221"/>
      <c r="I970" s="221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</row>
    <row r="971" spans="1:41" ht="13.5" customHeight="1">
      <c r="A971" s="47"/>
      <c r="B971" s="221"/>
      <c r="C971" s="47"/>
      <c r="D971" s="47"/>
      <c r="E971" s="47"/>
      <c r="F971" s="47"/>
      <c r="G971" s="47"/>
      <c r="H971" s="221"/>
      <c r="I971" s="221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</row>
    <row r="972" spans="1:41" ht="13.5" customHeight="1">
      <c r="A972" s="47"/>
      <c r="B972" s="221"/>
      <c r="C972" s="47"/>
      <c r="D972" s="47"/>
      <c r="E972" s="47"/>
      <c r="F972" s="47"/>
      <c r="G972" s="47"/>
      <c r="H972" s="221"/>
      <c r="I972" s="221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</row>
    <row r="973" spans="1:41" ht="13.5" customHeight="1">
      <c r="A973" s="47"/>
      <c r="B973" s="221"/>
      <c r="C973" s="47"/>
      <c r="D973" s="47"/>
      <c r="E973" s="47"/>
      <c r="F973" s="47"/>
      <c r="G973" s="47"/>
      <c r="H973" s="221"/>
      <c r="I973" s="221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</row>
  </sheetData>
  <autoFilter ref="B8:AB282"/>
  <mergeCells count="21">
    <mergeCell ref="A3:AE3"/>
    <mergeCell ref="A4:E4"/>
    <mergeCell ref="A5:E5"/>
    <mergeCell ref="AC4:AE4"/>
    <mergeCell ref="F5:L5"/>
    <mergeCell ref="C282:G282"/>
    <mergeCell ref="AF1:AF280"/>
    <mergeCell ref="C7:E7"/>
    <mergeCell ref="F7:I7"/>
    <mergeCell ref="F4:L4"/>
    <mergeCell ref="AC7:AD7"/>
    <mergeCell ref="AE7:AE8"/>
    <mergeCell ref="A6:AE6"/>
    <mergeCell ref="J7:Y7"/>
    <mergeCell ref="A7:A8"/>
    <mergeCell ref="Z7:AB7"/>
    <mergeCell ref="AC5:AE5"/>
    <mergeCell ref="N5:AB5"/>
    <mergeCell ref="N4:AB4"/>
    <mergeCell ref="A2:AE2"/>
    <mergeCell ref="A1:AE1"/>
  </mergeCells>
  <conditionalFormatting sqref="G129 G45:G46 G39 G53 G36">
    <cfRule type="cellIs" dxfId="284" priority="1" operator="equal">
      <formula>"I"</formula>
    </cfRule>
  </conditionalFormatting>
  <conditionalFormatting sqref="G129 G45:G46 G39 G53 G36">
    <cfRule type="cellIs" dxfId="283" priority="2" operator="equal">
      <formula>"A"</formula>
    </cfRule>
  </conditionalFormatting>
  <conditionalFormatting sqref="G129 G45:G46 G39 G53 G36">
    <cfRule type="cellIs" dxfId="282" priority="3" operator="equal">
      <formula>"E"</formula>
    </cfRule>
  </conditionalFormatting>
  <conditionalFormatting sqref="G38">
    <cfRule type="cellIs" dxfId="281" priority="4" operator="equal">
      <formula>"I"</formula>
    </cfRule>
  </conditionalFormatting>
  <conditionalFormatting sqref="G38">
    <cfRule type="cellIs" dxfId="280" priority="5" operator="equal">
      <formula>"A"</formula>
    </cfRule>
  </conditionalFormatting>
  <conditionalFormatting sqref="G38">
    <cfRule type="cellIs" dxfId="279" priority="6" operator="equal">
      <formula>"E"</formula>
    </cfRule>
  </conditionalFormatting>
  <conditionalFormatting sqref="P26:P28 P36 P38:P39 P45:P46 P48:P49 P53:P55 P104 P106:P109 P111 P113 P122 P126 P129:P130 P268:P281 P9:P22">
    <cfRule type="expression" dxfId="278" priority="7">
      <formula>IF(G9="A",IF(J9="",1,0),0)</formula>
    </cfRule>
  </conditionalFormatting>
  <conditionalFormatting sqref="G280:G281">
    <cfRule type="cellIs" dxfId="277" priority="8" operator="equal">
      <formula>"I"</formula>
    </cfRule>
  </conditionalFormatting>
  <conditionalFormatting sqref="G280:G281">
    <cfRule type="cellIs" dxfId="276" priority="9" operator="equal">
      <formula>"A"</formula>
    </cfRule>
  </conditionalFormatting>
  <conditionalFormatting sqref="G280:G281">
    <cfRule type="cellIs" dxfId="275" priority="10" operator="equal">
      <formula>"E"</formula>
    </cfRule>
  </conditionalFormatting>
  <conditionalFormatting sqref="G9:G20">
    <cfRule type="cellIs" dxfId="274" priority="11" operator="equal">
      <formula>"I"</formula>
    </cfRule>
  </conditionalFormatting>
  <conditionalFormatting sqref="G9:G20">
    <cfRule type="cellIs" dxfId="273" priority="12" operator="equal">
      <formula>"A"</formula>
    </cfRule>
  </conditionalFormatting>
  <conditionalFormatting sqref="G9:G20">
    <cfRule type="cellIs" dxfId="272" priority="13" operator="equal">
      <formula>"E"</formula>
    </cfRule>
  </conditionalFormatting>
  <conditionalFormatting sqref="G106">
    <cfRule type="cellIs" dxfId="271" priority="14" operator="equal">
      <formula>"I"</formula>
    </cfRule>
  </conditionalFormatting>
  <conditionalFormatting sqref="G106">
    <cfRule type="cellIs" dxfId="270" priority="15" operator="equal">
      <formula>"A"</formula>
    </cfRule>
  </conditionalFormatting>
  <conditionalFormatting sqref="G106">
    <cfRule type="cellIs" dxfId="269" priority="16" operator="equal">
      <formula>"E"</formula>
    </cfRule>
  </conditionalFormatting>
  <conditionalFormatting sqref="G113">
    <cfRule type="cellIs" dxfId="268" priority="17" operator="equal">
      <formula>"I"</formula>
    </cfRule>
  </conditionalFormatting>
  <conditionalFormatting sqref="G113">
    <cfRule type="cellIs" dxfId="267" priority="18" operator="equal">
      <formula>"A"</formula>
    </cfRule>
  </conditionalFormatting>
  <conditionalFormatting sqref="G113">
    <cfRule type="cellIs" dxfId="266" priority="19" operator="equal">
      <formula>"E"</formula>
    </cfRule>
  </conditionalFormatting>
  <conditionalFormatting sqref="G268:G279">
    <cfRule type="cellIs" dxfId="265" priority="20" operator="equal">
      <formula>"I"</formula>
    </cfRule>
  </conditionalFormatting>
  <conditionalFormatting sqref="G268:G279">
    <cfRule type="cellIs" dxfId="264" priority="21" operator="equal">
      <formula>"A"</formula>
    </cfRule>
  </conditionalFormatting>
  <conditionalFormatting sqref="G268:G279">
    <cfRule type="cellIs" dxfId="263" priority="22" operator="equal">
      <formula>"E"</formula>
    </cfRule>
  </conditionalFormatting>
  <conditionalFormatting sqref="P112">
    <cfRule type="expression" dxfId="262" priority="23">
      <formula>IF(G112="A",IF(J112="",1,0),0)</formula>
    </cfRule>
  </conditionalFormatting>
  <conditionalFormatting sqref="P118:P120">
    <cfRule type="expression" dxfId="261" priority="24">
      <formula>IF(G118="A",IF(J118="",1,0),0)</formula>
    </cfRule>
  </conditionalFormatting>
  <conditionalFormatting sqref="P116">
    <cfRule type="expression" dxfId="260" priority="25">
      <formula>IF(G116="A",IF(J116="",1,0),0)</formula>
    </cfRule>
  </conditionalFormatting>
  <conditionalFormatting sqref="G114">
    <cfRule type="cellIs" dxfId="259" priority="26" operator="equal">
      <formula>"I"</formula>
    </cfRule>
  </conditionalFormatting>
  <conditionalFormatting sqref="G114">
    <cfRule type="cellIs" dxfId="258" priority="27" operator="equal">
      <formula>"A"</formula>
    </cfRule>
  </conditionalFormatting>
  <conditionalFormatting sqref="G114">
    <cfRule type="cellIs" dxfId="257" priority="28" operator="equal">
      <formula>"E"</formula>
    </cfRule>
  </conditionalFormatting>
  <conditionalFormatting sqref="P114">
    <cfRule type="expression" dxfId="256" priority="29">
      <formula>IF(G114="A",IF(J114="",1,0),0)</formula>
    </cfRule>
  </conditionalFormatting>
  <conditionalFormatting sqref="P24:P25">
    <cfRule type="expression" dxfId="255" priority="30">
      <formula>IF(G24="A",IF(J24="",1,0),0)</formula>
    </cfRule>
  </conditionalFormatting>
  <conditionalFormatting sqref="G21">
    <cfRule type="cellIs" dxfId="254" priority="31" operator="equal">
      <formula>"I"</formula>
    </cfRule>
  </conditionalFormatting>
  <conditionalFormatting sqref="G21">
    <cfRule type="cellIs" dxfId="253" priority="32" operator="equal">
      <formula>"A"</formula>
    </cfRule>
  </conditionalFormatting>
  <conditionalFormatting sqref="G21">
    <cfRule type="cellIs" dxfId="252" priority="33" operator="equal">
      <formula>"E"</formula>
    </cfRule>
  </conditionalFormatting>
  <conditionalFormatting sqref="G25">
    <cfRule type="cellIs" dxfId="251" priority="34" operator="equal">
      <formula>"I"</formula>
    </cfRule>
  </conditionalFormatting>
  <conditionalFormatting sqref="G25">
    <cfRule type="cellIs" dxfId="250" priority="35" operator="equal">
      <formula>"A"</formula>
    </cfRule>
  </conditionalFormatting>
  <conditionalFormatting sqref="G25">
    <cfRule type="cellIs" dxfId="249" priority="36" operator="equal">
      <formula>"E"</formula>
    </cfRule>
  </conditionalFormatting>
  <conditionalFormatting sqref="G22 G24">
    <cfRule type="cellIs" dxfId="248" priority="37" operator="equal">
      <formula>"I"</formula>
    </cfRule>
  </conditionalFormatting>
  <conditionalFormatting sqref="G22 G24">
    <cfRule type="cellIs" dxfId="247" priority="38" operator="equal">
      <formula>"A"</formula>
    </cfRule>
  </conditionalFormatting>
  <conditionalFormatting sqref="G22 G24">
    <cfRule type="cellIs" dxfId="246" priority="39" operator="equal">
      <formula>"E"</formula>
    </cfRule>
  </conditionalFormatting>
  <conditionalFormatting sqref="P40:P41 P44">
    <cfRule type="expression" dxfId="245" priority="40">
      <formula>IF(G40="A",IF(J40="",1,0),0)</formula>
    </cfRule>
  </conditionalFormatting>
  <conditionalFormatting sqref="P42:P43">
    <cfRule type="expression" dxfId="244" priority="41">
      <formula>IF(G42="A",IF(J42="",1,0),0)</formula>
    </cfRule>
  </conditionalFormatting>
  <conditionalFormatting sqref="G52">
    <cfRule type="cellIs" dxfId="243" priority="42" operator="equal">
      <formula>"I"</formula>
    </cfRule>
  </conditionalFormatting>
  <conditionalFormatting sqref="G52">
    <cfRule type="cellIs" dxfId="242" priority="43" operator="equal">
      <formula>"A"</formula>
    </cfRule>
  </conditionalFormatting>
  <conditionalFormatting sqref="G52">
    <cfRule type="cellIs" dxfId="241" priority="44" operator="equal">
      <formula>"E"</formula>
    </cfRule>
  </conditionalFormatting>
  <conditionalFormatting sqref="P50 P52">
    <cfRule type="expression" dxfId="240" priority="45">
      <formula>IF(G50="A",IF(J50="",1,0),0)</formula>
    </cfRule>
  </conditionalFormatting>
  <conditionalFormatting sqref="P51">
    <cfRule type="expression" dxfId="239" priority="46">
      <formula>IF(G51="A",IF(J51="",1,0),0)</formula>
    </cfRule>
  </conditionalFormatting>
  <conditionalFormatting sqref="P97">
    <cfRule type="expression" dxfId="238" priority="47">
      <formula>IF(G97="A",IF(J97="",1,0),0)</formula>
    </cfRule>
  </conditionalFormatting>
  <conditionalFormatting sqref="P76:P77">
    <cfRule type="expression" dxfId="237" priority="48">
      <formula>IF(G76="A",IF(J76="",1,0),0)</formula>
    </cfRule>
  </conditionalFormatting>
  <conditionalFormatting sqref="G76">
    <cfRule type="cellIs" dxfId="236" priority="49" operator="equal">
      <formula>"I"</formula>
    </cfRule>
  </conditionalFormatting>
  <conditionalFormatting sqref="G76">
    <cfRule type="cellIs" dxfId="235" priority="50" operator="equal">
      <formula>"A"</formula>
    </cfRule>
  </conditionalFormatting>
  <conditionalFormatting sqref="G76">
    <cfRule type="cellIs" dxfId="234" priority="51" operator="equal">
      <formula>"E"</formula>
    </cfRule>
  </conditionalFormatting>
  <conditionalFormatting sqref="P63 P75">
    <cfRule type="expression" dxfId="233" priority="52">
      <formula>IF(G63="A",IF(J63="",1,0),0)</formula>
    </cfRule>
  </conditionalFormatting>
  <conditionalFormatting sqref="G75">
    <cfRule type="cellIs" dxfId="232" priority="53" operator="equal">
      <formula>"I"</formula>
    </cfRule>
  </conditionalFormatting>
  <conditionalFormatting sqref="G75">
    <cfRule type="cellIs" dxfId="231" priority="54" operator="equal">
      <formula>"A"</formula>
    </cfRule>
  </conditionalFormatting>
  <conditionalFormatting sqref="G75">
    <cfRule type="cellIs" dxfId="230" priority="55" operator="equal">
      <formula>"E"</formula>
    </cfRule>
  </conditionalFormatting>
  <conditionalFormatting sqref="P61:P62">
    <cfRule type="expression" dxfId="229" priority="56">
      <formula>IF(G61="A",IF(J61="",1,0),0)</formula>
    </cfRule>
  </conditionalFormatting>
  <conditionalFormatting sqref="P59:P60">
    <cfRule type="expression" dxfId="228" priority="57">
      <formula>IF(G59="A",IF(J59="",1,0),0)</formula>
    </cfRule>
  </conditionalFormatting>
  <conditionalFormatting sqref="G59:G60">
    <cfRule type="cellIs" dxfId="227" priority="58" operator="equal">
      <formula>"I"</formula>
    </cfRule>
  </conditionalFormatting>
  <conditionalFormatting sqref="G59:G60">
    <cfRule type="cellIs" dxfId="226" priority="59" operator="equal">
      <formula>"A"</formula>
    </cfRule>
  </conditionalFormatting>
  <conditionalFormatting sqref="G59:G60">
    <cfRule type="cellIs" dxfId="225" priority="60" operator="equal">
      <formula>"E"</formula>
    </cfRule>
  </conditionalFormatting>
  <conditionalFormatting sqref="P57:P58">
    <cfRule type="expression" dxfId="224" priority="61">
      <formula>IF(G57="A",IF(J57="",1,0),0)</formula>
    </cfRule>
  </conditionalFormatting>
  <conditionalFormatting sqref="P72 P74">
    <cfRule type="expression" dxfId="223" priority="62">
      <formula>IF(G72="A",IF(J72="",1,0),0)</formula>
    </cfRule>
  </conditionalFormatting>
  <conditionalFormatting sqref="P70:P71">
    <cfRule type="expression" dxfId="222" priority="63">
      <formula>IF(G70="A",IF(J70="",1,0),0)</formula>
    </cfRule>
  </conditionalFormatting>
  <conditionalFormatting sqref="P67 P69">
    <cfRule type="expression" dxfId="221" priority="64">
      <formula>IF(G67="A",IF(J67="",1,0),0)</formula>
    </cfRule>
  </conditionalFormatting>
  <conditionalFormatting sqref="G69">
    <cfRule type="cellIs" dxfId="220" priority="65" operator="equal">
      <formula>"I"</formula>
    </cfRule>
  </conditionalFormatting>
  <conditionalFormatting sqref="G69">
    <cfRule type="cellIs" dxfId="219" priority="66" operator="equal">
      <formula>"A"</formula>
    </cfRule>
  </conditionalFormatting>
  <conditionalFormatting sqref="G69">
    <cfRule type="cellIs" dxfId="218" priority="67" operator="equal">
      <formula>"E"</formula>
    </cfRule>
  </conditionalFormatting>
  <conditionalFormatting sqref="P65:P66">
    <cfRule type="expression" dxfId="217" priority="68">
      <formula>IF(G65="A",IF(J65="",1,0),0)</formula>
    </cfRule>
  </conditionalFormatting>
  <conditionalFormatting sqref="P64">
    <cfRule type="expression" dxfId="216" priority="69">
      <formula>IF(G64="A",IF(J64="",1,0),0)</formula>
    </cfRule>
  </conditionalFormatting>
  <conditionalFormatting sqref="P95:P96">
    <cfRule type="expression" dxfId="215" priority="70">
      <formula>IF(G95="A",IF(J95="",1,0),0)</formula>
    </cfRule>
  </conditionalFormatting>
  <conditionalFormatting sqref="P92 P94">
    <cfRule type="expression" dxfId="214" priority="71">
      <formula>IF(G92="A",IF(J92="",1,0),0)</formula>
    </cfRule>
  </conditionalFormatting>
  <conditionalFormatting sqref="G92">
    <cfRule type="cellIs" dxfId="213" priority="72" operator="equal">
      <formula>"I"</formula>
    </cfRule>
  </conditionalFormatting>
  <conditionalFormatting sqref="G92">
    <cfRule type="cellIs" dxfId="212" priority="73" operator="equal">
      <formula>"A"</formula>
    </cfRule>
  </conditionalFormatting>
  <conditionalFormatting sqref="G92">
    <cfRule type="cellIs" dxfId="211" priority="74" operator="equal">
      <formula>"E"</formula>
    </cfRule>
  </conditionalFormatting>
  <conditionalFormatting sqref="P85 P91">
    <cfRule type="expression" dxfId="210" priority="75">
      <formula>IF(G85="A",IF(J85="",1,0),0)</formula>
    </cfRule>
  </conditionalFormatting>
  <conditionalFormatting sqref="G85 G91">
    <cfRule type="cellIs" dxfId="209" priority="76" operator="equal">
      <formula>"I"</formula>
    </cfRule>
  </conditionalFormatting>
  <conditionalFormatting sqref="G85 G91">
    <cfRule type="cellIs" dxfId="208" priority="77" operator="equal">
      <formula>"A"</formula>
    </cfRule>
  </conditionalFormatting>
  <conditionalFormatting sqref="G85 G91">
    <cfRule type="cellIs" dxfId="207" priority="78" operator="equal">
      <formula>"E"</formula>
    </cfRule>
  </conditionalFormatting>
  <conditionalFormatting sqref="P83:P84">
    <cfRule type="expression" dxfId="206" priority="79">
      <formula>IF(G83="A",IF(J83="",1,0),0)</formula>
    </cfRule>
  </conditionalFormatting>
  <conditionalFormatting sqref="G83">
    <cfRule type="cellIs" dxfId="205" priority="80" operator="equal">
      <formula>"I"</formula>
    </cfRule>
  </conditionalFormatting>
  <conditionalFormatting sqref="G83">
    <cfRule type="cellIs" dxfId="204" priority="81" operator="equal">
      <formula>"A"</formula>
    </cfRule>
  </conditionalFormatting>
  <conditionalFormatting sqref="G83">
    <cfRule type="cellIs" dxfId="203" priority="82" operator="equal">
      <formula>"E"</formula>
    </cfRule>
  </conditionalFormatting>
  <conditionalFormatting sqref="P81:P82">
    <cfRule type="expression" dxfId="202" priority="83">
      <formula>IF(G81="A",IF(J81="",1,0),0)</formula>
    </cfRule>
  </conditionalFormatting>
  <conditionalFormatting sqref="G82">
    <cfRule type="cellIs" dxfId="201" priority="84" operator="equal">
      <formula>"I"</formula>
    </cfRule>
  </conditionalFormatting>
  <conditionalFormatting sqref="G82">
    <cfRule type="cellIs" dxfId="200" priority="85" operator="equal">
      <formula>"A"</formula>
    </cfRule>
  </conditionalFormatting>
  <conditionalFormatting sqref="G82">
    <cfRule type="cellIs" dxfId="199" priority="86" operator="equal">
      <formula>"E"</formula>
    </cfRule>
  </conditionalFormatting>
  <conditionalFormatting sqref="P78 P80">
    <cfRule type="expression" dxfId="198" priority="87">
      <formula>IF(G78="A",IF(J78="",1,0),0)</formula>
    </cfRule>
  </conditionalFormatting>
  <conditionalFormatting sqref="G88:G89">
    <cfRule type="cellIs" dxfId="197" priority="88" operator="equal">
      <formula>"I"</formula>
    </cfRule>
  </conditionalFormatting>
  <conditionalFormatting sqref="G88:G89">
    <cfRule type="cellIs" dxfId="196" priority="89" operator="equal">
      <formula>"A"</formula>
    </cfRule>
  </conditionalFormatting>
  <conditionalFormatting sqref="G88:G89">
    <cfRule type="cellIs" dxfId="195" priority="90" operator="equal">
      <formula>"E"</formula>
    </cfRule>
  </conditionalFormatting>
  <conditionalFormatting sqref="P88:P90">
    <cfRule type="expression" dxfId="194" priority="91">
      <formula>IF(G88="A",IF(J88="",1,0),0)</formula>
    </cfRule>
  </conditionalFormatting>
  <conditionalFormatting sqref="P86">
    <cfRule type="expression" dxfId="193" priority="92">
      <formula>IF(G86="A",IF(J86="",1,0),0)</formula>
    </cfRule>
  </conditionalFormatting>
  <conditionalFormatting sqref="G86">
    <cfRule type="cellIs" dxfId="192" priority="93" operator="equal">
      <formula>"I"</formula>
    </cfRule>
  </conditionalFormatting>
  <conditionalFormatting sqref="G86">
    <cfRule type="cellIs" dxfId="191" priority="94" operator="equal">
      <formula>"A"</formula>
    </cfRule>
  </conditionalFormatting>
  <conditionalFormatting sqref="G86">
    <cfRule type="cellIs" dxfId="190" priority="95" operator="equal">
      <formula>"E"</formula>
    </cfRule>
  </conditionalFormatting>
  <conditionalFormatting sqref="P102:P103">
    <cfRule type="expression" dxfId="189" priority="96">
      <formula>IF(G102="A",IF(J102="",1,0),0)</formula>
    </cfRule>
  </conditionalFormatting>
  <conditionalFormatting sqref="P100:P101">
    <cfRule type="expression" dxfId="188" priority="97">
      <formula>IF(G100="A",IF(J100="",1,0),0)</formula>
    </cfRule>
  </conditionalFormatting>
  <conditionalFormatting sqref="P98">
    <cfRule type="expression" dxfId="187" priority="98">
      <formula>IF(G98="A",IF(J98="",1,0),0)</formula>
    </cfRule>
  </conditionalFormatting>
  <conditionalFormatting sqref="P24">
    <cfRule type="expression" dxfId="186" priority="99">
      <formula>IF(G24="A",IF(J24="",1,0),0)</formula>
    </cfRule>
  </conditionalFormatting>
  <conditionalFormatting sqref="P24:P26">
    <cfRule type="expression" dxfId="185" priority="100">
      <formula>IF(G24="A",IF(J24="",1,0),0)</formula>
    </cfRule>
  </conditionalFormatting>
  <conditionalFormatting sqref="P29:P30">
    <cfRule type="expression" dxfId="184" priority="105">
      <formula>IF(G29="A",IF(J29="",1,0),0)</formula>
    </cfRule>
  </conditionalFormatting>
  <conditionalFormatting sqref="G26:G30">
    <cfRule type="cellIs" dxfId="183" priority="106" operator="equal">
      <formula>"I"</formula>
    </cfRule>
  </conditionalFormatting>
  <conditionalFormatting sqref="G26:G30">
    <cfRule type="cellIs" dxfId="182" priority="107" operator="equal">
      <formula>"A"</formula>
    </cfRule>
  </conditionalFormatting>
  <conditionalFormatting sqref="G26:G30">
    <cfRule type="cellIs" dxfId="181" priority="108" operator="equal">
      <formula>"E"</formula>
    </cfRule>
  </conditionalFormatting>
  <conditionalFormatting sqref="P26:P27">
    <cfRule type="expression" dxfId="180" priority="109">
      <formula>IF(G24="A",IF(J26="",1,0),0)</formula>
    </cfRule>
  </conditionalFormatting>
  <conditionalFormatting sqref="P121">
    <cfRule type="expression" dxfId="176" priority="113">
      <formula>IF(G121="A",IF(J121="",1,0),0)</formula>
    </cfRule>
  </conditionalFormatting>
  <conditionalFormatting sqref="G121">
    <cfRule type="cellIs" dxfId="175" priority="114" operator="equal">
      <formula>"I"</formula>
    </cfRule>
  </conditionalFormatting>
  <conditionalFormatting sqref="G121">
    <cfRule type="cellIs" dxfId="174" priority="115" operator="equal">
      <formula>"A"</formula>
    </cfRule>
  </conditionalFormatting>
  <conditionalFormatting sqref="G121">
    <cfRule type="cellIs" dxfId="173" priority="116" operator="equal">
      <formula>"E"</formula>
    </cfRule>
  </conditionalFormatting>
  <conditionalFormatting sqref="P123">
    <cfRule type="expression" dxfId="172" priority="117">
      <formula>IF(G123="A",IF(J123="",1,0),0)</formula>
    </cfRule>
  </conditionalFormatting>
  <conditionalFormatting sqref="P127:P128">
    <cfRule type="expression" dxfId="171" priority="118">
      <formula>IF(G127="A",IF(J127="",1,0),0)</formula>
    </cfRule>
  </conditionalFormatting>
  <conditionalFormatting sqref="P32:P33 P35">
    <cfRule type="expression" dxfId="170" priority="119">
      <formula>IF(G32="A",IF(J32="",1,0),0)</formula>
    </cfRule>
  </conditionalFormatting>
  <conditionalFormatting sqref="P28">
    <cfRule type="expression" dxfId="169" priority="124">
      <formula>IF(G28="A",IF(J28="",1,0),0)</formula>
    </cfRule>
  </conditionalFormatting>
  <conditionalFormatting sqref="P25">
    <cfRule type="expression" dxfId="165" priority="128">
      <formula>IF(G25="A",IF(J25="",1,0),0)</formula>
    </cfRule>
  </conditionalFormatting>
  <conditionalFormatting sqref="P34">
    <cfRule type="expression" dxfId="164" priority="130">
      <formula>IF(G34="A",IF(J34="",1,0),0)</formula>
    </cfRule>
  </conditionalFormatting>
  <conditionalFormatting sqref="P115">
    <cfRule type="expression" dxfId="163" priority="131">
      <formula>IF(G115="A",IF(J115="",1,0),0)</formula>
    </cfRule>
  </conditionalFormatting>
  <conditionalFormatting sqref="G24:G25">
    <cfRule type="cellIs" dxfId="162" priority="135" operator="equal">
      <formula>"I"</formula>
    </cfRule>
  </conditionalFormatting>
  <conditionalFormatting sqref="G24:G25">
    <cfRule type="cellIs" dxfId="161" priority="136" operator="equal">
      <formula>"A"</formula>
    </cfRule>
  </conditionalFormatting>
  <conditionalFormatting sqref="G24:G25">
    <cfRule type="cellIs" dxfId="160" priority="137" operator="equal">
      <formula>"E"</formula>
    </cfRule>
  </conditionalFormatting>
  <conditionalFormatting sqref="P31">
    <cfRule type="expression" dxfId="159" priority="138">
      <formula>IF(G31="A",IF(J31="",1,0),0)</formula>
    </cfRule>
  </conditionalFormatting>
  <conditionalFormatting sqref="G34:G35 G31:G32">
    <cfRule type="cellIs" dxfId="158" priority="139" operator="equal">
      <formula>"I"</formula>
    </cfRule>
  </conditionalFormatting>
  <conditionalFormatting sqref="G34:G35 G31:G32">
    <cfRule type="cellIs" dxfId="157" priority="140" operator="equal">
      <formula>"A"</formula>
    </cfRule>
  </conditionalFormatting>
  <conditionalFormatting sqref="G34:G35 G31:G32">
    <cfRule type="cellIs" dxfId="156" priority="141" operator="equal">
      <formula>"E"</formula>
    </cfRule>
  </conditionalFormatting>
  <conditionalFormatting sqref="G33">
    <cfRule type="cellIs" dxfId="155" priority="142" operator="equal">
      <formula>"I"</formula>
    </cfRule>
  </conditionalFormatting>
  <conditionalFormatting sqref="G33">
    <cfRule type="cellIs" dxfId="154" priority="143" operator="equal">
      <formula>"A"</formula>
    </cfRule>
  </conditionalFormatting>
  <conditionalFormatting sqref="G33">
    <cfRule type="cellIs" dxfId="153" priority="144" operator="equal">
      <formula>"E"</formula>
    </cfRule>
  </conditionalFormatting>
  <conditionalFormatting sqref="G37">
    <cfRule type="cellIs" dxfId="152" priority="145" operator="equal">
      <formula>"I"</formula>
    </cfRule>
  </conditionalFormatting>
  <conditionalFormatting sqref="G37">
    <cfRule type="cellIs" dxfId="151" priority="146" operator="equal">
      <formula>"A"</formula>
    </cfRule>
  </conditionalFormatting>
  <conditionalFormatting sqref="G37">
    <cfRule type="cellIs" dxfId="150" priority="147" operator="equal">
      <formula>"E"</formula>
    </cfRule>
  </conditionalFormatting>
  <conditionalFormatting sqref="P37">
    <cfRule type="expression" dxfId="149" priority="148">
      <formula>IF(G37="A",IF(J37="",1,0),0)</formula>
    </cfRule>
  </conditionalFormatting>
  <conditionalFormatting sqref="P47">
    <cfRule type="expression" dxfId="148" priority="149">
      <formula>IF(G47="A",IF(J47="",1,0),0)</formula>
    </cfRule>
  </conditionalFormatting>
  <conditionalFormatting sqref="P56">
    <cfRule type="expression" dxfId="147" priority="150">
      <formula>IF(G56="A",IF(J56="",1,0),0)</formula>
    </cfRule>
  </conditionalFormatting>
  <conditionalFormatting sqref="G68">
    <cfRule type="cellIs" dxfId="146" priority="151" operator="equal">
      <formula>"I"</formula>
    </cfRule>
  </conditionalFormatting>
  <conditionalFormatting sqref="G68">
    <cfRule type="cellIs" dxfId="145" priority="152" operator="equal">
      <formula>"A"</formula>
    </cfRule>
  </conditionalFormatting>
  <conditionalFormatting sqref="G68">
    <cfRule type="cellIs" dxfId="144" priority="153" operator="equal">
      <formula>"E"</formula>
    </cfRule>
  </conditionalFormatting>
  <conditionalFormatting sqref="P68">
    <cfRule type="expression" dxfId="143" priority="154">
      <formula>IF(G68="A",IF(J68="",1,0),0)</formula>
    </cfRule>
  </conditionalFormatting>
  <conditionalFormatting sqref="P73">
    <cfRule type="expression" dxfId="142" priority="155">
      <formula>IF(G73="A",IF(J73="",1,0),0)</formula>
    </cfRule>
  </conditionalFormatting>
  <conditionalFormatting sqref="P79">
    <cfRule type="expression" dxfId="141" priority="156">
      <formula>IF(G79="A",IF(J79="",1,0),0)</formula>
    </cfRule>
  </conditionalFormatting>
  <conditionalFormatting sqref="P87">
    <cfRule type="expression" dxfId="140" priority="157">
      <formula>IF(G87="A",IF(J87="",1,0),0)</formula>
    </cfRule>
  </conditionalFormatting>
  <conditionalFormatting sqref="P93">
    <cfRule type="expression" dxfId="139" priority="158">
      <formula>IF(G93="A",IF(J93="",1,0),0)</formula>
    </cfRule>
  </conditionalFormatting>
  <conditionalFormatting sqref="P99">
    <cfRule type="expression" dxfId="138" priority="159">
      <formula>IF(G99="A",IF(J99="",1,0),0)</formula>
    </cfRule>
  </conditionalFormatting>
  <conditionalFormatting sqref="G105">
    <cfRule type="cellIs" dxfId="137" priority="160" operator="equal">
      <formula>"I"</formula>
    </cfRule>
  </conditionalFormatting>
  <conditionalFormatting sqref="G105">
    <cfRule type="cellIs" dxfId="136" priority="161" operator="equal">
      <formula>"A"</formula>
    </cfRule>
  </conditionalFormatting>
  <conditionalFormatting sqref="G105">
    <cfRule type="cellIs" dxfId="135" priority="162" operator="equal">
      <formula>"E"</formula>
    </cfRule>
  </conditionalFormatting>
  <conditionalFormatting sqref="P105">
    <cfRule type="expression" dxfId="134" priority="163">
      <formula>IF(G105="A",IF(J105="",1,0),0)</formula>
    </cfRule>
  </conditionalFormatting>
  <conditionalFormatting sqref="P110">
    <cfRule type="expression" dxfId="133" priority="164">
      <formula>IF(G110="A",IF(J110="",1,0),0)</formula>
    </cfRule>
  </conditionalFormatting>
  <conditionalFormatting sqref="P117">
    <cfRule type="expression" dxfId="132" priority="165">
      <formula>IF(G117="A",IF(J117="",1,0),0)</formula>
    </cfRule>
  </conditionalFormatting>
  <conditionalFormatting sqref="P124">
    <cfRule type="expression" dxfId="131" priority="166">
      <formula>IF(G124="A",IF(J124="",1,0),0)</formula>
    </cfRule>
  </conditionalFormatting>
  <conditionalFormatting sqref="P125">
    <cfRule type="expression" dxfId="130" priority="167">
      <formula>IF(G125="A",IF(J125="",1,0),0)</formula>
    </cfRule>
  </conditionalFormatting>
  <conditionalFormatting sqref="G137 G145:G267">
    <cfRule type="cellIs" dxfId="129" priority="168" operator="equal">
      <formula>"I"</formula>
    </cfRule>
  </conditionalFormatting>
  <conditionalFormatting sqref="G137 G145:G267">
    <cfRule type="cellIs" dxfId="128" priority="169" operator="equal">
      <formula>"A"</formula>
    </cfRule>
  </conditionalFormatting>
  <conditionalFormatting sqref="G137 G145:G267">
    <cfRule type="cellIs" dxfId="127" priority="170" operator="equal">
      <formula>"E"</formula>
    </cfRule>
  </conditionalFormatting>
  <conditionalFormatting sqref="P131:P267">
    <cfRule type="expression" dxfId="126" priority="171">
      <formula>IF(G131="A",IF(J131="",1,0),0)</formula>
    </cfRule>
  </conditionalFormatting>
  <conditionalFormatting sqref="G40:G41 G43:G44">
    <cfRule type="cellIs" dxfId="125" priority="172" operator="equal">
      <formula>"I"</formula>
    </cfRule>
  </conditionalFormatting>
  <conditionalFormatting sqref="G40:G41 G43:G44">
    <cfRule type="cellIs" dxfId="124" priority="173" operator="equal">
      <formula>"A"</formula>
    </cfRule>
  </conditionalFormatting>
  <conditionalFormatting sqref="G40:G41 G43:G44">
    <cfRule type="cellIs" dxfId="123" priority="174" operator="equal">
      <formula>"E"</formula>
    </cfRule>
  </conditionalFormatting>
  <conditionalFormatting sqref="G42">
    <cfRule type="cellIs" dxfId="122" priority="175" operator="equal">
      <formula>"I"</formula>
    </cfRule>
  </conditionalFormatting>
  <conditionalFormatting sqref="G42">
    <cfRule type="cellIs" dxfId="121" priority="176" operator="equal">
      <formula>"A"</formula>
    </cfRule>
  </conditionalFormatting>
  <conditionalFormatting sqref="G42">
    <cfRule type="cellIs" dxfId="120" priority="177" operator="equal">
      <formula>"E"</formula>
    </cfRule>
  </conditionalFormatting>
  <conditionalFormatting sqref="G118 G115">
    <cfRule type="cellIs" dxfId="119" priority="178" operator="equal">
      <formula>"I"</formula>
    </cfRule>
  </conditionalFormatting>
  <conditionalFormatting sqref="G118 G115">
    <cfRule type="cellIs" dxfId="118" priority="179" operator="equal">
      <formula>"A"</formula>
    </cfRule>
  </conditionalFormatting>
  <conditionalFormatting sqref="G118 G115">
    <cfRule type="cellIs" dxfId="117" priority="180" operator="equal">
      <formula>"E"</formula>
    </cfRule>
  </conditionalFormatting>
  <conditionalFormatting sqref="G119:G120">
    <cfRule type="cellIs" dxfId="116" priority="181" operator="equal">
      <formula>"I"</formula>
    </cfRule>
  </conditionalFormatting>
  <conditionalFormatting sqref="G119:G120">
    <cfRule type="cellIs" dxfId="115" priority="182" operator="equal">
      <formula>"A"</formula>
    </cfRule>
  </conditionalFormatting>
  <conditionalFormatting sqref="G119:G120">
    <cfRule type="cellIs" dxfId="114" priority="183" operator="equal">
      <formula>"E"</formula>
    </cfRule>
  </conditionalFormatting>
  <conditionalFormatting sqref="G116:G117">
    <cfRule type="cellIs" dxfId="113" priority="184" operator="equal">
      <formula>"I"</formula>
    </cfRule>
  </conditionalFormatting>
  <conditionalFormatting sqref="G116:G117">
    <cfRule type="cellIs" dxfId="112" priority="185" operator="equal">
      <formula>"A"</formula>
    </cfRule>
  </conditionalFormatting>
  <conditionalFormatting sqref="G116:G117">
    <cfRule type="cellIs" dxfId="111" priority="186" operator="equal">
      <formula>"E"</formula>
    </cfRule>
  </conditionalFormatting>
  <conditionalFormatting sqref="G47:G48 G50:G51">
    <cfRule type="cellIs" dxfId="110" priority="187" operator="equal">
      <formula>"I"</formula>
    </cfRule>
  </conditionalFormatting>
  <conditionalFormatting sqref="G47:G48 G50:G51">
    <cfRule type="cellIs" dxfId="109" priority="188" operator="equal">
      <formula>"A"</formula>
    </cfRule>
  </conditionalFormatting>
  <conditionalFormatting sqref="G47:G48 G50:G51">
    <cfRule type="cellIs" dxfId="108" priority="189" operator="equal">
      <formula>"E"</formula>
    </cfRule>
  </conditionalFormatting>
  <conditionalFormatting sqref="G49">
    <cfRule type="cellIs" dxfId="107" priority="190" operator="equal">
      <formula>"I"</formula>
    </cfRule>
  </conditionalFormatting>
  <conditionalFormatting sqref="G49">
    <cfRule type="cellIs" dxfId="106" priority="191" operator="equal">
      <formula>"A"</formula>
    </cfRule>
  </conditionalFormatting>
  <conditionalFormatting sqref="G49">
    <cfRule type="cellIs" dxfId="105" priority="192" operator="equal">
      <formula>"E"</formula>
    </cfRule>
  </conditionalFormatting>
  <conditionalFormatting sqref="G54:G55 G57:G58">
    <cfRule type="cellIs" dxfId="104" priority="193" operator="equal">
      <formula>"I"</formula>
    </cfRule>
  </conditionalFormatting>
  <conditionalFormatting sqref="G54:G55 G57:G58">
    <cfRule type="cellIs" dxfId="103" priority="194" operator="equal">
      <formula>"A"</formula>
    </cfRule>
  </conditionalFormatting>
  <conditionalFormatting sqref="G54:G55 G57:G58">
    <cfRule type="cellIs" dxfId="102" priority="195" operator="equal">
      <formula>"E"</formula>
    </cfRule>
  </conditionalFormatting>
  <conditionalFormatting sqref="G56">
    <cfRule type="cellIs" dxfId="101" priority="196" operator="equal">
      <formula>"I"</formula>
    </cfRule>
  </conditionalFormatting>
  <conditionalFormatting sqref="G56">
    <cfRule type="cellIs" dxfId="100" priority="197" operator="equal">
      <formula>"A"</formula>
    </cfRule>
  </conditionalFormatting>
  <conditionalFormatting sqref="G56">
    <cfRule type="cellIs" dxfId="99" priority="198" operator="equal">
      <formula>"E"</formula>
    </cfRule>
  </conditionalFormatting>
  <conditionalFormatting sqref="G61:G62 G64:G66">
    <cfRule type="cellIs" dxfId="98" priority="199" operator="equal">
      <formula>"I"</formula>
    </cfRule>
  </conditionalFormatting>
  <conditionalFormatting sqref="G61:G62 G64:G66">
    <cfRule type="cellIs" dxfId="97" priority="200" operator="equal">
      <formula>"A"</formula>
    </cfRule>
  </conditionalFormatting>
  <conditionalFormatting sqref="G61:G62 G64:G66">
    <cfRule type="cellIs" dxfId="96" priority="201" operator="equal">
      <formula>"E"</formula>
    </cfRule>
  </conditionalFormatting>
  <conditionalFormatting sqref="G67">
    <cfRule type="cellIs" dxfId="95" priority="202" operator="equal">
      <formula>"I"</formula>
    </cfRule>
  </conditionalFormatting>
  <conditionalFormatting sqref="G67">
    <cfRule type="cellIs" dxfId="94" priority="203" operator="equal">
      <formula>"A"</formula>
    </cfRule>
  </conditionalFormatting>
  <conditionalFormatting sqref="G67">
    <cfRule type="cellIs" dxfId="93" priority="204" operator="equal">
      <formula>"E"</formula>
    </cfRule>
  </conditionalFormatting>
  <conditionalFormatting sqref="G63">
    <cfRule type="cellIs" dxfId="92" priority="205" operator="equal">
      <formula>"I"</formula>
    </cfRule>
  </conditionalFormatting>
  <conditionalFormatting sqref="G63">
    <cfRule type="cellIs" dxfId="91" priority="206" operator="equal">
      <formula>"A"</formula>
    </cfRule>
  </conditionalFormatting>
  <conditionalFormatting sqref="G63">
    <cfRule type="cellIs" dxfId="90" priority="207" operator="equal">
      <formula>"E"</formula>
    </cfRule>
  </conditionalFormatting>
  <conditionalFormatting sqref="G70:G71 G73:G74">
    <cfRule type="cellIs" dxfId="89" priority="208" operator="equal">
      <formula>"I"</formula>
    </cfRule>
  </conditionalFormatting>
  <conditionalFormatting sqref="G70:G71 G73:G74">
    <cfRule type="cellIs" dxfId="88" priority="209" operator="equal">
      <formula>"A"</formula>
    </cfRule>
  </conditionalFormatting>
  <conditionalFormatting sqref="G70:G71 G73:G74">
    <cfRule type="cellIs" dxfId="87" priority="210" operator="equal">
      <formula>"E"</formula>
    </cfRule>
  </conditionalFormatting>
  <conditionalFormatting sqref="G72">
    <cfRule type="cellIs" dxfId="86" priority="211" operator="equal">
      <formula>"I"</formula>
    </cfRule>
  </conditionalFormatting>
  <conditionalFormatting sqref="G72">
    <cfRule type="cellIs" dxfId="85" priority="212" operator="equal">
      <formula>"A"</formula>
    </cfRule>
  </conditionalFormatting>
  <conditionalFormatting sqref="G72">
    <cfRule type="cellIs" dxfId="84" priority="213" operator="equal">
      <formula>"E"</formula>
    </cfRule>
  </conditionalFormatting>
  <conditionalFormatting sqref="G77 G80:G81">
    <cfRule type="cellIs" dxfId="83" priority="214" operator="equal">
      <formula>"I"</formula>
    </cfRule>
  </conditionalFormatting>
  <conditionalFormatting sqref="G77 G80:G81">
    <cfRule type="cellIs" dxfId="82" priority="215" operator="equal">
      <formula>"A"</formula>
    </cfRule>
  </conditionalFormatting>
  <conditionalFormatting sqref="G77 G80:G81">
    <cfRule type="cellIs" dxfId="81" priority="216" operator="equal">
      <formula>"E"</formula>
    </cfRule>
  </conditionalFormatting>
  <conditionalFormatting sqref="G78">
    <cfRule type="cellIs" dxfId="80" priority="217" operator="equal">
      <formula>"I"</formula>
    </cfRule>
  </conditionalFormatting>
  <conditionalFormatting sqref="G78">
    <cfRule type="cellIs" dxfId="79" priority="218" operator="equal">
      <formula>"A"</formula>
    </cfRule>
  </conditionalFormatting>
  <conditionalFormatting sqref="G78">
    <cfRule type="cellIs" dxfId="78" priority="219" operator="equal">
      <formula>"E"</formula>
    </cfRule>
  </conditionalFormatting>
  <conditionalFormatting sqref="G79">
    <cfRule type="cellIs" dxfId="77" priority="220" operator="equal">
      <formula>"I"</formula>
    </cfRule>
  </conditionalFormatting>
  <conditionalFormatting sqref="G79">
    <cfRule type="cellIs" dxfId="76" priority="221" operator="equal">
      <formula>"A"</formula>
    </cfRule>
  </conditionalFormatting>
  <conditionalFormatting sqref="G79">
    <cfRule type="cellIs" dxfId="75" priority="222" operator="equal">
      <formula>"E"</formula>
    </cfRule>
  </conditionalFormatting>
  <conditionalFormatting sqref="G84">
    <cfRule type="cellIs" dxfId="74" priority="223" operator="equal">
      <formula>"I"</formula>
    </cfRule>
  </conditionalFormatting>
  <conditionalFormatting sqref="G84">
    <cfRule type="cellIs" dxfId="73" priority="224" operator="equal">
      <formula>"A"</formula>
    </cfRule>
  </conditionalFormatting>
  <conditionalFormatting sqref="G84">
    <cfRule type="cellIs" dxfId="72" priority="225" operator="equal">
      <formula>"E"</formula>
    </cfRule>
  </conditionalFormatting>
  <conditionalFormatting sqref="G87">
    <cfRule type="cellIs" dxfId="71" priority="226" operator="equal">
      <formula>"I"</formula>
    </cfRule>
  </conditionalFormatting>
  <conditionalFormatting sqref="G87">
    <cfRule type="cellIs" dxfId="70" priority="227" operator="equal">
      <formula>"A"</formula>
    </cfRule>
  </conditionalFormatting>
  <conditionalFormatting sqref="G87">
    <cfRule type="cellIs" dxfId="69" priority="228" operator="equal">
      <formula>"E"</formula>
    </cfRule>
  </conditionalFormatting>
  <conditionalFormatting sqref="G90">
    <cfRule type="cellIs" dxfId="68" priority="229" operator="equal">
      <formula>"I"</formula>
    </cfRule>
  </conditionalFormatting>
  <conditionalFormatting sqref="G90">
    <cfRule type="cellIs" dxfId="67" priority="230" operator="equal">
      <formula>"A"</formula>
    </cfRule>
  </conditionalFormatting>
  <conditionalFormatting sqref="G90">
    <cfRule type="cellIs" dxfId="66" priority="231" operator="equal">
      <formula>"E"</formula>
    </cfRule>
  </conditionalFormatting>
  <conditionalFormatting sqref="G93:G94 G96:G104">
    <cfRule type="cellIs" dxfId="65" priority="232" operator="equal">
      <formula>"I"</formula>
    </cfRule>
  </conditionalFormatting>
  <conditionalFormatting sqref="G93:G94 G96:G104">
    <cfRule type="cellIs" dxfId="64" priority="233" operator="equal">
      <formula>"A"</formula>
    </cfRule>
  </conditionalFormatting>
  <conditionalFormatting sqref="G93:G94 G96:G104">
    <cfRule type="cellIs" dxfId="63" priority="234" operator="equal">
      <formula>"E"</formula>
    </cfRule>
  </conditionalFormatting>
  <conditionalFormatting sqref="G95">
    <cfRule type="cellIs" dxfId="62" priority="235" operator="equal">
      <formula>"I"</formula>
    </cfRule>
  </conditionalFormatting>
  <conditionalFormatting sqref="G95">
    <cfRule type="cellIs" dxfId="61" priority="236" operator="equal">
      <formula>"A"</formula>
    </cfRule>
  </conditionalFormatting>
  <conditionalFormatting sqref="G95">
    <cfRule type="cellIs" dxfId="60" priority="237" operator="equal">
      <formula>"E"</formula>
    </cfRule>
  </conditionalFormatting>
  <conditionalFormatting sqref="G107 G110:G111">
    <cfRule type="cellIs" dxfId="59" priority="238" operator="equal">
      <formula>"I"</formula>
    </cfRule>
  </conditionalFormatting>
  <conditionalFormatting sqref="G107 G110:G111">
    <cfRule type="cellIs" dxfId="58" priority="239" operator="equal">
      <formula>"A"</formula>
    </cfRule>
  </conditionalFormatting>
  <conditionalFormatting sqref="G107 G110:G111">
    <cfRule type="cellIs" dxfId="57" priority="240" operator="equal">
      <formula>"E"</formula>
    </cfRule>
  </conditionalFormatting>
  <conditionalFormatting sqref="G108">
    <cfRule type="cellIs" dxfId="56" priority="241" operator="equal">
      <formula>"I"</formula>
    </cfRule>
  </conditionalFormatting>
  <conditionalFormatting sqref="G108">
    <cfRule type="cellIs" dxfId="55" priority="242" operator="equal">
      <formula>"A"</formula>
    </cfRule>
  </conditionalFormatting>
  <conditionalFormatting sqref="G108">
    <cfRule type="cellIs" dxfId="54" priority="243" operator="equal">
      <formula>"E"</formula>
    </cfRule>
  </conditionalFormatting>
  <conditionalFormatting sqref="G112">
    <cfRule type="cellIs" dxfId="53" priority="244" operator="equal">
      <formula>"I"</formula>
    </cfRule>
  </conditionalFormatting>
  <conditionalFormatting sqref="G112">
    <cfRule type="cellIs" dxfId="52" priority="245" operator="equal">
      <formula>"A"</formula>
    </cfRule>
  </conditionalFormatting>
  <conditionalFormatting sqref="G112">
    <cfRule type="cellIs" dxfId="51" priority="246" operator="equal">
      <formula>"E"</formula>
    </cfRule>
  </conditionalFormatting>
  <conditionalFormatting sqref="G109">
    <cfRule type="cellIs" dxfId="50" priority="247" operator="equal">
      <formula>"I"</formula>
    </cfRule>
  </conditionalFormatting>
  <conditionalFormatting sqref="G109">
    <cfRule type="cellIs" dxfId="49" priority="248" operator="equal">
      <formula>"A"</formula>
    </cfRule>
  </conditionalFormatting>
  <conditionalFormatting sqref="G109">
    <cfRule type="cellIs" dxfId="48" priority="249" operator="equal">
      <formula>"E"</formula>
    </cfRule>
  </conditionalFormatting>
  <conditionalFormatting sqref="G122">
    <cfRule type="cellIs" dxfId="47" priority="250" operator="equal">
      <formula>"I"</formula>
    </cfRule>
  </conditionalFormatting>
  <conditionalFormatting sqref="G122">
    <cfRule type="cellIs" dxfId="46" priority="251" operator="equal">
      <formula>"A"</formula>
    </cfRule>
  </conditionalFormatting>
  <conditionalFormatting sqref="G122">
    <cfRule type="cellIs" dxfId="45" priority="252" operator="equal">
      <formula>"E"</formula>
    </cfRule>
  </conditionalFormatting>
  <conditionalFormatting sqref="G123 G126:G127">
    <cfRule type="cellIs" dxfId="44" priority="253" operator="equal">
      <formula>"I"</formula>
    </cfRule>
  </conditionalFormatting>
  <conditionalFormatting sqref="G123 G126:G127">
    <cfRule type="cellIs" dxfId="43" priority="254" operator="equal">
      <formula>"A"</formula>
    </cfRule>
  </conditionalFormatting>
  <conditionalFormatting sqref="G123 G126:G127">
    <cfRule type="cellIs" dxfId="42" priority="255" operator="equal">
      <formula>"E"</formula>
    </cfRule>
  </conditionalFormatting>
  <conditionalFormatting sqref="G124">
    <cfRule type="cellIs" dxfId="41" priority="256" operator="equal">
      <formula>"I"</formula>
    </cfRule>
  </conditionalFormatting>
  <conditionalFormatting sqref="G124">
    <cfRule type="cellIs" dxfId="40" priority="257" operator="equal">
      <formula>"A"</formula>
    </cfRule>
  </conditionalFormatting>
  <conditionalFormatting sqref="G124">
    <cfRule type="cellIs" dxfId="39" priority="258" operator="equal">
      <formula>"E"</formula>
    </cfRule>
  </conditionalFormatting>
  <conditionalFormatting sqref="G128">
    <cfRule type="cellIs" dxfId="38" priority="259" operator="equal">
      <formula>"I"</formula>
    </cfRule>
  </conditionalFormatting>
  <conditionalFormatting sqref="G128">
    <cfRule type="cellIs" dxfId="37" priority="260" operator="equal">
      <formula>"A"</formula>
    </cfRule>
  </conditionalFormatting>
  <conditionalFormatting sqref="G128">
    <cfRule type="cellIs" dxfId="36" priority="261" operator="equal">
      <formula>"E"</formula>
    </cfRule>
  </conditionalFormatting>
  <conditionalFormatting sqref="G125">
    <cfRule type="cellIs" dxfId="35" priority="262" operator="equal">
      <formula>"I"</formula>
    </cfRule>
  </conditionalFormatting>
  <conditionalFormatting sqref="G125">
    <cfRule type="cellIs" dxfId="34" priority="263" operator="equal">
      <formula>"A"</formula>
    </cfRule>
  </conditionalFormatting>
  <conditionalFormatting sqref="G125">
    <cfRule type="cellIs" dxfId="33" priority="264" operator="equal">
      <formula>"E"</formula>
    </cfRule>
  </conditionalFormatting>
  <conditionalFormatting sqref="G130">
    <cfRule type="cellIs" dxfId="32" priority="265" operator="equal">
      <formula>"I"</formula>
    </cfRule>
  </conditionalFormatting>
  <conditionalFormatting sqref="G130">
    <cfRule type="cellIs" dxfId="31" priority="266" operator="equal">
      <formula>"A"</formula>
    </cfRule>
  </conditionalFormatting>
  <conditionalFormatting sqref="G130">
    <cfRule type="cellIs" dxfId="30" priority="267" operator="equal">
      <formula>"E"</formula>
    </cfRule>
  </conditionalFormatting>
  <conditionalFormatting sqref="G131 G134:G135">
    <cfRule type="cellIs" dxfId="29" priority="268" operator="equal">
      <formula>"I"</formula>
    </cfRule>
  </conditionalFormatting>
  <conditionalFormatting sqref="G131 G134:G135">
    <cfRule type="cellIs" dxfId="28" priority="269" operator="equal">
      <formula>"A"</formula>
    </cfRule>
  </conditionalFormatting>
  <conditionalFormatting sqref="G131 G134:G135">
    <cfRule type="cellIs" dxfId="27" priority="270" operator="equal">
      <formula>"E"</formula>
    </cfRule>
  </conditionalFormatting>
  <conditionalFormatting sqref="G132">
    <cfRule type="cellIs" dxfId="26" priority="271" operator="equal">
      <formula>"I"</formula>
    </cfRule>
  </conditionalFormatting>
  <conditionalFormatting sqref="G132">
    <cfRule type="cellIs" dxfId="25" priority="272" operator="equal">
      <formula>"A"</formula>
    </cfRule>
  </conditionalFormatting>
  <conditionalFormatting sqref="G132">
    <cfRule type="cellIs" dxfId="24" priority="273" operator="equal">
      <formula>"E"</formula>
    </cfRule>
  </conditionalFormatting>
  <conditionalFormatting sqref="G136">
    <cfRule type="cellIs" dxfId="23" priority="274" operator="equal">
      <formula>"I"</formula>
    </cfRule>
  </conditionalFormatting>
  <conditionalFormatting sqref="G136">
    <cfRule type="cellIs" dxfId="22" priority="275" operator="equal">
      <formula>"A"</formula>
    </cfRule>
  </conditionalFormatting>
  <conditionalFormatting sqref="G136">
    <cfRule type="cellIs" dxfId="21" priority="276" operator="equal">
      <formula>"E"</formula>
    </cfRule>
  </conditionalFormatting>
  <conditionalFormatting sqref="G133">
    <cfRule type="cellIs" dxfId="20" priority="277" operator="equal">
      <formula>"I"</formula>
    </cfRule>
  </conditionalFormatting>
  <conditionalFormatting sqref="G133">
    <cfRule type="cellIs" dxfId="19" priority="278" operator="equal">
      <formula>"A"</formula>
    </cfRule>
  </conditionalFormatting>
  <conditionalFormatting sqref="G133">
    <cfRule type="cellIs" dxfId="18" priority="279" operator="equal">
      <formula>"E"</formula>
    </cfRule>
  </conditionalFormatting>
  <conditionalFormatting sqref="G138">
    <cfRule type="cellIs" dxfId="17" priority="280" operator="equal">
      <formula>"I"</formula>
    </cfRule>
  </conditionalFormatting>
  <conditionalFormatting sqref="G138">
    <cfRule type="cellIs" dxfId="16" priority="281" operator="equal">
      <formula>"A"</formula>
    </cfRule>
  </conditionalFormatting>
  <conditionalFormatting sqref="G138">
    <cfRule type="cellIs" dxfId="15" priority="282" operator="equal">
      <formula>"E"</formula>
    </cfRule>
  </conditionalFormatting>
  <conditionalFormatting sqref="G139 G141:G143">
    <cfRule type="cellIs" dxfId="14" priority="283" operator="equal">
      <formula>"I"</formula>
    </cfRule>
  </conditionalFormatting>
  <conditionalFormatting sqref="G139 G141:G143">
    <cfRule type="cellIs" dxfId="13" priority="284" operator="equal">
      <formula>"A"</formula>
    </cfRule>
  </conditionalFormatting>
  <conditionalFormatting sqref="G139 G141:G143">
    <cfRule type="cellIs" dxfId="12" priority="285" operator="equal">
      <formula>"E"</formula>
    </cfRule>
  </conditionalFormatting>
  <conditionalFormatting sqref="G140">
    <cfRule type="cellIs" dxfId="11" priority="286" operator="equal">
      <formula>"I"</formula>
    </cfRule>
  </conditionalFormatting>
  <conditionalFormatting sqref="G140">
    <cfRule type="cellIs" dxfId="10" priority="287" operator="equal">
      <formula>"A"</formula>
    </cfRule>
  </conditionalFormatting>
  <conditionalFormatting sqref="G140">
    <cfRule type="cellIs" dxfId="9" priority="288" operator="equal">
      <formula>"E"</formula>
    </cfRule>
  </conditionalFormatting>
  <conditionalFormatting sqref="G144">
    <cfRule type="cellIs" dxfId="8" priority="289" operator="equal">
      <formula>"I"</formula>
    </cfRule>
  </conditionalFormatting>
  <conditionalFormatting sqref="G144">
    <cfRule type="cellIs" dxfId="7" priority="290" operator="equal">
      <formula>"A"</formula>
    </cfRule>
  </conditionalFormatting>
  <conditionalFormatting sqref="G144">
    <cfRule type="cellIs" dxfId="6" priority="291" operator="equal">
      <formula>"E"</formula>
    </cfRule>
  </conditionalFormatting>
  <conditionalFormatting sqref="G141">
    <cfRule type="cellIs" dxfId="5" priority="292" operator="equal">
      <formula>"I"</formula>
    </cfRule>
  </conditionalFormatting>
  <conditionalFormatting sqref="G141">
    <cfRule type="cellIs" dxfId="4" priority="293" operator="equal">
      <formula>"A"</formula>
    </cfRule>
  </conditionalFormatting>
  <conditionalFormatting sqref="G141">
    <cfRule type="cellIs" dxfId="3" priority="294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scale="74" fitToHeight="0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N1000"/>
  <sheetViews>
    <sheetView tabSelected="1" workbookViewId="0">
      <selection activeCell="A52" sqref="A1:AA52"/>
    </sheetView>
  </sheetViews>
  <sheetFormatPr defaultColWidth="17.28515625" defaultRowHeight="15" customHeight="1"/>
  <cols>
    <col min="1" max="1" width="0.85546875" customWidth="1"/>
    <col min="2" max="2" width="2.85546875" customWidth="1"/>
    <col min="3" max="7" width="6.85546875" customWidth="1"/>
    <col min="8" max="8" width="5.140625" customWidth="1"/>
    <col min="9" max="10" width="6.85546875" customWidth="1"/>
    <col min="11" max="11" width="9.42578125" customWidth="1"/>
    <col min="12" max="12" width="13.85546875" customWidth="1"/>
    <col min="13" max="13" width="2" customWidth="1"/>
    <col min="14" max="14" width="2.28515625" customWidth="1"/>
    <col min="15" max="25" width="6.7109375" customWidth="1"/>
    <col min="26" max="26" width="2.28515625" customWidth="1"/>
    <col min="27" max="27" width="0.85546875" customWidth="1"/>
    <col min="28" max="40" width="11.42578125" customWidth="1"/>
  </cols>
  <sheetData>
    <row r="1" spans="1:40" ht="3" customHeight="1">
      <c r="A1" s="361"/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27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7" customHeight="1">
      <c r="A2" s="353"/>
      <c r="B2" s="316" t="s">
        <v>0</v>
      </c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10"/>
      <c r="AA2" s="353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2" customHeight="1">
      <c r="A3" s="354"/>
      <c r="B3" s="317" t="s">
        <v>40</v>
      </c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10"/>
      <c r="AA3" s="354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2" customHeight="1">
      <c r="A4" s="354"/>
      <c r="B4" s="360" t="str">
        <f>Identificação!$C$4&amp;" : "&amp;Identificação!$J$4</f>
        <v>Aplicação : GEOCAB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234"/>
      <c r="N4" s="352" t="str">
        <f>Identificação!$C$5&amp;" : "&amp;Identificação!$J$5</f>
        <v>Projeto : GEOCAB</v>
      </c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235"/>
      <c r="AA4" s="354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2" customHeight="1">
      <c r="A5" s="354"/>
      <c r="B5" s="359" t="str">
        <f>Identificação!C21&amp;" : "&amp;Identificação!J21</f>
        <v>Analista Responsável : Lucas Boz</v>
      </c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236"/>
      <c r="N5" s="351" t="str">
        <f>Identificação!C23&amp;" : "&amp;Identificação!J23</f>
        <v>Revisor : Marcieli Paula Langer</v>
      </c>
      <c r="O5" s="329"/>
      <c r="P5" s="329"/>
      <c r="Q5" s="329"/>
      <c r="R5" s="329"/>
      <c r="S5" s="329"/>
      <c r="T5" s="329"/>
      <c r="U5" s="329"/>
      <c r="V5" s="329"/>
      <c r="W5" s="329"/>
      <c r="X5" s="329"/>
      <c r="Y5" s="329"/>
      <c r="Z5" s="237"/>
      <c r="AA5" s="354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2" customHeight="1">
      <c r="A6" s="354"/>
      <c r="B6" s="350" t="s">
        <v>102</v>
      </c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30"/>
      <c r="N6" s="350" t="s">
        <v>103</v>
      </c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30"/>
      <c r="AA6" s="354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2" customHeight="1">
      <c r="A7" s="354"/>
      <c r="B7" s="376" t="s">
        <v>104</v>
      </c>
      <c r="C7" s="377"/>
      <c r="D7" s="379" t="s">
        <v>105</v>
      </c>
      <c r="E7" s="377"/>
      <c r="F7" s="377"/>
      <c r="G7" s="377"/>
      <c r="H7" s="378" t="s">
        <v>106</v>
      </c>
      <c r="I7" s="377"/>
      <c r="J7" s="378"/>
      <c r="K7" s="377"/>
      <c r="L7" s="378"/>
      <c r="M7" s="336"/>
      <c r="N7" s="238"/>
      <c r="O7" s="239"/>
      <c r="P7" s="239"/>
      <c r="Q7" s="240"/>
      <c r="R7" s="240"/>
      <c r="S7" s="240"/>
      <c r="T7" s="240"/>
      <c r="U7" s="239"/>
      <c r="V7" s="239"/>
      <c r="W7" s="239"/>
      <c r="X7" s="239"/>
      <c r="Y7" s="239"/>
      <c r="Z7" s="241"/>
      <c r="AA7" s="35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2" customHeight="1">
      <c r="A8" s="354"/>
      <c r="B8" s="364"/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30"/>
      <c r="N8" s="238"/>
      <c r="O8" s="242" t="s">
        <v>52</v>
      </c>
      <c r="P8" s="243" t="s">
        <v>76</v>
      </c>
      <c r="Q8" s="244" t="s">
        <v>107</v>
      </c>
      <c r="R8" s="245"/>
      <c r="S8" s="246" t="s">
        <v>52</v>
      </c>
      <c r="T8" s="247" t="s">
        <v>76</v>
      </c>
      <c r="U8" s="244" t="s">
        <v>107</v>
      </c>
      <c r="V8" s="248"/>
      <c r="W8" s="242" t="s">
        <v>52</v>
      </c>
      <c r="X8" s="243" t="s">
        <v>76</v>
      </c>
      <c r="Y8" s="249" t="s">
        <v>107</v>
      </c>
      <c r="Z8" s="250"/>
      <c r="AA8" s="354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2" customHeight="1">
      <c r="A9" s="354"/>
      <c r="B9" s="2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4"/>
      <c r="N9" s="5"/>
      <c r="O9" s="252">
        <v>1</v>
      </c>
      <c r="P9" s="253">
        <f>SUMIF(Funções!C10:C280,1,Funções!AB10:AB280)</f>
        <v>0</v>
      </c>
      <c r="Q9" s="254">
        <f>SUMIF(Funções!C10:C280,1,Funções!AA10:AA280)</f>
        <v>0</v>
      </c>
      <c r="R9" s="1"/>
      <c r="S9" s="252">
        <v>21</v>
      </c>
      <c r="T9" s="253">
        <f>SUMIF(Funções!C10:C280,21,Funções!AB10:AB280)</f>
        <v>0</v>
      </c>
      <c r="U9" s="254">
        <f>SUMIF(Funções!C10:C280,21,Funções!AA10:AA280)</f>
        <v>0</v>
      </c>
      <c r="V9" s="1"/>
      <c r="W9" s="252">
        <v>41</v>
      </c>
      <c r="X9" s="253">
        <f>SUMIF(Funções!C10:C280,41,Funções!AB10:AB280)</f>
        <v>0</v>
      </c>
      <c r="Y9" s="254">
        <f>SUMIF(Funções!C10:C280,41,Funções!AA10:AA280)</f>
        <v>0</v>
      </c>
      <c r="Z9" s="6"/>
      <c r="AA9" s="354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354"/>
      <c r="B10" s="5"/>
      <c r="C10" s="1" t="s">
        <v>85</v>
      </c>
      <c r="D10" s="255">
        <f>COUNTIF(Funções!Q10:Q416,"EEL")</f>
        <v>3</v>
      </c>
      <c r="E10" s="1"/>
      <c r="F10" s="240" t="s">
        <v>108</v>
      </c>
      <c r="G10" s="240" t="s">
        <v>109</v>
      </c>
      <c r="H10" s="256">
        <f>D10*3</f>
        <v>9</v>
      </c>
      <c r="I10" s="1"/>
      <c r="J10" s="257" t="s">
        <v>110</v>
      </c>
      <c r="K10" s="1"/>
      <c r="L10" s="258">
        <f>SUM(D10:D12)</f>
        <v>6</v>
      </c>
      <c r="M10" s="6"/>
      <c r="N10" s="5"/>
      <c r="O10" s="259">
        <v>2</v>
      </c>
      <c r="P10" s="260">
        <f>SUMIF(Funções!C10:C280,2,Funções!AB10:AB280)</f>
        <v>0</v>
      </c>
      <c r="Q10" s="261">
        <f>SUMIF(Funções!C10:C280,2,Funções!AA10:AA280)</f>
        <v>0</v>
      </c>
      <c r="R10" s="1"/>
      <c r="S10" s="259">
        <v>22</v>
      </c>
      <c r="T10" s="260">
        <f>SUMIF(Funções!C10:C280,23,Funções!AB10:AB280)</f>
        <v>0</v>
      </c>
      <c r="U10" s="261">
        <f>SUMIF(Funções!C10:C280,22,Funções!AA10:AA280)</f>
        <v>0</v>
      </c>
      <c r="V10" s="1"/>
      <c r="W10" s="259">
        <v>42</v>
      </c>
      <c r="X10" s="260">
        <f>SUMIF(Funções!C10:C280,42,Funções!AB10:AB280)</f>
        <v>0</v>
      </c>
      <c r="Y10" s="261">
        <f>SUMIF(Funções!C10:C280,42,Funções!AA10:AA280)</f>
        <v>0</v>
      </c>
      <c r="Z10" s="6"/>
      <c r="AA10" s="354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354"/>
      <c r="B11" s="5"/>
      <c r="C11" s="1"/>
      <c r="D11" s="255">
        <f>COUNTIF(Funções!Q10:Q416,"EEA")</f>
        <v>0</v>
      </c>
      <c r="E11" s="1"/>
      <c r="F11" s="240" t="s">
        <v>111</v>
      </c>
      <c r="G11" s="240" t="s">
        <v>112</v>
      </c>
      <c r="H11" s="256">
        <f>D11*4</f>
        <v>0</v>
      </c>
      <c r="I11" s="1"/>
      <c r="J11" s="257" t="s">
        <v>113</v>
      </c>
      <c r="K11" s="1"/>
      <c r="L11" s="258">
        <f>SUM(H10:H12)</f>
        <v>27</v>
      </c>
      <c r="M11" s="6"/>
      <c r="N11" s="5"/>
      <c r="O11" s="259">
        <v>3</v>
      </c>
      <c r="P11" s="260">
        <f>SUMIF(Funções!C10:C280,3,Funções!AB10:AB280)</f>
        <v>0</v>
      </c>
      <c r="Q11" s="261">
        <f>SUMIF(Funções!C10:C280,3,Funções!AA10:AA280)</f>
        <v>0</v>
      </c>
      <c r="R11" s="1"/>
      <c r="S11" s="259">
        <v>23</v>
      </c>
      <c r="T11" s="260">
        <f>SUMIF(Funções!C10:C280,24,Funções!AB10:AB280)</f>
        <v>0</v>
      </c>
      <c r="U11" s="261">
        <f>SUMIF(Funções!C10:C280,23,Funções!AA10:AA280)</f>
        <v>0</v>
      </c>
      <c r="V11" s="1"/>
      <c r="W11" s="259">
        <v>43</v>
      </c>
      <c r="X11" s="260">
        <f>SUMIF(Funções!C10:C280,43,Funções!AB10:AB280)</f>
        <v>0</v>
      </c>
      <c r="Y11" s="261">
        <f>SUMIF(Funções!C10:C280,43,Funções!AA10:AA280)</f>
        <v>0</v>
      </c>
      <c r="Z11" s="6"/>
      <c r="AA11" s="354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354"/>
      <c r="B12" s="5"/>
      <c r="C12" s="1"/>
      <c r="D12" s="255">
        <f>COUNTIF(Funções!Q10:Q416,"EEH")</f>
        <v>3</v>
      </c>
      <c r="E12" s="1"/>
      <c r="F12" s="240" t="s">
        <v>114</v>
      </c>
      <c r="G12" s="240" t="s">
        <v>115</v>
      </c>
      <c r="H12" s="256">
        <f>D12*6</f>
        <v>18</v>
      </c>
      <c r="I12" s="1"/>
      <c r="J12" s="262" t="s">
        <v>116</v>
      </c>
      <c r="K12" s="1"/>
      <c r="L12" s="262">
        <f>IF($L$36&lt;&gt;0,L11/$L$36,"")</f>
        <v>0.54</v>
      </c>
      <c r="M12" s="263"/>
      <c r="N12" s="264"/>
      <c r="O12" s="259">
        <v>4</v>
      </c>
      <c r="P12" s="260">
        <f>SUMIF(Funções!C10:C280,4,Funções!AB10:AB280)</f>
        <v>0</v>
      </c>
      <c r="Q12" s="261">
        <f>SUMIF(Funções!C10:C280,4,Funções!AA10:AA280)</f>
        <v>0</v>
      </c>
      <c r="R12" s="1"/>
      <c r="S12" s="259">
        <v>24</v>
      </c>
      <c r="T12" s="260">
        <f>SUMIF(Funções!C10:C280,25,Funções!AB10:AB280)</f>
        <v>0</v>
      </c>
      <c r="U12" s="261">
        <f>SUMIF(Funções!C10:C280,24,Funções!AA10:AA280)</f>
        <v>0</v>
      </c>
      <c r="V12" s="1"/>
      <c r="W12" s="259">
        <v>44</v>
      </c>
      <c r="X12" s="260">
        <f>SUMIF(Funções!C10:C280,44,Funções!AB10:AB280)</f>
        <v>0</v>
      </c>
      <c r="Y12" s="261">
        <f>SUMIF(Funções!C10:C280,44,Funções!AA10:AA280)</f>
        <v>0</v>
      </c>
      <c r="Z12" s="263"/>
      <c r="AA12" s="354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354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5"/>
      <c r="N13" s="5"/>
      <c r="O13" s="259">
        <v>5</v>
      </c>
      <c r="P13" s="260">
        <f>SUMIF(Funções!C10:C280,5,Funções!AB10:AB280)</f>
        <v>0</v>
      </c>
      <c r="Q13" s="261">
        <f>SUMIF(Funções!C10:C280,5,Funções!AA10:AA280)</f>
        <v>0</v>
      </c>
      <c r="R13" s="1"/>
      <c r="S13" s="259">
        <v>25</v>
      </c>
      <c r="T13" s="260">
        <f>SUMIF(Funções!C10:C280,26,Funções!AB10:AB280)</f>
        <v>0</v>
      </c>
      <c r="U13" s="261">
        <f>SUMIF(Funções!C10:C280,25,Funções!AA10:AA280)</f>
        <v>0</v>
      </c>
      <c r="V13" s="1"/>
      <c r="W13" s="259">
        <v>45</v>
      </c>
      <c r="X13" s="260">
        <f>SUMIF(Funções!C10:C280,45,Funções!AB10:AB280)</f>
        <v>0</v>
      </c>
      <c r="Y13" s="261">
        <f>SUMIF(Funções!C10:C280,45,Funções!AA10:AA280)</f>
        <v>0</v>
      </c>
      <c r="Z13" s="6"/>
      <c r="AA13" s="354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354"/>
      <c r="B14" s="2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4"/>
      <c r="N14" s="5"/>
      <c r="O14" s="259">
        <v>6</v>
      </c>
      <c r="P14" s="260">
        <f>SUMIF(Funções!C10:C280,6,Funções!AB10:AB280)</f>
        <v>0</v>
      </c>
      <c r="Q14" s="261">
        <f>SUMIF(Funções!C10:C280,6,Funções!AA10:AA280)</f>
        <v>0</v>
      </c>
      <c r="R14" s="1"/>
      <c r="S14" s="259">
        <v>26</v>
      </c>
      <c r="T14" s="260">
        <f>SUMIF(Funções!C10:C280,27,Funções!AB10:AB280)</f>
        <v>0</v>
      </c>
      <c r="U14" s="261">
        <f>SUMIF(Funções!C10:C280,26,Funções!AA10:AA280)</f>
        <v>0</v>
      </c>
      <c r="V14" s="1"/>
      <c r="W14" s="259">
        <v>46</v>
      </c>
      <c r="X14" s="260">
        <f>SUMIF(Funções!C10:C280,46,Funções!AB10:AB280)</f>
        <v>0</v>
      </c>
      <c r="Y14" s="261">
        <f>SUMIF(Funções!C10:C280,46,Funções!AA10:AA280)</f>
        <v>0</v>
      </c>
      <c r="Z14" s="6"/>
      <c r="AA14" s="354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354"/>
      <c r="B15" s="5"/>
      <c r="C15" s="1" t="s">
        <v>90</v>
      </c>
      <c r="D15" s="255">
        <f>COUNTIF(Funções!Q10:Q416,"SEL")</f>
        <v>1</v>
      </c>
      <c r="E15" s="1"/>
      <c r="F15" s="240" t="s">
        <v>108</v>
      </c>
      <c r="G15" s="240" t="s">
        <v>112</v>
      </c>
      <c r="H15" s="256">
        <f>D15*4</f>
        <v>4</v>
      </c>
      <c r="I15" s="1"/>
      <c r="J15" s="257" t="s">
        <v>117</v>
      </c>
      <c r="K15" s="1"/>
      <c r="L15" s="258">
        <f>SUM(D15:D17)</f>
        <v>2</v>
      </c>
      <c r="M15" s="6"/>
      <c r="N15" s="5"/>
      <c r="O15" s="259">
        <v>7</v>
      </c>
      <c r="P15" s="260">
        <f>SUMIF(Funções!C10:C280,7,Funções!AB10:AB280)</f>
        <v>0</v>
      </c>
      <c r="Q15" s="261">
        <f>SUMIF(Funções!C10:C280,7,Funções!AA10:AA280)</f>
        <v>0</v>
      </c>
      <c r="R15" s="1"/>
      <c r="S15" s="259">
        <v>27</v>
      </c>
      <c r="T15" s="260">
        <f>SUMIF(Funções!C10:C280,28,Funções!AB10:AB280)</f>
        <v>0</v>
      </c>
      <c r="U15" s="261">
        <f>SUMIF(Funções!C10:C280,27,Funções!AA10:AA280)</f>
        <v>0</v>
      </c>
      <c r="V15" s="1"/>
      <c r="W15" s="259">
        <v>47</v>
      </c>
      <c r="X15" s="260">
        <f>SUMIF(Funções!C10:C280,47,Funções!AB10:AB280)</f>
        <v>0</v>
      </c>
      <c r="Y15" s="261">
        <f>SUMIF(Funções!C10:C280,47,Funções!AA10:AA280)</f>
        <v>0</v>
      </c>
      <c r="Z15" s="6"/>
      <c r="AA15" s="354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354"/>
      <c r="B16" s="5"/>
      <c r="C16" s="1"/>
      <c r="D16" s="255">
        <f>COUNTIF(Funções!Q10:Q416,"SEA")</f>
        <v>1</v>
      </c>
      <c r="E16" s="1"/>
      <c r="F16" s="240" t="s">
        <v>111</v>
      </c>
      <c r="G16" s="240" t="s">
        <v>118</v>
      </c>
      <c r="H16" s="256">
        <f>D16*5</f>
        <v>5</v>
      </c>
      <c r="I16" s="1"/>
      <c r="J16" s="257" t="s">
        <v>113</v>
      </c>
      <c r="K16" s="1"/>
      <c r="L16" s="258">
        <f>SUM(H15:H17)</f>
        <v>9</v>
      </c>
      <c r="M16" s="6"/>
      <c r="N16" s="5"/>
      <c r="O16" s="259">
        <v>8</v>
      </c>
      <c r="P16" s="260">
        <f>SUMIF(Funções!C10:C280,8,Funções!AB10:AB280)</f>
        <v>0</v>
      </c>
      <c r="Q16" s="261">
        <f>SUMIF(Funções!C10:C280,8,Funções!AA10:AA280)</f>
        <v>0</v>
      </c>
      <c r="R16" s="1"/>
      <c r="S16" s="259">
        <v>28</v>
      </c>
      <c r="T16" s="265"/>
      <c r="U16" s="261">
        <f>SUMIF(Funções!C10:C280,28,Funções!AA10:AA280)</f>
        <v>0</v>
      </c>
      <c r="V16" s="1"/>
      <c r="W16" s="259">
        <v>48</v>
      </c>
      <c r="X16" s="260">
        <f>SUMIF(Funções!C10:C280,48,Funções!AB10:AB280)</f>
        <v>0</v>
      </c>
      <c r="Y16" s="261">
        <f>SUMIF(Funções!C10:C280,48,Funções!AA10:AA280)</f>
        <v>0</v>
      </c>
      <c r="Z16" s="6"/>
      <c r="AA16" s="354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3.5" customHeight="1">
      <c r="A17" s="354"/>
      <c r="B17" s="5"/>
      <c r="C17" s="1"/>
      <c r="D17" s="255">
        <f>COUNTIF(Funções!Q10:Q416,"SEH")</f>
        <v>0</v>
      </c>
      <c r="E17" s="1"/>
      <c r="F17" s="240" t="s">
        <v>114</v>
      </c>
      <c r="G17" s="240" t="s">
        <v>119</v>
      </c>
      <c r="H17" s="256">
        <f>D17*7</f>
        <v>0</v>
      </c>
      <c r="I17" s="1"/>
      <c r="J17" s="1" t="s">
        <v>120</v>
      </c>
      <c r="K17" s="1"/>
      <c r="L17" s="262">
        <f>IF($L$36&lt;&gt;0,L16/$L$36,"")</f>
        <v>0.18</v>
      </c>
      <c r="M17" s="263"/>
      <c r="N17" s="264"/>
      <c r="O17" s="259">
        <v>9</v>
      </c>
      <c r="P17" s="260">
        <f>SUMIF(Funções!C10:C280,9,Funções!AB10:AB280)</f>
        <v>0</v>
      </c>
      <c r="Q17" s="261">
        <f>SUMIF(Funções!C10:C280,9,Funções!AA10:AA280)</f>
        <v>0</v>
      </c>
      <c r="R17" s="1"/>
      <c r="S17" s="259">
        <v>29</v>
      </c>
      <c r="T17" s="260">
        <f>SUMIF(Funções!C10:C280,29,Funções!AB10:AB280)</f>
        <v>0</v>
      </c>
      <c r="U17" s="261">
        <f>SUMIF(Funções!C10:C280,29,Funções!AA10:AA280)</f>
        <v>0</v>
      </c>
      <c r="V17" s="1"/>
      <c r="W17" s="259">
        <v>49</v>
      </c>
      <c r="X17" s="260">
        <f>SUMIF(Funções!C10:C280,49,Funções!AB10:AB280)</f>
        <v>0</v>
      </c>
      <c r="Y17" s="261">
        <f>SUMIF(Funções!C10:C280,49,Funções!AA10:AA280)</f>
        <v>0</v>
      </c>
      <c r="Z17" s="263"/>
      <c r="AA17" s="354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3.5" customHeight="1">
      <c r="A18" s="354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5"/>
      <c r="N18" s="5"/>
      <c r="O18" s="259">
        <v>10</v>
      </c>
      <c r="P18" s="260">
        <f>SUMIF(Funções!C10:C280,10,Funções!AB10:AB280)</f>
        <v>0</v>
      </c>
      <c r="Q18" s="261">
        <f>SUMIF(Funções!C10:C280,10,Funções!AA10:AA280)</f>
        <v>0</v>
      </c>
      <c r="R18" s="1"/>
      <c r="S18" s="259">
        <v>30</v>
      </c>
      <c r="T18" s="260">
        <f>SUMIF(Funções!C10:C280,30,Funções!AB10:AB280)</f>
        <v>0</v>
      </c>
      <c r="U18" s="261">
        <f>SUMIF(Funções!C10:C280,30,Funções!AA10:AA280)</f>
        <v>0</v>
      </c>
      <c r="V18" s="1"/>
      <c r="W18" s="259">
        <v>50</v>
      </c>
      <c r="X18" s="260">
        <f>SUMIF(Funções!C10:C280,50,Funções!AB10:AB280)</f>
        <v>0</v>
      </c>
      <c r="Y18" s="261">
        <f>SUMIF(Funções!C10:C280,50,Funções!AA10:AA280)</f>
        <v>0</v>
      </c>
      <c r="Z18" s="6"/>
      <c r="AA18" s="354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3.5" customHeight="1">
      <c r="A19" s="354"/>
      <c r="B19" s="2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4"/>
      <c r="N19" s="5"/>
      <c r="O19" s="259">
        <v>11</v>
      </c>
      <c r="P19" s="260">
        <f>SUMIF(Funções!C10:C280,11,Funções!AB10:AB280)</f>
        <v>0</v>
      </c>
      <c r="Q19" s="261">
        <f>SUMIF(Funções!C10:C280,11,Funções!AA10:AA280)</f>
        <v>0</v>
      </c>
      <c r="R19" s="1"/>
      <c r="S19" s="259">
        <v>31</v>
      </c>
      <c r="T19" s="260">
        <f>SUMIF(Funções!C10:C280,31,Funções!AB10:AB280)</f>
        <v>0</v>
      </c>
      <c r="U19" s="261">
        <f>SUMIF(Funções!C10:C280,31,Funções!AA10:AA280)</f>
        <v>0</v>
      </c>
      <c r="V19" s="1"/>
      <c r="W19" s="259">
        <v>51</v>
      </c>
      <c r="X19" s="260">
        <f>SUMIF(Funções!C10:C280,51,Funções!AB10:AB280)</f>
        <v>0</v>
      </c>
      <c r="Y19" s="261">
        <f>SUMIF(Funções!C10:C280,51,Funções!AA10:AA280)</f>
        <v>0</v>
      </c>
      <c r="Z19" s="6"/>
      <c r="AA19" s="354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3.5" customHeight="1">
      <c r="A20" s="354"/>
      <c r="B20" s="5"/>
      <c r="C20" s="1" t="s">
        <v>82</v>
      </c>
      <c r="D20" s="255">
        <f>COUNTIF(Funções!Q10:Q416,"CEL")</f>
        <v>2</v>
      </c>
      <c r="E20" s="1"/>
      <c r="F20" s="240" t="s">
        <v>108</v>
      </c>
      <c r="G20" s="240" t="s">
        <v>109</v>
      </c>
      <c r="H20" s="256">
        <f>D20*3</f>
        <v>6</v>
      </c>
      <c r="I20" s="1"/>
      <c r="J20" s="257" t="s">
        <v>121</v>
      </c>
      <c r="K20" s="1"/>
      <c r="L20" s="258">
        <f>SUM(D20:D22)</f>
        <v>4</v>
      </c>
      <c r="M20" s="6"/>
      <c r="N20" s="5"/>
      <c r="O20" s="259">
        <v>12</v>
      </c>
      <c r="P20" s="260">
        <f>SUMIF(Funções!C10:C280,12,Funções!AB10:AB280)</f>
        <v>0</v>
      </c>
      <c r="Q20" s="261">
        <f>SUMIF(Funções!C10:C280,12,Funções!AA10:AA280)</f>
        <v>0</v>
      </c>
      <c r="R20" s="1"/>
      <c r="S20" s="259">
        <v>32</v>
      </c>
      <c r="T20" s="260">
        <f>SUMIF(Funções!C10:C280,32,Funções!AB10:AB280)</f>
        <v>0</v>
      </c>
      <c r="U20" s="261">
        <f>SUMIF(Funções!C10:C280,32,Funções!AA10:AA280)</f>
        <v>0</v>
      </c>
      <c r="V20" s="1"/>
      <c r="W20" s="259">
        <v>52</v>
      </c>
      <c r="X20" s="260">
        <f>SUMIF(Funções!C10:C280,52,Funções!AB10:AB280)</f>
        <v>0</v>
      </c>
      <c r="Y20" s="261">
        <f>SUMIF(Funções!C10:C280,52,Funções!AA10:AA280)</f>
        <v>0</v>
      </c>
      <c r="Z20" s="6"/>
      <c r="AA20" s="354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3.5" customHeight="1">
      <c r="A21" s="354"/>
      <c r="B21" s="5"/>
      <c r="C21" s="1"/>
      <c r="D21" s="255">
        <f>COUNTIF(Funções!Q10:Q416,"CEA")</f>
        <v>2</v>
      </c>
      <c r="E21" s="1"/>
      <c r="F21" s="240" t="s">
        <v>111</v>
      </c>
      <c r="G21" s="240" t="s">
        <v>112</v>
      </c>
      <c r="H21" s="256">
        <f>D21*4</f>
        <v>8</v>
      </c>
      <c r="I21" s="1"/>
      <c r="J21" s="257" t="s">
        <v>113</v>
      </c>
      <c r="K21" s="1"/>
      <c r="L21" s="258">
        <f>SUM(H20:H22)</f>
        <v>14</v>
      </c>
      <c r="M21" s="6"/>
      <c r="N21" s="5"/>
      <c r="O21" s="259">
        <v>13</v>
      </c>
      <c r="P21" s="260">
        <f>SUMIF(Funções!C10:C280,13,Funções!AB10:AB280)</f>
        <v>0</v>
      </c>
      <c r="Q21" s="261">
        <f>SUMIF(Funções!C10:C280,13,Funções!AA10:AA280)</f>
        <v>0</v>
      </c>
      <c r="R21" s="1"/>
      <c r="S21" s="259">
        <v>33</v>
      </c>
      <c r="T21" s="260">
        <f>SUMIF(Funções!C10:C280,33,Funções!AB10:AB280)</f>
        <v>0</v>
      </c>
      <c r="U21" s="261">
        <f>SUMIF(Funções!C10:C280,33,Funções!AA10:AA280)</f>
        <v>0</v>
      </c>
      <c r="V21" s="1"/>
      <c r="W21" s="259">
        <v>53</v>
      </c>
      <c r="X21" s="260">
        <f>SUMIF(Funções!C10:C280,53,Funções!AB10:AB280)</f>
        <v>0</v>
      </c>
      <c r="Y21" s="261">
        <f>SUMIF(Funções!C10:C280,53,Funções!AA10:AA280)</f>
        <v>0</v>
      </c>
      <c r="Z21" s="6"/>
      <c r="AA21" s="354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3.5" customHeight="1">
      <c r="A22" s="354"/>
      <c r="B22" s="5"/>
      <c r="C22" s="1"/>
      <c r="D22" s="255">
        <f>COUNTIF(Funções!Q10:Q416,"CEH")</f>
        <v>0</v>
      </c>
      <c r="E22" s="1"/>
      <c r="F22" s="240" t="s">
        <v>114</v>
      </c>
      <c r="G22" s="240" t="s">
        <v>115</v>
      </c>
      <c r="H22" s="256">
        <f>D22*6</f>
        <v>0</v>
      </c>
      <c r="I22" s="1"/>
      <c r="J22" s="1" t="s">
        <v>122</v>
      </c>
      <c r="K22" s="1"/>
      <c r="L22" s="262">
        <f>IF($L$36&lt;&gt;0,L21/$L$36,"")</f>
        <v>0.28000000000000003</v>
      </c>
      <c r="M22" s="263"/>
      <c r="N22" s="264"/>
      <c r="O22" s="259">
        <v>14</v>
      </c>
      <c r="P22" s="260">
        <f>SUMIF(Funções!C10:C280,14,Funções!AB10:AB280)</f>
        <v>0</v>
      </c>
      <c r="Q22" s="261">
        <f>SUMIF(Funções!C10:C280,14,Funções!AA10:AA280)</f>
        <v>0</v>
      </c>
      <c r="R22" s="1"/>
      <c r="S22" s="259">
        <v>34</v>
      </c>
      <c r="T22" s="260">
        <f>SUMIF(Funções!C10:C280,34,Funções!AB10:AB280)</f>
        <v>0</v>
      </c>
      <c r="U22" s="261">
        <f>SUMIF(Funções!C10:C280,34,Funções!AA10:AA280)</f>
        <v>0</v>
      </c>
      <c r="V22" s="1"/>
      <c r="W22" s="259">
        <v>54</v>
      </c>
      <c r="X22" s="260">
        <f>SUMIF(Funções!C10:C280,54,Funções!AB10:AB280)</f>
        <v>0</v>
      </c>
      <c r="Y22" s="261">
        <f>SUMIF(Funções!C10:C280,54,Funções!AA10:AA280)</f>
        <v>0</v>
      </c>
      <c r="Z22" s="263"/>
      <c r="AA22" s="354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3.5" customHeight="1">
      <c r="A23" s="354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5"/>
      <c r="O23" s="259">
        <v>15</v>
      </c>
      <c r="P23" s="260">
        <f>SUMIF(Funções!C10:C280,15,Funções!AB10:AB280)</f>
        <v>0</v>
      </c>
      <c r="Q23" s="261">
        <f>SUMIF(Funções!C10:C280,15,Funções!AA10:AA280)</f>
        <v>0</v>
      </c>
      <c r="R23" s="1"/>
      <c r="S23" s="259">
        <v>35</v>
      </c>
      <c r="T23" s="260">
        <f>SUMIF(Funções!C10:C280,35,Funções!AB10:AB280)</f>
        <v>0</v>
      </c>
      <c r="U23" s="261">
        <f>SUMIF(Funções!C10:C280,35,Funções!AA10:AA280)</f>
        <v>0</v>
      </c>
      <c r="V23" s="1"/>
      <c r="W23" s="259">
        <v>55</v>
      </c>
      <c r="X23" s="260">
        <f>SUMIF(Funções!C10:C280,55,Funções!AB10:AB280)</f>
        <v>0</v>
      </c>
      <c r="Y23" s="261">
        <f>SUMIF(Funções!C10:C280,55,Funções!AA10:AA280)</f>
        <v>0</v>
      </c>
      <c r="Z23" s="6"/>
      <c r="AA23" s="354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3.5" customHeight="1">
      <c r="A24" s="354"/>
      <c r="B24" s="2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4"/>
      <c r="N24" s="5"/>
      <c r="O24" s="259">
        <v>16</v>
      </c>
      <c r="P24" s="260">
        <f>SUMIF(Funções!C10:C280,16,Funções!AB10:AB280)</f>
        <v>0</v>
      </c>
      <c r="Q24" s="261">
        <f>SUMIF(Funções!C10:C280,16,Funções!AA10:AA280)</f>
        <v>0</v>
      </c>
      <c r="R24" s="1"/>
      <c r="S24" s="259">
        <v>36</v>
      </c>
      <c r="T24" s="260">
        <f>SUMIF(Funções!C10:C280,36,Funções!AB10:AB280)</f>
        <v>0</v>
      </c>
      <c r="U24" s="261">
        <f>SUMIF(Funções!C10:C280,36,Funções!AA10:AA280)</f>
        <v>0</v>
      </c>
      <c r="V24" s="1"/>
      <c r="W24" s="259">
        <v>56</v>
      </c>
      <c r="X24" s="260">
        <f>SUMIF(Funções!C10:C280,56,Funções!AB10:AB280)</f>
        <v>0</v>
      </c>
      <c r="Y24" s="261">
        <f>SUMIF(Funções!C10:C280,56,Funções!AA10:AA280)</f>
        <v>0</v>
      </c>
      <c r="Z24" s="6"/>
      <c r="AA24" s="354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3.5" customHeight="1">
      <c r="A25" s="354"/>
      <c r="B25" s="5"/>
      <c r="C25" s="1" t="s">
        <v>123</v>
      </c>
      <c r="D25" s="255">
        <f>COUNTIF(Funções!Q10:Q416,"ALIL")</f>
        <v>0</v>
      </c>
      <c r="E25" s="1"/>
      <c r="F25" s="1" t="s">
        <v>108</v>
      </c>
      <c r="G25" s="1" t="s">
        <v>119</v>
      </c>
      <c r="H25" s="256">
        <f>D25*7</f>
        <v>0</v>
      </c>
      <c r="I25" s="1"/>
      <c r="J25" s="257" t="s">
        <v>124</v>
      </c>
      <c r="K25" s="1"/>
      <c r="L25" s="258">
        <f>SUM(D25:D27)</f>
        <v>0</v>
      </c>
      <c r="M25" s="6"/>
      <c r="N25" s="5"/>
      <c r="O25" s="259">
        <v>17</v>
      </c>
      <c r="P25" s="260">
        <f>SUMIF(Funções!C10:C280,17,Funções!AB10:AB280)</f>
        <v>0</v>
      </c>
      <c r="Q25" s="261">
        <f>SUMIF(Funções!C10:C280,17,Funções!AA10:AA280)</f>
        <v>0</v>
      </c>
      <c r="R25" s="1"/>
      <c r="S25" s="259">
        <v>37</v>
      </c>
      <c r="T25" s="260">
        <f>SUMIF(Funções!C10:C280,37,Funções!AB10:AB280)</f>
        <v>0</v>
      </c>
      <c r="U25" s="261">
        <f>SUMIF(Funções!C10:C280,37,Funções!AA10:AA280)</f>
        <v>0</v>
      </c>
      <c r="V25" s="1"/>
      <c r="W25" s="259">
        <v>57</v>
      </c>
      <c r="X25" s="260">
        <f>SUMIF(Funções!C10:C280,57,Funções!AB10:AB280)</f>
        <v>0</v>
      </c>
      <c r="Y25" s="261">
        <f>SUMIF(Funções!C10:C280,57,Funções!AA10:AA280)</f>
        <v>0</v>
      </c>
      <c r="Z25" s="6"/>
      <c r="AA25" s="354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3.5" customHeight="1">
      <c r="A26" s="354"/>
      <c r="B26" s="5"/>
      <c r="C26" s="1"/>
      <c r="D26" s="255">
        <f>COUNTIF(Funções!Q10:Q416,"ALIA")</f>
        <v>0</v>
      </c>
      <c r="E26" s="1"/>
      <c r="F26" s="1" t="s">
        <v>111</v>
      </c>
      <c r="G26" s="1" t="s">
        <v>125</v>
      </c>
      <c r="H26" s="256">
        <f>D26*10</f>
        <v>0</v>
      </c>
      <c r="I26" s="1"/>
      <c r="J26" s="257" t="s">
        <v>113</v>
      </c>
      <c r="K26" s="1"/>
      <c r="L26" s="258">
        <f>SUM(H25:H27)</f>
        <v>0</v>
      </c>
      <c r="M26" s="6"/>
      <c r="N26" s="5"/>
      <c r="O26" s="259">
        <v>16</v>
      </c>
      <c r="P26" s="260">
        <f>SUMIF(Funções!C10:C280,18,Funções!AB10:AB280)</f>
        <v>0</v>
      </c>
      <c r="Q26" s="261">
        <f>SUMIF(Funções!C10:C280,18,Funções!AA10:AA280)</f>
        <v>0</v>
      </c>
      <c r="R26" s="1"/>
      <c r="S26" s="259">
        <v>38</v>
      </c>
      <c r="T26" s="260">
        <f>SUMIF(Funções!C10:C280,38,Funções!AB10:AB280)</f>
        <v>0</v>
      </c>
      <c r="U26" s="261">
        <f>SUMIF(Funções!C10:C280,38,Funções!AA10:AA280)</f>
        <v>0</v>
      </c>
      <c r="V26" s="1"/>
      <c r="W26" s="259">
        <v>58</v>
      </c>
      <c r="X26" s="260">
        <f>SUMIF(Funções!C10:C280,58,Funções!AB10:AB280)</f>
        <v>0</v>
      </c>
      <c r="Y26" s="261">
        <f>SUMIF(Funções!C10:C280,58,Funções!AA10:AA280)</f>
        <v>0</v>
      </c>
      <c r="Z26" s="6"/>
      <c r="AA26" s="354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3.5" customHeight="1">
      <c r="A27" s="354"/>
      <c r="B27" s="5"/>
      <c r="C27" s="1"/>
      <c r="D27" s="255">
        <f>COUNTIF(Funções!Q10:Q416,"ALIH")</f>
        <v>0</v>
      </c>
      <c r="E27" s="1"/>
      <c r="F27" s="1" t="s">
        <v>114</v>
      </c>
      <c r="G27" s="1" t="s">
        <v>126</v>
      </c>
      <c r="H27" s="256">
        <f>D27*15</f>
        <v>0</v>
      </c>
      <c r="I27" s="1"/>
      <c r="J27" s="1" t="s">
        <v>122</v>
      </c>
      <c r="K27" s="1"/>
      <c r="L27" s="262">
        <f>IF($L$36&lt;&gt;0,L26/$L$36,"")</f>
        <v>0</v>
      </c>
      <c r="M27" s="263"/>
      <c r="N27" s="264"/>
      <c r="O27" s="259">
        <v>19</v>
      </c>
      <c r="P27" s="260">
        <f>SUMIF(Funções!C10:C280,19,Funções!AB10:AB280)</f>
        <v>0</v>
      </c>
      <c r="Q27" s="261">
        <f>SUMIF(Funções!C10:C280,19,Funções!AA10:AA280)</f>
        <v>0</v>
      </c>
      <c r="R27" s="1"/>
      <c r="S27" s="266">
        <v>39</v>
      </c>
      <c r="T27" s="260">
        <f>SUMIF(Funções!C10:C280,39,Funções!AB10:AB280)</f>
        <v>0</v>
      </c>
      <c r="U27" s="261">
        <f>SUMIF(Funções!C10:C280,39,Funções!AA10:AA280)</f>
        <v>0</v>
      </c>
      <c r="V27" s="1"/>
      <c r="W27" s="266">
        <v>59</v>
      </c>
      <c r="X27" s="260">
        <f>SUMIF(Funções!C10:C280,59,Funções!AB10:AB280)</f>
        <v>0</v>
      </c>
      <c r="Y27" s="261">
        <f>SUMIF(Funções!C10:C280,59,Funções!AA10:AA280)</f>
        <v>0</v>
      </c>
      <c r="Z27" s="263"/>
      <c r="AA27" s="354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3.5" customHeight="1">
      <c r="A28" s="354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5"/>
      <c r="N28" s="5"/>
      <c r="O28" s="267">
        <v>20</v>
      </c>
      <c r="P28" s="268">
        <f>SUMIF(Funções!C10:C280,20,Funções!AB10:AB280)</f>
        <v>0</v>
      </c>
      <c r="Q28" s="269">
        <f>SUMIF(Funções!C10:C280,20,Funções!AA10:AA280)</f>
        <v>0</v>
      </c>
      <c r="R28" s="1"/>
      <c r="S28" s="270">
        <v>40</v>
      </c>
      <c r="T28" s="268">
        <f>SUMIF(Funções!C10:C280,40,Funções!AB10:AB280)</f>
        <v>0</v>
      </c>
      <c r="U28" s="269">
        <f>SUMIF(Funções!C10:C280,40,Funções!AA10:AA280)</f>
        <v>0</v>
      </c>
      <c r="V28" s="1"/>
      <c r="W28" s="270">
        <v>60</v>
      </c>
      <c r="X28" s="268">
        <f>SUMIF(Funções!C10:C280,60,Funções!AB10:AB280)</f>
        <v>0</v>
      </c>
      <c r="Y28" s="269">
        <f>SUMIF(Funções!C10:C280,60,Funções!AA10:AA280)</f>
        <v>0</v>
      </c>
      <c r="Z28" s="6"/>
      <c r="AA28" s="354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3.5" customHeight="1">
      <c r="A29" s="354"/>
      <c r="B29" s="2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4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6"/>
      <c r="AA29" s="354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3.5" customHeight="1">
      <c r="A30" s="354"/>
      <c r="B30" s="5"/>
      <c r="C30" s="1" t="s">
        <v>127</v>
      </c>
      <c r="D30" s="255">
        <f>COUNTIF(Funções!Q10:Q416,"AIEL")</f>
        <v>0</v>
      </c>
      <c r="E30" s="1"/>
      <c r="F30" s="1" t="s">
        <v>108</v>
      </c>
      <c r="G30" s="1" t="s">
        <v>118</v>
      </c>
      <c r="H30" s="256">
        <f>D30*5</f>
        <v>0</v>
      </c>
      <c r="I30" s="1"/>
      <c r="J30" s="257" t="s">
        <v>128</v>
      </c>
      <c r="K30" s="1"/>
      <c r="L30" s="258">
        <f>SUM(D30:D32)</f>
        <v>0</v>
      </c>
      <c r="M30" s="6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6"/>
      <c r="AA30" s="354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3.5" customHeight="1">
      <c r="A31" s="354"/>
      <c r="B31" s="5"/>
      <c r="C31" s="1"/>
      <c r="D31" s="255">
        <f>COUNTIF(Funções!Q10:Q416,"AIEA")</f>
        <v>0</v>
      </c>
      <c r="E31" s="1"/>
      <c r="F31" s="1" t="s">
        <v>111</v>
      </c>
      <c r="G31" s="1" t="s">
        <v>119</v>
      </c>
      <c r="H31" s="256">
        <f>D31*7</f>
        <v>0</v>
      </c>
      <c r="I31" s="1"/>
      <c r="J31" s="257" t="s">
        <v>113</v>
      </c>
      <c r="K31" s="1"/>
      <c r="L31" s="258">
        <f>SUM(H30:H32)</f>
        <v>0</v>
      </c>
      <c r="M31" s="6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6"/>
      <c r="AA31" s="354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3.5" customHeight="1">
      <c r="A32" s="354"/>
      <c r="B32" s="5"/>
      <c r="C32" s="1"/>
      <c r="D32" s="255">
        <f>COUNTIF(Funções!Q10:Q416,"AIEH")</f>
        <v>0</v>
      </c>
      <c r="E32" s="1"/>
      <c r="F32" s="1" t="s">
        <v>114</v>
      </c>
      <c r="G32" s="1" t="s">
        <v>125</v>
      </c>
      <c r="H32" s="256">
        <f>D32*10</f>
        <v>0</v>
      </c>
      <c r="I32" s="1"/>
      <c r="J32" s="1" t="s">
        <v>122</v>
      </c>
      <c r="K32" s="1"/>
      <c r="L32" s="262">
        <f>IF($L$36&lt;&gt;0,L31/$L$36,"")</f>
        <v>0</v>
      </c>
      <c r="M32" s="263"/>
      <c r="N32" s="26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63"/>
      <c r="AA32" s="354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3.5" customHeight="1">
      <c r="A33" s="354"/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5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6"/>
      <c r="AA33" s="354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3.5" customHeight="1">
      <c r="A34" s="354"/>
      <c r="B34" s="2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4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6"/>
      <c r="AA34" s="354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3.5" customHeight="1">
      <c r="A35" s="354"/>
      <c r="B35" s="5"/>
      <c r="C35" s="311" t="s">
        <v>129</v>
      </c>
      <c r="D35" s="309"/>
      <c r="E35" s="271" t="s">
        <v>107</v>
      </c>
      <c r="F35" s="271" t="s">
        <v>130</v>
      </c>
      <c r="G35" s="272" t="s">
        <v>76</v>
      </c>
      <c r="H35" s="1"/>
      <c r="I35" s="311" t="s">
        <v>19</v>
      </c>
      <c r="J35" s="309"/>
      <c r="K35" s="309"/>
      <c r="L35" s="272" t="s">
        <v>76</v>
      </c>
      <c r="M35" s="6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6"/>
      <c r="AA35" s="354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3.5" customHeight="1">
      <c r="A36" s="354"/>
      <c r="B36" s="5"/>
      <c r="C36" s="273" t="s">
        <v>131</v>
      </c>
      <c r="D36" s="274"/>
      <c r="E36" s="275">
        <f>SUMIF(Funções!G10:G280,"I",Funções!AA10:AA280)</f>
        <v>50</v>
      </c>
      <c r="F36" s="276">
        <v>1</v>
      </c>
      <c r="G36" s="277">
        <f t="shared" ref="G36:G43" si="0">F36*E36</f>
        <v>50</v>
      </c>
      <c r="H36" s="1"/>
      <c r="I36" s="367" t="s">
        <v>22</v>
      </c>
      <c r="J36" s="368"/>
      <c r="K36" s="369"/>
      <c r="L36" s="278">
        <f>SUM(L11+L16+L21+L26+L31)</f>
        <v>50</v>
      </c>
      <c r="M36" s="279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6"/>
      <c r="AA36" s="354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3.5" customHeight="1">
      <c r="A37" s="354"/>
      <c r="B37" s="5"/>
      <c r="C37" s="280" t="s">
        <v>132</v>
      </c>
      <c r="D37" s="281"/>
      <c r="E37" s="282">
        <f>SUMIF(Funções!Y10:Y280,"A0,25",Funções!AA10:AA280)</f>
        <v>0</v>
      </c>
      <c r="F37" s="283">
        <v>0.25</v>
      </c>
      <c r="G37" s="284">
        <f t="shared" si="0"/>
        <v>0</v>
      </c>
      <c r="H37" s="1"/>
      <c r="I37" s="370" t="s">
        <v>25</v>
      </c>
      <c r="J37" s="371"/>
      <c r="K37" s="372"/>
      <c r="L37" s="285">
        <f>(D10+D11+D12)*4+(D15+D16+D17)*5+(D20+D21+D22)*4+(D25+D26+D27)*7+(D30+D31+D32)*5</f>
        <v>50</v>
      </c>
      <c r="M37" s="279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6"/>
      <c r="AA37" s="354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3.5" customHeight="1">
      <c r="A38" s="354"/>
      <c r="B38" s="5"/>
      <c r="C38" s="280" t="s">
        <v>132</v>
      </c>
      <c r="D38" s="286"/>
      <c r="E38" s="282">
        <f>SUMIF(Funções!Y10:Y280,"A0,6",Funções!AA10:AA280)</f>
        <v>0</v>
      </c>
      <c r="F38" s="283">
        <v>0.6</v>
      </c>
      <c r="G38" s="284">
        <f t="shared" si="0"/>
        <v>0</v>
      </c>
      <c r="H38" s="1"/>
      <c r="I38" s="373" t="s">
        <v>27</v>
      </c>
      <c r="J38" s="374"/>
      <c r="K38" s="375"/>
      <c r="L38" s="287">
        <f>(D25+D26+D27)*35+(D30+D31+D32)*15</f>
        <v>0</v>
      </c>
      <c r="M38" s="279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6"/>
      <c r="AA38" s="354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3.5" customHeight="1">
      <c r="A39" s="354"/>
      <c r="B39" s="5"/>
      <c r="C39" s="280" t="s">
        <v>132</v>
      </c>
      <c r="D39" s="286"/>
      <c r="E39" s="282">
        <f>SUMIF(Funções!Y10:Y280,"A0,75",Funções!AA10:AA280)</f>
        <v>0</v>
      </c>
      <c r="F39" s="283">
        <v>0.75</v>
      </c>
      <c r="G39" s="284">
        <f t="shared" si="0"/>
        <v>0</v>
      </c>
      <c r="H39" s="1"/>
      <c r="I39" s="366" t="str">
        <f>IF(L36&lt;&gt;Funções!N5,"*Detalhada não bate com soma da aba Funções","")</f>
        <v/>
      </c>
      <c r="J39" s="309"/>
      <c r="K39" s="309"/>
      <c r="L39" s="310"/>
      <c r="M39" s="279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6"/>
      <c r="AA39" s="354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3.5" customHeight="1">
      <c r="A40" s="354"/>
      <c r="B40" s="5"/>
      <c r="C40" s="280" t="s">
        <v>132</v>
      </c>
      <c r="D40" s="286"/>
      <c r="E40" s="282">
        <f>SUMIF(Funções!Y10:Y280,"A1",Funções!AA10:AA280)</f>
        <v>0</v>
      </c>
      <c r="F40" s="283">
        <v>1</v>
      </c>
      <c r="G40" s="284">
        <f t="shared" si="0"/>
        <v>0</v>
      </c>
      <c r="H40" s="1"/>
      <c r="I40" s="288"/>
      <c r="J40" s="288"/>
      <c r="K40" s="288"/>
      <c r="L40" s="288"/>
      <c r="M40" s="279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6"/>
      <c r="AA40" s="354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3.5" customHeight="1">
      <c r="A41" s="354"/>
      <c r="B41" s="5"/>
      <c r="C41" s="280" t="s">
        <v>132</v>
      </c>
      <c r="D41" s="286"/>
      <c r="E41" s="282">
        <f>SUMIF(Funções!Y10:Y280,"A1,25",Funções!AA10:AA280)</f>
        <v>0</v>
      </c>
      <c r="F41" s="283">
        <v>1.25</v>
      </c>
      <c r="G41" s="284">
        <f t="shared" si="0"/>
        <v>0</v>
      </c>
      <c r="H41" s="1"/>
      <c r="I41" s="288"/>
      <c r="J41" s="288"/>
      <c r="K41" s="288"/>
      <c r="L41" s="288"/>
      <c r="M41" s="279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6"/>
      <c r="AA41" s="354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3.5" customHeight="1">
      <c r="A42" s="354"/>
      <c r="B42" s="5"/>
      <c r="C42" s="280" t="s">
        <v>132</v>
      </c>
      <c r="D42" s="286"/>
      <c r="E42" s="282">
        <f>SUMIF(Funções!Y10:Y280,"A1,5",Funções!AA10:AA280)</f>
        <v>0</v>
      </c>
      <c r="F42" s="283">
        <v>1.5</v>
      </c>
      <c r="G42" s="284">
        <f t="shared" si="0"/>
        <v>0</v>
      </c>
      <c r="H42" s="1"/>
      <c r="I42" s="288"/>
      <c r="J42" s="288"/>
      <c r="K42" s="288"/>
      <c r="L42" s="288"/>
      <c r="M42" s="6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6"/>
      <c r="AA42" s="354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3.5" customHeight="1">
      <c r="A43" s="354"/>
      <c r="B43" s="5"/>
      <c r="C43" s="289" t="s">
        <v>133</v>
      </c>
      <c r="D43" s="290"/>
      <c r="E43" s="291">
        <f>SUMIF(Funções!G10:G280,"E",Funções!AA10:AA280)</f>
        <v>0</v>
      </c>
      <c r="F43" s="292">
        <v>0.4</v>
      </c>
      <c r="G43" s="293">
        <f t="shared" si="0"/>
        <v>0</v>
      </c>
      <c r="H43" s="1"/>
      <c r="I43" s="288"/>
      <c r="J43" s="288"/>
      <c r="K43" s="288"/>
      <c r="L43" s="288"/>
      <c r="M43" s="6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6"/>
      <c r="AA43" s="354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3.5" customHeight="1">
      <c r="A44" s="354"/>
      <c r="B44" s="5"/>
      <c r="C44" s="355" t="s">
        <v>134</v>
      </c>
      <c r="D44" s="329"/>
      <c r="E44" s="329"/>
      <c r="F44" s="330"/>
      <c r="G44" s="294">
        <f>SUM(G36:G43)</f>
        <v>50</v>
      </c>
      <c r="H44" s="1"/>
      <c r="I44" s="288"/>
      <c r="J44" s="288"/>
      <c r="K44" s="288"/>
      <c r="L44" s="288"/>
      <c r="M44" s="6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6"/>
      <c r="AA44" s="354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3.5" customHeight="1">
      <c r="A45" s="354"/>
      <c r="B45" s="5"/>
      <c r="C45" s="295" t="str">
        <f>IF(G44&lt;&gt;I47,"*Total não bate com soma na aba Funções","")</f>
        <v>*Total não bate com soma na aba Funções</v>
      </c>
      <c r="D45" s="296"/>
      <c r="E45" s="296"/>
      <c r="F45" s="296"/>
      <c r="G45" s="297"/>
      <c r="H45" s="1"/>
      <c r="I45" s="1"/>
      <c r="J45" s="1"/>
      <c r="K45" s="1"/>
      <c r="L45" s="1"/>
      <c r="M45" s="6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6"/>
      <c r="AA45" s="354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3.5" customHeight="1">
      <c r="A46" s="354"/>
      <c r="B46" s="5"/>
      <c r="C46" s="257"/>
      <c r="D46" s="1"/>
      <c r="E46" s="1"/>
      <c r="F46" s="1"/>
      <c r="G46" s="1"/>
      <c r="H46" s="1"/>
      <c r="I46" s="365" t="s">
        <v>135</v>
      </c>
      <c r="J46" s="309"/>
      <c r="K46" s="309"/>
      <c r="L46" s="310"/>
      <c r="M46" s="6"/>
      <c r="N46" s="5"/>
      <c r="O46" s="1"/>
      <c r="P46" s="257"/>
      <c r="Q46" s="1"/>
      <c r="R46" s="1"/>
      <c r="S46" s="1"/>
      <c r="T46" s="1"/>
      <c r="U46" s="1"/>
      <c r="V46" s="1"/>
      <c r="W46" s="1"/>
      <c r="X46" s="1"/>
      <c r="Y46" s="1"/>
      <c r="Z46" s="6"/>
      <c r="AA46" s="354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3.5" customHeight="1">
      <c r="A47" s="354"/>
      <c r="B47" s="5"/>
      <c r="C47" s="298"/>
      <c r="D47" s="298"/>
      <c r="E47" s="298"/>
      <c r="F47" s="1"/>
      <c r="G47" s="1"/>
      <c r="H47" s="1"/>
      <c r="I47" s="362">
        <f>Funções!N4</f>
        <v>52</v>
      </c>
      <c r="J47" s="357"/>
      <c r="K47" s="357"/>
      <c r="L47" s="336"/>
      <c r="M47" s="6"/>
      <c r="N47" s="5"/>
      <c r="O47" s="1"/>
      <c r="P47" s="1"/>
      <c r="Q47" s="1"/>
      <c r="R47" s="1"/>
      <c r="S47" s="299"/>
      <c r="T47" s="299"/>
      <c r="U47" s="299"/>
      <c r="V47" s="1"/>
      <c r="W47" s="1"/>
      <c r="X47" s="1"/>
      <c r="Y47" s="1"/>
      <c r="Z47" s="6"/>
      <c r="AA47" s="354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3.5" customHeight="1">
      <c r="A48" s="354"/>
      <c r="B48" s="5"/>
      <c r="C48" s="1"/>
      <c r="D48" s="298"/>
      <c r="E48" s="298"/>
      <c r="F48" s="1"/>
      <c r="G48" s="1"/>
      <c r="H48" s="1"/>
      <c r="I48" s="363"/>
      <c r="J48" s="357"/>
      <c r="K48" s="357"/>
      <c r="L48" s="336"/>
      <c r="M48" s="6"/>
      <c r="N48" s="5"/>
      <c r="O48" s="1"/>
      <c r="P48" s="356"/>
      <c r="Q48" s="357"/>
      <c r="R48" s="357"/>
      <c r="S48" s="300"/>
      <c r="T48" s="300"/>
      <c r="U48" s="300"/>
      <c r="V48" s="301"/>
      <c r="W48" s="301"/>
      <c r="X48" s="301"/>
      <c r="Y48" s="302"/>
      <c r="Z48" s="6"/>
      <c r="AA48" s="354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3.5" customHeight="1">
      <c r="A49" s="354"/>
      <c r="B49" s="5"/>
      <c r="C49" s="1"/>
      <c r="D49" s="1"/>
      <c r="E49" s="1"/>
      <c r="F49" s="1"/>
      <c r="G49" s="1"/>
      <c r="H49" s="1"/>
      <c r="I49" s="364"/>
      <c r="J49" s="329"/>
      <c r="K49" s="329"/>
      <c r="L49" s="330"/>
      <c r="M49" s="6"/>
      <c r="N49" s="5"/>
      <c r="O49" s="1"/>
      <c r="P49" s="356"/>
      <c r="Q49" s="357"/>
      <c r="R49" s="357"/>
      <c r="S49" s="300"/>
      <c r="T49" s="300"/>
      <c r="U49" s="300"/>
      <c r="V49" s="301"/>
      <c r="W49" s="301"/>
      <c r="X49" s="301"/>
      <c r="Y49" s="298"/>
      <c r="Z49" s="6"/>
      <c r="AA49" s="354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3.5" customHeight="1">
      <c r="A50" s="354"/>
      <c r="B50" s="5"/>
      <c r="C50" s="1"/>
      <c r="D50" s="1"/>
      <c r="E50" s="1"/>
      <c r="F50" s="1"/>
      <c r="G50" s="1"/>
      <c r="H50" s="1"/>
      <c r="I50" s="301"/>
      <c r="J50" s="301"/>
      <c r="K50" s="301"/>
      <c r="L50" s="1"/>
      <c r="M50" s="6"/>
      <c r="N50" s="5"/>
      <c r="O50" s="1"/>
      <c r="P50" s="356"/>
      <c r="Q50" s="357"/>
      <c r="R50" s="357"/>
      <c r="S50" s="300"/>
      <c r="T50" s="300"/>
      <c r="U50" s="300"/>
      <c r="V50" s="301"/>
      <c r="W50" s="301"/>
      <c r="X50" s="301"/>
      <c r="Y50" s="1"/>
      <c r="Z50" s="6"/>
      <c r="AA50" s="354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3.5" customHeight="1">
      <c r="A51" s="354"/>
      <c r="B51" s="43"/>
      <c r="C51" s="303"/>
      <c r="D51" s="304"/>
      <c r="E51" s="44"/>
      <c r="F51" s="305"/>
      <c r="G51" s="44"/>
      <c r="H51" s="305"/>
      <c r="I51" s="306"/>
      <c r="J51" s="306"/>
      <c r="K51" s="306"/>
      <c r="L51" s="44"/>
      <c r="M51" s="45"/>
      <c r="N51" s="43"/>
      <c r="O51" s="44"/>
      <c r="P51" s="303"/>
      <c r="Q51" s="304"/>
      <c r="R51" s="44"/>
      <c r="S51" s="305"/>
      <c r="T51" s="44"/>
      <c r="U51" s="305"/>
      <c r="V51" s="306"/>
      <c r="W51" s="306"/>
      <c r="X51" s="306"/>
      <c r="Y51" s="307"/>
      <c r="Z51" s="45"/>
      <c r="AA51" s="354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>
      <c r="A52" s="358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29"/>
      <c r="Z52" s="329"/>
      <c r="AA52" s="330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2" customHeight="1">
      <c r="A53" s="323" t="s">
        <v>37</v>
      </c>
      <c r="B53" s="313"/>
      <c r="C53" s="313"/>
      <c r="D53" s="313"/>
      <c r="E53" s="313"/>
      <c r="F53" s="313"/>
      <c r="G53" s="313"/>
      <c r="H53" s="313"/>
      <c r="I53" s="324" t="s">
        <v>38</v>
      </c>
      <c r="J53" s="313"/>
      <c r="K53" s="313"/>
      <c r="L53" s="313"/>
      <c r="M53" s="313"/>
      <c r="N53" s="312" t="s">
        <v>39</v>
      </c>
      <c r="O53" s="313"/>
      <c r="P53" s="313"/>
      <c r="Q53" s="313"/>
      <c r="R53" s="313"/>
      <c r="S53" s="313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2" customHeight="1">
      <c r="A110" s="1" t="s">
        <v>136</v>
      </c>
      <c r="B110" s="1"/>
      <c r="C110" s="1"/>
      <c r="D110" s="1"/>
      <c r="E110" s="1" t="s">
        <v>85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2" customHeight="1">
      <c r="A111" s="1"/>
      <c r="B111" s="1"/>
      <c r="C111" s="1"/>
      <c r="D111" s="1"/>
      <c r="E111" s="1" t="s">
        <v>85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2" customHeight="1">
      <c r="A114" s="1" t="s">
        <v>137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2" customHeight="1">
      <c r="A116" s="1" t="s">
        <v>138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2" customHeight="1">
      <c r="A117" s="1" t="s">
        <v>139</v>
      </c>
      <c r="B117" s="1"/>
      <c r="C117" s="1"/>
      <c r="D117" s="1"/>
      <c r="E117" s="1" t="s">
        <v>85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2" customHeight="1">
      <c r="A118" s="1" t="s">
        <v>140</v>
      </c>
      <c r="B118" s="1"/>
      <c r="C118" s="1"/>
      <c r="D118" s="1"/>
      <c r="E118" s="1" t="s">
        <v>85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2" customHeight="1">
      <c r="A119" s="1" t="s">
        <v>141</v>
      </c>
      <c r="B119" s="1"/>
      <c r="C119" s="1"/>
      <c r="D119" s="1"/>
      <c r="E119" s="1" t="s">
        <v>82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2" customHeight="1">
      <c r="A120" s="1" t="s">
        <v>142</v>
      </c>
      <c r="B120" s="1"/>
      <c r="C120" s="1"/>
      <c r="D120" s="1"/>
      <c r="E120" s="1" t="s">
        <v>82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2" customHeight="1">
      <c r="A152" s="1" t="s">
        <v>143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 t="s">
        <v>144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2" customHeight="1">
      <c r="A153" s="1" t="s">
        <v>145</v>
      </c>
      <c r="B153" s="1"/>
      <c r="C153" s="1"/>
      <c r="D153" s="1"/>
      <c r="E153" s="1" t="s">
        <v>123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 t="s">
        <v>144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2" customHeight="1">
      <c r="A154" s="1" t="s">
        <v>146</v>
      </c>
      <c r="B154" s="1"/>
      <c r="C154" s="1"/>
      <c r="D154" s="1"/>
      <c r="E154" s="1" t="s">
        <v>85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2" customHeight="1">
      <c r="A155" s="1" t="s">
        <v>147</v>
      </c>
      <c r="B155" s="1"/>
      <c r="C155" s="1"/>
      <c r="D155" s="1"/>
      <c r="E155" s="1" t="s">
        <v>82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2" customHeight="1">
      <c r="A156" s="1" t="s">
        <v>148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2" customHeight="1">
      <c r="A157" s="1" t="s">
        <v>149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2" customHeight="1">
      <c r="A158" s="1" t="s">
        <v>150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mergeCells count="32">
    <mergeCell ref="A1:AA1"/>
    <mergeCell ref="AA2:AA51"/>
    <mergeCell ref="I47:L49"/>
    <mergeCell ref="I46:L46"/>
    <mergeCell ref="C35:D35"/>
    <mergeCell ref="I39:L39"/>
    <mergeCell ref="I35:K35"/>
    <mergeCell ref="I36:K36"/>
    <mergeCell ref="I37:K37"/>
    <mergeCell ref="I38:K38"/>
    <mergeCell ref="B6:M6"/>
    <mergeCell ref="B7:C8"/>
    <mergeCell ref="H7:I8"/>
    <mergeCell ref="D7:G8"/>
    <mergeCell ref="J7:K8"/>
    <mergeCell ref="L7:M8"/>
    <mergeCell ref="N6:Z6"/>
    <mergeCell ref="N5:Y5"/>
    <mergeCell ref="N4:Y4"/>
    <mergeCell ref="A53:H53"/>
    <mergeCell ref="A2:A51"/>
    <mergeCell ref="C44:F44"/>
    <mergeCell ref="P48:R48"/>
    <mergeCell ref="P50:R50"/>
    <mergeCell ref="P49:R49"/>
    <mergeCell ref="N53:S53"/>
    <mergeCell ref="I53:M53"/>
    <mergeCell ref="A52:AA52"/>
    <mergeCell ref="B5:L5"/>
    <mergeCell ref="B4:L4"/>
    <mergeCell ref="B3:Z3"/>
    <mergeCell ref="B2:Z2"/>
  </mergeCells>
  <pageMargins left="0.511811024" right="0.511811024" top="0.78740157499999996" bottom="0.78740157499999996" header="0.31496062000000002" footer="0.31496062000000002"/>
  <pageSetup paperSize="9" scale="2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Identificação</vt:lpstr>
      <vt:lpstr>Funções</vt:lpstr>
      <vt:lpstr>Sumário - Medição Funcional</vt:lpstr>
      <vt:lpstr>Contagem</vt:lpstr>
      <vt:lpstr>Excel_BuiltIn_Print_Titles_1</vt:lpstr>
      <vt:lpstr>Excel_BuiltIn_Print_Titles_1_1</vt:lpstr>
      <vt:lpstr>ITERACOES</vt:lpstr>
      <vt:lpstr>Projeto</vt:lpstr>
      <vt:lpstr>UFPB</vt:lpstr>
      <vt:lpstr>VL_DFL_ADD</vt:lpstr>
      <vt:lpstr>VL_DFL_CHG</vt:lpstr>
      <vt:lpstr>VL_DFL_DEL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Rogério</cp:lastModifiedBy>
  <cp:lastPrinted>2016-05-17T12:23:22Z</cp:lastPrinted>
  <dcterms:modified xsi:type="dcterms:W3CDTF">2016-05-17T17:02:44Z</dcterms:modified>
</cp:coreProperties>
</file>