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 detallados" sheetId="1" r:id="rId4"/>
    <sheet state="visible" name="Evidencias Google" sheetId="2" r:id="rId5"/>
    <sheet state="visible" name="Evidencias Agua" sheetId="3" r:id="rId6"/>
    <sheet state="visible" name="Evidencias Luz" sheetId="4" r:id="rId7"/>
  </sheets>
  <definedNames/>
  <calcPr/>
</workbook>
</file>

<file path=xl/sharedStrings.xml><?xml version="1.0" encoding="utf-8"?>
<sst xmlns="http://schemas.openxmlformats.org/spreadsheetml/2006/main" count="120" uniqueCount="102">
  <si>
    <t>COSTOS VARIABLES</t>
  </si>
  <si>
    <t>COSTOS FIJOS
2 Personas</t>
  </si>
  <si>
    <t>Tipo</t>
  </si>
  <si>
    <t>Nombre</t>
  </si>
  <si>
    <t>Valor</t>
  </si>
  <si>
    <t>Link</t>
  </si>
  <si>
    <t>Carta Gantt.</t>
  </si>
  <si>
    <t>ClickUp.</t>
  </si>
  <si>
    <t>https://clickup.com/</t>
  </si>
  <si>
    <t>Luz</t>
  </si>
  <si>
    <r>
      <rPr>
        <color rgb="FF1155CC"/>
        <u/>
      </rPr>
      <t>https://www.enel.cl/</t>
    </r>
    <r>
      <rPr>
        <color rgb="FF000000"/>
      </rPr>
      <t xml:space="preserve"> y </t>
    </r>
    <r>
      <rPr>
        <color rgb="FF1155CC"/>
        <u/>
      </rPr>
      <t>https://tecnobits.com/cantidad-de-energia-que-utiliza-una-pc-un-monitor-una-impresora-y-una-notebook/?utm_source=chatgpt.com</t>
    </r>
  </si>
  <si>
    <t>EDT.</t>
  </si>
  <si>
    <t>Gloomaps.</t>
  </si>
  <si>
    <t>https://www.gloomaps.com/</t>
  </si>
  <si>
    <t>Agua</t>
  </si>
  <si>
    <r>
      <rPr>
        <color rgb="FF1155CC"/>
        <u/>
      </rPr>
      <t>https://www.asnsa.cl/tarifas</t>
    </r>
    <r>
      <rPr/>
      <t xml:space="preserve"> y </t>
    </r>
    <r>
      <rPr>
        <color rgb="FF1155CC"/>
        <u/>
      </rPr>
      <t>https://www.gob.cl/noticias/cuidemos-el-agua-cifras-y-recomendaciones/</t>
    </r>
  </si>
  <si>
    <t>RBS.</t>
  </si>
  <si>
    <t xml:space="preserve">Internet </t>
  </si>
  <si>
    <t>https://www.clarochile.cl/personas/servicios/servicios-hogar/internet/?utm_network=g&amp;u_campaign=21629968687&amp;gad_source=1&amp;gclid=CjwKCAiA9bq6BhAKEiwAH6bqoDHR6YUyqP446_iCKE92VBsXDfNX5WiiJTe3qZU-YaHE3dSQZm2JPRoC-EIQAvD_BwE</t>
  </si>
  <si>
    <t>RACI.</t>
  </si>
  <si>
    <t>Google Sheets.</t>
  </si>
  <si>
    <t>https://docs.google.com/spreadsheets/create?hl=es</t>
  </si>
  <si>
    <t>Servicios en la Nube.</t>
  </si>
  <si>
    <t>https://cloud.google.com/?hl=es</t>
  </si>
  <si>
    <t>Casos de Uso.</t>
  </si>
  <si>
    <t>Draw io.</t>
  </si>
  <si>
    <t>https://www.drawio.com/</t>
  </si>
  <si>
    <t>https://firebase.google.com/</t>
  </si>
  <si>
    <t>Modelo de Procesos.</t>
  </si>
  <si>
    <t>Bizagi Modeler.</t>
  </si>
  <si>
    <t>https://www.bizagi.com/es/plataforma/pruebe-modeler</t>
  </si>
  <si>
    <t>Total</t>
  </si>
  <si>
    <t>Desarrollo de Aplicación y Sitio Web.</t>
  </si>
  <si>
    <t>Flutter.</t>
  </si>
  <si>
    <t>https://flutter.dev/</t>
  </si>
  <si>
    <t>IDE.</t>
  </si>
  <si>
    <t>Visual Studio Code.</t>
  </si>
  <si>
    <t>https://code.visualstudio.com/</t>
  </si>
  <si>
    <t>Android Studio.</t>
  </si>
  <si>
    <t>https://developer.android.com/studio?hl=es-419</t>
  </si>
  <si>
    <t xml:space="preserve">Presupuesto </t>
  </si>
  <si>
    <t>Diseño.</t>
  </si>
  <si>
    <t>Figma.</t>
  </si>
  <si>
    <t>https://www.figma.com/</t>
  </si>
  <si>
    <t>PlayStore</t>
  </si>
  <si>
    <t>Base de Datos.</t>
  </si>
  <si>
    <t>SQL Server.</t>
  </si>
  <si>
    <t>https://www.microsoft.com/es-cl/sql-server/sql-server-downloads</t>
  </si>
  <si>
    <t>Control de versiones.</t>
  </si>
  <si>
    <t>Git.</t>
  </si>
  <si>
    <t>https://git-scm.com/downloads</t>
  </si>
  <si>
    <t>Repositorio.</t>
  </si>
  <si>
    <t>GitHub</t>
  </si>
  <si>
    <t>https://github.com/</t>
  </si>
  <si>
    <t>Gestión de actividades.</t>
  </si>
  <si>
    <t>Jira</t>
  </si>
  <si>
    <t>https://www.atlassian.com/es/software/jira</t>
  </si>
  <si>
    <t>Presupuesto disponible</t>
  </si>
  <si>
    <t>Desarrollador Plataforma.</t>
  </si>
  <si>
    <t>PlayStore.</t>
  </si>
  <si>
    <t>https://play.google.com/intl/es/console/about/</t>
  </si>
  <si>
    <t>Costos de Google Cloud (300 créditos gratis)</t>
  </si>
  <si>
    <t>Costo x día de SQL</t>
  </si>
  <si>
    <r>
      <rPr/>
      <t xml:space="preserve">fuente : </t>
    </r>
    <r>
      <rPr>
        <color rgb="FF1155CC"/>
        <u/>
      </rPr>
      <t>https://www.asnsa.cl/tarifas</t>
    </r>
    <r>
      <rPr/>
      <t xml:space="preserve"> </t>
    </r>
  </si>
  <si>
    <t>https://www.gob.cl/noticias/cuidemos-el-agua-cifras-y-recomendaciones/</t>
  </si>
  <si>
    <t>Consumo promedio de agua por hogar</t>
  </si>
  <si>
    <t>Incremento de consumo diario de litros adicionales</t>
  </si>
  <si>
    <t>Consumo de litros</t>
  </si>
  <si>
    <t>Valor consumo agua por 3 meses</t>
  </si>
  <si>
    <t>litros</t>
  </si>
  <si>
    <t>10% del baño</t>
  </si>
  <si>
    <t xml:space="preserve">litros </t>
  </si>
  <si>
    <t>consumo diario</t>
  </si>
  <si>
    <t>2,295 m³</t>
  </si>
  <si>
    <t>Precio agua potable
aguas andinas</t>
  </si>
  <si>
    <t>5% del agua potable y preparación de alimentos</t>
  </si>
  <si>
    <t>consumo mensual</t>
  </si>
  <si>
    <t>Valor consumo agua por 3 meses
2 personas</t>
  </si>
  <si>
    <t>($/m3)</t>
  </si>
  <si>
    <t>consumo por 3 meses</t>
  </si>
  <si>
    <t>4,590 m³</t>
  </si>
  <si>
    <r>
      <rPr/>
      <t xml:space="preserve">Fuente: </t>
    </r>
    <r>
      <rPr>
        <color rgb="FF1155CC"/>
        <u/>
      </rPr>
      <t>https://www.enel.cl/content/dam/enel-cl/es/personas/informacion-de-utilidad/tarifas-y-reglamentos/tarifas/tarifas-hist%C3%B3ricas/tarifas-de-suministro-flexibles/2.1%20Pub%20tarifas%20flexibles%20reguladas%2001.08.2024%20-%20T1.pdf</t>
    </r>
  </si>
  <si>
    <t>Consumo (W) por equipo</t>
  </si>
  <si>
    <t>Cálculo del consumo diario</t>
  </si>
  <si>
    <t>Consumo total por 3 meses</t>
  </si>
  <si>
    <t>Valor consumo luz por 3 meses</t>
  </si>
  <si>
    <t>Computadora de escritorio</t>
  </si>
  <si>
    <t>W</t>
  </si>
  <si>
    <t>120 (W) x 8 hrs</t>
  </si>
  <si>
    <t>Wh</t>
  </si>
  <si>
    <t>0,96 kWh</t>
  </si>
  <si>
    <t>122,40 kWh</t>
  </si>
  <si>
    <t>Monitor led 19''</t>
  </si>
  <si>
    <t>40 (W) x 8 hrs</t>
  </si>
  <si>
    <t>0,32 kWh</t>
  </si>
  <si>
    <t>Valor por kWh</t>
  </si>
  <si>
    <t>Valor consumo Luz por 3 meses
2 personas</t>
  </si>
  <si>
    <t xml:space="preserve">Luz LED </t>
  </si>
  <si>
    <t>10 (W) x 8 hrs</t>
  </si>
  <si>
    <t>0,08 kWh</t>
  </si>
  <si>
    <t>244,8 kWh</t>
  </si>
  <si>
    <t>1,36 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</si>
</sst>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CLP $]#,##0"/>
    <numFmt numFmtId="165" formatCode="[$CLP $]#,##0.00"/>
    <numFmt numFmtId="166" formatCode="0.0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b/>
      <color theme="1"/>
      <name val="Arial"/>
      <scheme val="minor"/>
    </font>
    <font>
      <sz val="15.0"/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horizontal="center" readingOrder="0" vertical="center"/>
    </xf>
    <xf borderId="5" fillId="0" fontId="4" numFmtId="0" xfId="0" applyAlignment="1" applyBorder="1" applyFont="1">
      <alignment readingOrder="0" shrinkToFit="0" wrapText="0"/>
    </xf>
    <xf borderId="5" fillId="0" fontId="1" numFmtId="164" xfId="0" applyAlignment="1" applyBorder="1" applyFont="1" applyNumberFormat="1">
      <alignment horizontal="right" readingOrder="0" vertical="center"/>
    </xf>
    <xf borderId="5" fillId="0" fontId="5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shrinkToFit="0" vertical="center" wrapText="0"/>
    </xf>
    <xf borderId="6" fillId="2" fontId="7" numFmtId="0" xfId="0" applyAlignment="1" applyBorder="1" applyFont="1">
      <alignment horizontal="left" readingOrder="0" shrinkToFit="0" vertical="center" wrapText="1"/>
    </xf>
    <xf borderId="6" fillId="0" fontId="1" numFmtId="164" xfId="0" applyAlignment="1" applyBorder="1" applyFont="1" applyNumberFormat="1">
      <alignment horizontal="right" readingOrder="0" vertical="center"/>
    </xf>
    <xf borderId="7" fillId="0" fontId="3" numFmtId="0" xfId="0" applyBorder="1" applyFont="1"/>
    <xf borderId="2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right" readingOrder="0" shrinkToFit="0" wrapText="1"/>
    </xf>
    <xf borderId="5" fillId="3" fontId="2" numFmtId="164" xfId="0" applyAlignment="1" applyBorder="1" applyFont="1" applyNumberFormat="1">
      <alignment horizontal="center" readingOrder="0" vertical="center"/>
    </xf>
    <xf borderId="0" fillId="0" fontId="1" numFmtId="4" xfId="0" applyAlignment="1" applyFont="1" applyNumberFormat="1">
      <alignment horizontal="right" readingOrder="0" shrinkToFit="0" wrapText="1"/>
    </xf>
    <xf borderId="5" fillId="4" fontId="1" numFmtId="164" xfId="0" applyAlignment="1" applyBorder="1" applyFill="1" applyFont="1" applyNumberFormat="1">
      <alignment horizontal="right"/>
    </xf>
    <xf borderId="5" fillId="0" fontId="8" numFmtId="0" xfId="0" applyAlignment="1" applyBorder="1" applyFont="1">
      <alignment horizontal="center" readingOrder="0"/>
    </xf>
    <xf borderId="2" fillId="0" fontId="8" numFmtId="164" xfId="0" applyAlignment="1" applyBorder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readingOrder="0" vertical="center"/>
    </xf>
    <xf borderId="5" fillId="0" fontId="1" numFmtId="166" xfId="0" applyAlignment="1" applyBorder="1" applyFont="1" applyNumberFormat="1">
      <alignment horizontal="center" readingOrder="0" vertical="center"/>
    </xf>
    <xf borderId="5" fillId="4" fontId="1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readingOrder="0" shrinkToFit="0" wrapText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5" fillId="0" fontId="1" numFmtId="2" xfId="0" applyAlignment="1" applyBorder="1" applyFont="1" applyNumberFormat="1">
      <alignment horizontal="center" vertical="center"/>
    </xf>
    <xf borderId="5" fillId="0" fontId="1" numFmtId="2" xfId="0" applyAlignment="1" applyBorder="1" applyFont="1" applyNumberFormat="1">
      <alignment horizontal="center" readingOrder="0" vertical="center"/>
    </xf>
    <xf borderId="5" fillId="0" fontId="1" numFmtId="165" xfId="0" applyAlignment="1" applyBorder="1" applyFont="1" applyNumberFormat="1">
      <alignment vertical="center"/>
    </xf>
    <xf borderId="5" fillId="4" fontId="1" numFmtId="165" xfId="0" applyAlignment="1" applyBorder="1" applyFont="1" applyNumberFormat="1">
      <alignment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2</xdr:row>
      <xdr:rowOff>9525</xdr:rowOff>
    </xdr:from>
    <xdr:ext cx="11858625" cy="1009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11</xdr:row>
      <xdr:rowOff>247650</xdr:rowOff>
    </xdr:from>
    <xdr:ext cx="2171700" cy="27717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lay.google.com/intl/es/console/about/" TargetMode="External"/><Relationship Id="rId11" Type="http://schemas.openxmlformats.org/officeDocument/2006/relationships/hyperlink" Target="https://www.bizagi.com/es/plataforma/pruebe-modeler" TargetMode="External"/><Relationship Id="rId10" Type="http://schemas.openxmlformats.org/officeDocument/2006/relationships/hyperlink" Target="https://firebase.google.com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code.visualstudio.com/" TargetMode="External"/><Relationship Id="rId12" Type="http://schemas.openxmlformats.org/officeDocument/2006/relationships/hyperlink" Target="https://flutter.dev/" TargetMode="External"/><Relationship Id="rId1" Type="http://schemas.openxmlformats.org/officeDocument/2006/relationships/hyperlink" Target="https://clickup.com/" TargetMode="External"/><Relationship Id="rId2" Type="http://schemas.openxmlformats.org/officeDocument/2006/relationships/hyperlink" Target="https://www.enel.cl/" TargetMode="External"/><Relationship Id="rId3" Type="http://schemas.openxmlformats.org/officeDocument/2006/relationships/hyperlink" Target="https://www.gloomaps.com/" TargetMode="External"/><Relationship Id="rId4" Type="http://schemas.openxmlformats.org/officeDocument/2006/relationships/hyperlink" Target="https://www.asnsa.cl/tarifas" TargetMode="External"/><Relationship Id="rId9" Type="http://schemas.openxmlformats.org/officeDocument/2006/relationships/hyperlink" Target="https://www.drawio.com/" TargetMode="External"/><Relationship Id="rId15" Type="http://schemas.openxmlformats.org/officeDocument/2006/relationships/hyperlink" Target="https://www.figma.com/" TargetMode="External"/><Relationship Id="rId14" Type="http://schemas.openxmlformats.org/officeDocument/2006/relationships/hyperlink" Target="https://developer.android.com/studio?hl=es-419" TargetMode="External"/><Relationship Id="rId17" Type="http://schemas.openxmlformats.org/officeDocument/2006/relationships/hyperlink" Target="https://git-scm.com/downloads" TargetMode="External"/><Relationship Id="rId16" Type="http://schemas.openxmlformats.org/officeDocument/2006/relationships/hyperlink" Target="https://www.microsoft.com/es-cl/sql-server/sql-server-downloads" TargetMode="External"/><Relationship Id="rId5" Type="http://schemas.openxmlformats.org/officeDocument/2006/relationships/hyperlink" Target="https://www.gloomaps.com/" TargetMode="External"/><Relationship Id="rId19" Type="http://schemas.openxmlformats.org/officeDocument/2006/relationships/hyperlink" Target="https://www.atlassian.com/es/software/jira" TargetMode="External"/><Relationship Id="rId6" Type="http://schemas.openxmlformats.org/officeDocument/2006/relationships/hyperlink" Target="https://www.clarochile.cl/personas/servicios/servicios-hogar/internet/?utm_network=g&amp;u_campaign=21629968687&amp;gad_source=1&amp;gclid=CjwKCAiA9bq6BhAKEiwAH6bqoDHR6YUyqP446_iCKE92VBsXDfNX5WiiJTe3qZU-YaHE3dSQZm2JPRoC-EIQAvD_BwE" TargetMode="External"/><Relationship Id="rId18" Type="http://schemas.openxmlformats.org/officeDocument/2006/relationships/hyperlink" Target="https://github.com/" TargetMode="External"/><Relationship Id="rId7" Type="http://schemas.openxmlformats.org/officeDocument/2006/relationships/hyperlink" Target="https://docs.google.com/spreadsheets/create?hl=es" TargetMode="External"/><Relationship Id="rId8" Type="http://schemas.openxmlformats.org/officeDocument/2006/relationships/hyperlink" Target="https://cloud.google.com/?hl=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nsa.cl/tarifas" TargetMode="External"/><Relationship Id="rId2" Type="http://schemas.openxmlformats.org/officeDocument/2006/relationships/hyperlink" Target="https://www.gob.cl/noticias/cuidemos-el-agua-cifras-y-recomendacione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l.cl/content/dam/enel-cl/es/personas/informacion-de-utilidad/tarifas-y-reglamentos/tarifas/tarifas-hist%C3%B3ricas/tarifas-de-suministro-flexibles/2.1%20Pub%20tarifas%20flexibles%20reguladas%2001.08.2024%20-%20T1.pdf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9.63"/>
    <col customWidth="1" min="6" max="7" width="15.13"/>
    <col customWidth="1" min="8" max="8" width="48.63"/>
    <col customWidth="1" min="10" max="10" width="18.25"/>
    <col customWidth="1" min="11" max="11" width="16.0"/>
    <col customWidth="1" min="12" max="12" width="28.63"/>
    <col customWidth="1" min="16" max="16" width="35.0"/>
  </cols>
  <sheetData>
    <row r="2"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D6" s="1"/>
      <c r="E6" s="2" t="s">
        <v>0</v>
      </c>
      <c r="F6" s="3"/>
      <c r="G6" s="3"/>
      <c r="H6" s="4"/>
      <c r="I6" s="1"/>
      <c r="J6" s="2" t="s">
        <v>1</v>
      </c>
      <c r="K6" s="3"/>
      <c r="L6" s="4"/>
      <c r="M6" s="1"/>
    </row>
    <row r="7">
      <c r="D7" s="1"/>
      <c r="E7" s="5" t="s">
        <v>2</v>
      </c>
      <c r="F7" s="5" t="s">
        <v>3</v>
      </c>
      <c r="G7" s="5" t="s">
        <v>4</v>
      </c>
      <c r="H7" s="5" t="s">
        <v>5</v>
      </c>
      <c r="I7" s="1"/>
      <c r="J7" s="5" t="s">
        <v>3</v>
      </c>
      <c r="K7" s="5" t="s">
        <v>4</v>
      </c>
      <c r="L7" s="5" t="s">
        <v>5</v>
      </c>
      <c r="M7" s="1"/>
    </row>
    <row r="8">
      <c r="D8" s="1"/>
      <c r="E8" s="6" t="s">
        <v>6</v>
      </c>
      <c r="F8" s="6" t="s">
        <v>7</v>
      </c>
      <c r="G8" s="7">
        <v>0.0</v>
      </c>
      <c r="H8" s="8" t="s">
        <v>8</v>
      </c>
      <c r="I8" s="1"/>
      <c r="J8" s="6" t="s">
        <v>9</v>
      </c>
      <c r="K8" s="9">
        <v>47001.0</v>
      </c>
      <c r="L8" s="10" t="s">
        <v>10</v>
      </c>
      <c r="M8" s="1"/>
    </row>
    <row r="9">
      <c r="D9" s="1"/>
      <c r="E9" s="6" t="s">
        <v>11</v>
      </c>
      <c r="F9" s="6" t="s">
        <v>12</v>
      </c>
      <c r="G9" s="7">
        <v>0.0</v>
      </c>
      <c r="H9" s="8" t="s">
        <v>13</v>
      </c>
      <c r="I9" s="1"/>
      <c r="J9" s="6" t="s">
        <v>14</v>
      </c>
      <c r="K9" s="9">
        <v>4983.0</v>
      </c>
      <c r="L9" s="10" t="s">
        <v>15</v>
      </c>
      <c r="M9" s="1"/>
    </row>
    <row r="10">
      <c r="D10" s="1"/>
      <c r="E10" s="6" t="s">
        <v>16</v>
      </c>
      <c r="F10" s="6" t="s">
        <v>12</v>
      </c>
      <c r="G10" s="7">
        <v>0.0</v>
      </c>
      <c r="H10" s="8" t="s">
        <v>13</v>
      </c>
      <c r="I10" s="1"/>
      <c r="J10" s="6" t="s">
        <v>17</v>
      </c>
      <c r="K10" s="9">
        <v>41970.0</v>
      </c>
      <c r="L10" s="10" t="s">
        <v>18</v>
      </c>
      <c r="M10" s="1"/>
    </row>
    <row r="11">
      <c r="D11" s="1"/>
      <c r="E11" s="11" t="s">
        <v>19</v>
      </c>
      <c r="F11" s="11" t="s">
        <v>20</v>
      </c>
      <c r="G11" s="7">
        <v>0.0</v>
      </c>
      <c r="H11" s="12" t="s">
        <v>21</v>
      </c>
      <c r="I11" s="1"/>
      <c r="J11" s="13" t="s">
        <v>22</v>
      </c>
      <c r="K11" s="14">
        <v>1945.0</v>
      </c>
      <c r="L11" s="12" t="s">
        <v>23</v>
      </c>
      <c r="M11" s="1"/>
    </row>
    <row r="12">
      <c r="D12" s="1"/>
      <c r="E12" s="6" t="s">
        <v>24</v>
      </c>
      <c r="F12" s="6" t="s">
        <v>25</v>
      </c>
      <c r="G12" s="7">
        <v>0.0</v>
      </c>
      <c r="H12" s="8" t="s">
        <v>26</v>
      </c>
      <c r="I12" s="1"/>
      <c r="J12" s="15"/>
      <c r="K12" s="15"/>
      <c r="L12" s="12" t="s">
        <v>27</v>
      </c>
      <c r="M12" s="1"/>
    </row>
    <row r="13">
      <c r="D13" s="1"/>
      <c r="E13" s="6" t="s">
        <v>28</v>
      </c>
      <c r="F13" s="6" t="s">
        <v>29</v>
      </c>
      <c r="G13" s="7">
        <v>0.0</v>
      </c>
      <c r="H13" s="8" t="s">
        <v>30</v>
      </c>
      <c r="I13" s="1"/>
      <c r="J13" s="6" t="s">
        <v>31</v>
      </c>
      <c r="K13" s="16">
        <f>SUM(K8:K12)</f>
        <v>95899</v>
      </c>
      <c r="L13" s="4"/>
      <c r="M13" s="1"/>
    </row>
    <row r="14">
      <c r="D14" s="1"/>
      <c r="E14" s="6" t="s">
        <v>32</v>
      </c>
      <c r="F14" s="6" t="s">
        <v>33</v>
      </c>
      <c r="G14" s="7">
        <v>0.0</v>
      </c>
      <c r="H14" s="10" t="s">
        <v>34</v>
      </c>
      <c r="I14" s="1"/>
      <c r="J14" s="1"/>
      <c r="K14" s="1"/>
      <c r="L14" s="1"/>
      <c r="M14" s="1"/>
    </row>
    <row r="15">
      <c r="D15" s="1"/>
      <c r="E15" s="17" t="s">
        <v>35</v>
      </c>
      <c r="F15" s="6" t="s">
        <v>36</v>
      </c>
      <c r="G15" s="7">
        <v>0.0</v>
      </c>
      <c r="H15" s="8" t="s">
        <v>37</v>
      </c>
      <c r="I15" s="1"/>
      <c r="J15" s="1"/>
      <c r="K15" s="1"/>
      <c r="L15" s="1"/>
      <c r="M15" s="1"/>
      <c r="P15" s="18"/>
    </row>
    <row r="16">
      <c r="D16" s="1"/>
      <c r="E16" s="15"/>
      <c r="F16" s="6" t="s">
        <v>38</v>
      </c>
      <c r="G16" s="7">
        <v>0.0</v>
      </c>
      <c r="H16" s="8" t="s">
        <v>39</v>
      </c>
      <c r="I16" s="1"/>
      <c r="J16" s="5" t="s">
        <v>40</v>
      </c>
      <c r="K16" s="19">
        <v>500000.0</v>
      </c>
      <c r="L16" s="1"/>
      <c r="M16" s="1"/>
      <c r="P16" s="20"/>
    </row>
    <row r="17">
      <c r="D17" s="1"/>
      <c r="E17" s="6" t="s">
        <v>41</v>
      </c>
      <c r="F17" s="6" t="s">
        <v>42</v>
      </c>
      <c r="G17" s="7">
        <v>0.0</v>
      </c>
      <c r="H17" s="8" t="s">
        <v>43</v>
      </c>
      <c r="I17" s="1"/>
      <c r="J17" s="6" t="s">
        <v>44</v>
      </c>
      <c r="K17" s="9">
        <v>23266.0</v>
      </c>
      <c r="L17" s="1"/>
      <c r="M17" s="1"/>
      <c r="P17" s="18"/>
    </row>
    <row r="18">
      <c r="D18" s="1"/>
      <c r="E18" s="6" t="s">
        <v>45</v>
      </c>
      <c r="F18" s="6" t="s">
        <v>46</v>
      </c>
      <c r="G18" s="7">
        <v>0.0</v>
      </c>
      <c r="H18" s="8" t="s">
        <v>47</v>
      </c>
      <c r="I18" s="1"/>
      <c r="J18" s="6" t="s">
        <v>9</v>
      </c>
      <c r="K18" s="9">
        <v>47001.0</v>
      </c>
      <c r="L18" s="1"/>
      <c r="M18" s="1"/>
      <c r="P18" s="18"/>
    </row>
    <row r="19">
      <c r="D19" s="1"/>
      <c r="E19" s="6" t="s">
        <v>48</v>
      </c>
      <c r="F19" s="6" t="s">
        <v>49</v>
      </c>
      <c r="G19" s="7">
        <v>0.0</v>
      </c>
      <c r="H19" s="8" t="s">
        <v>50</v>
      </c>
      <c r="I19" s="1"/>
      <c r="J19" s="6" t="s">
        <v>14</v>
      </c>
      <c r="K19" s="9">
        <v>4983.0</v>
      </c>
      <c r="L19" s="1"/>
      <c r="M19" s="1"/>
    </row>
    <row r="20">
      <c r="D20" s="1"/>
      <c r="E20" s="6" t="s">
        <v>51</v>
      </c>
      <c r="F20" s="6" t="s">
        <v>52</v>
      </c>
      <c r="G20" s="7">
        <v>0.0</v>
      </c>
      <c r="H20" s="8" t="s">
        <v>53</v>
      </c>
      <c r="I20" s="1"/>
      <c r="J20" s="6" t="s">
        <v>17</v>
      </c>
      <c r="K20" s="9">
        <v>41970.0</v>
      </c>
      <c r="L20" s="1"/>
      <c r="M20" s="1"/>
    </row>
    <row r="21">
      <c r="D21" s="1"/>
      <c r="E21" s="6" t="s">
        <v>54</v>
      </c>
      <c r="F21" s="6" t="s">
        <v>55</v>
      </c>
      <c r="G21" s="7">
        <v>0.0</v>
      </c>
      <c r="H21" s="8" t="s">
        <v>56</v>
      </c>
      <c r="I21" s="1"/>
      <c r="J21" s="6" t="s">
        <v>57</v>
      </c>
      <c r="K21" s="21">
        <f>500000 -K17-K18-K19-K20</f>
        <v>382780</v>
      </c>
      <c r="L21" s="1"/>
      <c r="M21" s="1"/>
    </row>
    <row r="22">
      <c r="D22" s="1"/>
      <c r="E22" s="11" t="s">
        <v>58</v>
      </c>
      <c r="F22" s="6" t="s">
        <v>59</v>
      </c>
      <c r="G22" s="7">
        <v>23266.0</v>
      </c>
      <c r="H22" s="8" t="s">
        <v>60</v>
      </c>
      <c r="I22" s="1"/>
      <c r="J22" s="1"/>
      <c r="L22" s="1"/>
      <c r="M22" s="1"/>
    </row>
    <row r="23">
      <c r="D23" s="1"/>
      <c r="E23" s="22" t="s">
        <v>31</v>
      </c>
      <c r="F23" s="23">
        <f>SUM(G8:G22)</f>
        <v>23266</v>
      </c>
      <c r="G23" s="3"/>
      <c r="H23" s="4"/>
      <c r="I23" s="1"/>
      <c r="J23" s="1"/>
      <c r="K23" s="1"/>
      <c r="L23" s="1"/>
      <c r="M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D28" s="1"/>
      <c r="E28" s="1"/>
      <c r="F28" s="1"/>
      <c r="G28" s="1"/>
      <c r="H28" s="1"/>
      <c r="I28" s="1"/>
      <c r="J28" s="1"/>
    </row>
  </sheetData>
  <mergeCells count="7">
    <mergeCell ref="E6:H6"/>
    <mergeCell ref="J6:L6"/>
    <mergeCell ref="J11:J12"/>
    <mergeCell ref="K11:K12"/>
    <mergeCell ref="K13:L13"/>
    <mergeCell ref="E15:E16"/>
    <mergeCell ref="F23:H23"/>
  </mergeCells>
  <hyperlinks>
    <hyperlink r:id="rId1" ref="H8"/>
    <hyperlink r:id="rId2" ref="L8"/>
    <hyperlink r:id="rId3" ref="H9"/>
    <hyperlink r:id="rId4" ref="L9"/>
    <hyperlink r:id="rId5" ref="H10"/>
    <hyperlink r:id="rId6" ref="L10"/>
    <hyperlink r:id="rId7" ref="H11"/>
    <hyperlink r:id="rId8" ref="L11"/>
    <hyperlink r:id="rId9" ref="H12"/>
    <hyperlink r:id="rId10" ref="L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4" t="s">
        <v>61</v>
      </c>
    </row>
    <row r="12">
      <c r="B12" s="24" t="s">
        <v>62</v>
      </c>
    </row>
  </sheetData>
  <mergeCells count="2">
    <mergeCell ref="B2:F2"/>
    <mergeCell ref="B12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75"/>
    <col customWidth="1" min="5" max="5" width="3.0"/>
    <col customWidth="1" min="6" max="6" width="13.75"/>
    <col customWidth="1" min="7" max="7" width="7.25"/>
    <col customWidth="1" min="8" max="8" width="10.5"/>
    <col customWidth="1" min="9" max="9" width="4.0"/>
    <col customWidth="1" min="10" max="10" width="10.75"/>
    <col customWidth="1" min="12" max="12" width="3.38"/>
    <col customWidth="1" min="13" max="13" width="9.88"/>
    <col customWidth="1" min="14" max="14" width="12.63"/>
    <col customWidth="1" min="15" max="15" width="15.75"/>
  </cols>
  <sheetData>
    <row r="1">
      <c r="A1" s="25" t="s">
        <v>63</v>
      </c>
    </row>
    <row r="2">
      <c r="A2" s="25" t="s">
        <v>64</v>
      </c>
    </row>
    <row r="6" ht="33.75" customHeight="1">
      <c r="C6" s="26" t="s">
        <v>65</v>
      </c>
      <c r="D6" s="4"/>
      <c r="E6" s="27"/>
      <c r="F6" s="26" t="s">
        <v>66</v>
      </c>
      <c r="G6" s="3"/>
      <c r="H6" s="4"/>
      <c r="J6" s="28" t="s">
        <v>67</v>
      </c>
      <c r="K6" s="4"/>
      <c r="M6" s="28" t="s">
        <v>68</v>
      </c>
      <c r="N6" s="3"/>
      <c r="O6" s="4"/>
    </row>
    <row r="7">
      <c r="C7" s="29">
        <v>170.0</v>
      </c>
      <c r="D7" s="29" t="s">
        <v>69</v>
      </c>
      <c r="E7" s="27"/>
      <c r="F7" s="30" t="s">
        <v>70</v>
      </c>
      <c r="G7" s="29">
        <v>17.0</v>
      </c>
      <c r="H7" s="30" t="s">
        <v>71</v>
      </c>
      <c r="J7" s="30" t="s">
        <v>72</v>
      </c>
      <c r="K7" s="31">
        <f>G9</f>
        <v>25.5</v>
      </c>
      <c r="M7" s="29" t="s">
        <v>73</v>
      </c>
      <c r="N7" s="32">
        <f>C9</f>
        <v>1085.63</v>
      </c>
      <c r="O7" s="32">
        <f>2.295 *N7</f>
        <v>2491.52085</v>
      </c>
    </row>
    <row r="8">
      <c r="C8" s="28" t="s">
        <v>74</v>
      </c>
      <c r="D8" s="4"/>
      <c r="E8" s="27"/>
      <c r="F8" s="30" t="s">
        <v>75</v>
      </c>
      <c r="G8" s="29">
        <v>8.5</v>
      </c>
      <c r="H8" s="30" t="s">
        <v>71</v>
      </c>
      <c r="J8" s="30" t="s">
        <v>76</v>
      </c>
      <c r="K8" s="31">
        <f>K7* 30</f>
        <v>765</v>
      </c>
      <c r="M8" s="28" t="s">
        <v>77</v>
      </c>
      <c r="N8" s="3"/>
      <c r="O8" s="4"/>
    </row>
    <row r="9">
      <c r="C9" s="33">
        <v>1085.63</v>
      </c>
      <c r="D9" s="29" t="s">
        <v>78</v>
      </c>
      <c r="E9" s="27"/>
      <c r="F9" s="29" t="s">
        <v>31</v>
      </c>
      <c r="G9" s="31">
        <f>SUM(G7:G8)</f>
        <v>25.5</v>
      </c>
      <c r="H9" s="29" t="s">
        <v>71</v>
      </c>
      <c r="J9" s="30" t="s">
        <v>79</v>
      </c>
      <c r="K9" s="31">
        <f>K8 * 3</f>
        <v>2295</v>
      </c>
      <c r="M9" s="34" t="s">
        <v>80</v>
      </c>
      <c r="N9" s="32">
        <f>C9</f>
        <v>1085.63</v>
      </c>
      <c r="O9" s="35">
        <f>4.59 *N9</f>
        <v>4983.0417</v>
      </c>
    </row>
  </sheetData>
  <mergeCells count="6">
    <mergeCell ref="C6:D6"/>
    <mergeCell ref="F6:H6"/>
    <mergeCell ref="J6:K6"/>
    <mergeCell ref="M6:O6"/>
    <mergeCell ref="C8:D8"/>
    <mergeCell ref="M8:O8"/>
  </mergeCells>
  <hyperlinks>
    <hyperlink r:id="rId1" ref="A1"/>
    <hyperlink r:id="rId2" ref="A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4.38"/>
    <col customWidth="1" min="5" max="5" width="4.25"/>
    <col customWidth="1" min="8" max="8" width="5.88"/>
    <col customWidth="1" min="10" max="10" width="3.88"/>
    <col customWidth="1" min="12" max="12" width="2.88"/>
    <col customWidth="1" min="15" max="15" width="15.13"/>
  </cols>
  <sheetData>
    <row r="1">
      <c r="A1" s="36" t="s">
        <v>81</v>
      </c>
    </row>
    <row r="5">
      <c r="B5" s="37" t="s">
        <v>82</v>
      </c>
      <c r="C5" s="3"/>
      <c r="D5" s="4"/>
      <c r="E5" s="27"/>
      <c r="F5" s="38" t="s">
        <v>83</v>
      </c>
      <c r="G5" s="3"/>
      <c r="H5" s="3"/>
      <c r="I5" s="4"/>
      <c r="J5" s="27"/>
      <c r="K5" s="30" t="s">
        <v>84</v>
      </c>
      <c r="M5" s="38" t="s">
        <v>85</v>
      </c>
      <c r="N5" s="3"/>
      <c r="O5" s="4"/>
    </row>
    <row r="6">
      <c r="B6" s="30" t="s">
        <v>86</v>
      </c>
      <c r="C6" s="29">
        <v>120.0</v>
      </c>
      <c r="D6" s="29" t="s">
        <v>87</v>
      </c>
      <c r="E6" s="27"/>
      <c r="F6" s="29" t="s">
        <v>88</v>
      </c>
      <c r="G6" s="31">
        <f>120*8</f>
        <v>960</v>
      </c>
      <c r="H6" s="29" t="s">
        <v>89</v>
      </c>
      <c r="I6" s="29" t="s">
        <v>90</v>
      </c>
      <c r="J6" s="27"/>
      <c r="K6" s="39">
        <f>1.36 * 90</f>
        <v>122.4</v>
      </c>
      <c r="M6" s="40" t="s">
        <v>91</v>
      </c>
      <c r="N6" s="33">
        <v>192.0</v>
      </c>
      <c r="O6" s="41">
        <f>122.4 *N6</f>
        <v>23500.8</v>
      </c>
    </row>
    <row r="7">
      <c r="B7" s="29" t="s">
        <v>92</v>
      </c>
      <c r="C7" s="29">
        <v>40.0</v>
      </c>
      <c r="D7" s="29" t="s">
        <v>87</v>
      </c>
      <c r="E7" s="27"/>
      <c r="F7" s="29" t="s">
        <v>93</v>
      </c>
      <c r="G7" s="31">
        <f>40 *8</f>
        <v>320</v>
      </c>
      <c r="H7" s="29" t="s">
        <v>89</v>
      </c>
      <c r="I7" s="29" t="s">
        <v>94</v>
      </c>
      <c r="J7" s="27"/>
      <c r="K7" s="29" t="s">
        <v>95</v>
      </c>
      <c r="M7" s="28" t="s">
        <v>96</v>
      </c>
      <c r="N7" s="3"/>
      <c r="O7" s="4"/>
    </row>
    <row r="8">
      <c r="B8" s="29" t="s">
        <v>97</v>
      </c>
      <c r="C8" s="29">
        <v>10.0</v>
      </c>
      <c r="D8" s="29" t="s">
        <v>87</v>
      </c>
      <c r="E8" s="27"/>
      <c r="F8" s="29" t="s">
        <v>98</v>
      </c>
      <c r="G8" s="29">
        <f>10 * 8</f>
        <v>80</v>
      </c>
      <c r="H8" s="29" t="s">
        <v>89</v>
      </c>
      <c r="I8" s="29" t="s">
        <v>99</v>
      </c>
      <c r="J8" s="27"/>
      <c r="K8" s="33">
        <v>192.0</v>
      </c>
      <c r="M8" s="40" t="s">
        <v>100</v>
      </c>
      <c r="N8" s="33">
        <v>192.0</v>
      </c>
      <c r="O8" s="42">
        <f>244.8 *N8</f>
        <v>47001.6</v>
      </c>
    </row>
    <row r="9">
      <c r="B9" s="27"/>
      <c r="C9" s="27"/>
      <c r="D9" s="27"/>
      <c r="E9" s="27"/>
      <c r="F9" s="29" t="s">
        <v>31</v>
      </c>
      <c r="G9" s="31">
        <f>SUM(G6:G8)</f>
        <v>1360</v>
      </c>
      <c r="H9" s="29" t="s">
        <v>89</v>
      </c>
      <c r="I9" s="29" t="s">
        <v>101</v>
      </c>
      <c r="J9" s="27"/>
      <c r="K9" s="27"/>
    </row>
    <row r="11">
      <c r="L11" s="43"/>
    </row>
    <row r="12">
      <c r="L12" s="43"/>
    </row>
    <row r="13">
      <c r="L13" s="43"/>
    </row>
  </sheetData>
  <mergeCells count="4">
    <mergeCell ref="B5:D5"/>
    <mergeCell ref="F5:I5"/>
    <mergeCell ref="M5:O5"/>
    <mergeCell ref="M7:O7"/>
  </mergeCells>
  <hyperlinks>
    <hyperlink r:id="rId1" ref="A1"/>
  </hyperlinks>
  <drawing r:id="rId2"/>
</worksheet>
</file>