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University of Chicago/WiDaq/widaq-magis-ssr-v2a/"/>
    </mc:Choice>
  </mc:AlternateContent>
  <xr:revisionPtr revIDLastSave="0" documentId="13_ncr:1_{AEB55CC4-96D0-4446-8540-8ED4AC607F62}" xr6:coauthVersionLast="47" xr6:coauthVersionMax="47" xr10:uidLastSave="{00000000-0000-0000-0000-000000000000}"/>
  <bookViews>
    <workbookView xWindow="0" yWindow="500" windowWidth="28800" windowHeight="16260" xr2:uid="{F2077957-3B34-F443-BA74-5CFAF79BDB7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E6" i="1"/>
  <c r="F6" i="1" s="1"/>
  <c r="G6" i="1" s="1"/>
  <c r="E7" i="1"/>
  <c r="F7" i="1" s="1"/>
  <c r="G7" i="1" s="1"/>
  <c r="E14" i="1"/>
  <c r="F14" i="1" s="1"/>
  <c r="G14" i="1" s="1"/>
  <c r="E15" i="1"/>
  <c r="F15" i="1" s="1"/>
  <c r="G15" i="1" s="1"/>
  <c r="E16" i="1"/>
  <c r="F16" i="1" s="1"/>
  <c r="G16" i="1" s="1"/>
  <c r="E18" i="1"/>
  <c r="F18" i="1" s="1"/>
  <c r="G18" i="1" s="1"/>
  <c r="A4" i="1"/>
  <c r="E3" i="1"/>
  <c r="F3" i="1" s="1"/>
  <c r="G3" i="1" s="1"/>
  <c r="E4" i="1" l="1"/>
  <c r="F4" i="1" s="1"/>
  <c r="G4" i="1" s="1"/>
  <c r="A2" i="1"/>
  <c r="G39" i="1" l="1"/>
  <c r="F39" i="1" s="1"/>
  <c r="A6" i="1"/>
  <c r="A7" i="1" s="1"/>
  <c r="A14" i="1" s="1"/>
  <c r="A15" i="1" s="1"/>
  <c r="A16" i="1" s="1"/>
  <c r="A18" i="1" l="1"/>
</calcChain>
</file>

<file path=xl/sharedStrings.xml><?xml version="1.0" encoding="utf-8"?>
<sst xmlns="http://schemas.openxmlformats.org/spreadsheetml/2006/main" count="121" uniqueCount="75">
  <si>
    <t>ID</t>
  </si>
  <si>
    <t># per board</t>
  </si>
  <si>
    <t>total required</t>
  </si>
  <si>
    <t>number of boards</t>
  </si>
  <si>
    <t>component label</t>
  </si>
  <si>
    <t>component type</t>
  </si>
  <si>
    <t>value</t>
  </si>
  <si>
    <t>vendor</t>
  </si>
  <si>
    <t>product number</t>
  </si>
  <si>
    <t>link</t>
  </si>
  <si>
    <t>Teen1</t>
  </si>
  <si>
    <t>here</t>
  </si>
  <si>
    <t>SparkFun</t>
  </si>
  <si>
    <t>DEV-16771</t>
  </si>
  <si>
    <t>Digikey</t>
  </si>
  <si>
    <t>Note</t>
  </si>
  <si>
    <t>soldered to pcb</t>
  </si>
  <si>
    <t>Resistor</t>
  </si>
  <si>
    <t>1k</t>
  </si>
  <si>
    <t>2k</t>
  </si>
  <si>
    <t>cost per part</t>
  </si>
  <si>
    <t>total cost</t>
  </si>
  <si>
    <t>Teensy 4.0</t>
  </si>
  <si>
    <t>14 Pin female header</t>
  </si>
  <si>
    <t>CF14JT1K00CT-ND</t>
  </si>
  <si>
    <t>CF14JT2K00CT-ND</t>
  </si>
  <si>
    <t>Overall total</t>
  </si>
  <si>
    <t>with fuse box</t>
  </si>
  <si>
    <t>Teensy4</t>
  </si>
  <si>
    <t>S7002-ND</t>
  </si>
  <si>
    <t>4 pin female header</t>
  </si>
  <si>
    <t>for hc06 socket</t>
  </si>
  <si>
    <t>Checked for correctness</t>
  </si>
  <si>
    <t>S7012-ND</t>
  </si>
  <si>
    <t>spare per board</t>
  </si>
  <si>
    <t>crimps for power</t>
  </si>
  <si>
    <t>R1</t>
  </si>
  <si>
    <t>R2</t>
  </si>
  <si>
    <t>296-4655-5-ND</t>
  </si>
  <si>
    <t>SN74AHCT125</t>
  </si>
  <si>
    <t>IC buffer 5.5 14-DIP package</t>
  </si>
  <si>
    <t>BUF_0-3, BUF_4-7, BUF_8-11, BUF_12-15</t>
  </si>
  <si>
    <t>AE9989-ND</t>
  </si>
  <si>
    <t>A14-LC-TT</t>
  </si>
  <si>
    <t>Socket for 14-DIP IC</t>
  </si>
  <si>
    <t>CF18JT10K0CT-ND</t>
  </si>
  <si>
    <t>10k</t>
  </si>
  <si>
    <t>R3,R4</t>
  </si>
  <si>
    <t>HC1</t>
  </si>
  <si>
    <t>Teen1-sockets</t>
  </si>
  <si>
    <t>2861-EELK508V-16P-ND</t>
  </si>
  <si>
    <t>EELK</t>
  </si>
  <si>
    <t>16 position terminal block, 2 rows</t>
  </si>
  <si>
    <t>T1, T2</t>
  </si>
  <si>
    <t>Cost per board</t>
  </si>
  <si>
    <t>A33169-ND</t>
  </si>
  <si>
    <t>ASC34H-ND</t>
  </si>
  <si>
    <t>USB-C jack</t>
  </si>
  <si>
    <t>HMU37H-ND</t>
  </si>
  <si>
    <t>DSUB-37 to ribbon</t>
  </si>
  <si>
    <t>AE37G-300-ND</t>
  </si>
  <si>
    <t>Ribbon cable 37</t>
  </si>
  <si>
    <t>will peel back 3 wires and trim in order to mate with the 34pin standard of ribbon on PCB mount</t>
  </si>
  <si>
    <t>Ribbon cable PCB receptacle, 34 pin</t>
  </si>
  <si>
    <t>Ribbon cable connector, free 34 pin</t>
  </si>
  <si>
    <t>Ribbon connection cable between RPi and Power board</t>
  </si>
  <si>
    <t>Adafruit</t>
  </si>
  <si>
    <t>2x5 pin header soldered in power board</t>
  </si>
  <si>
    <t>Panel mount LEDs, built in resistor</t>
  </si>
  <si>
    <t>2-pin cable for LEDs</t>
  </si>
  <si>
    <t>2-pin JST header for LED cable</t>
  </si>
  <si>
    <t>Resistor network</t>
  </si>
  <si>
    <t>4.7k</t>
  </si>
  <si>
    <t>Switches for front panel</t>
  </si>
  <si>
    <t>Button for front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</si>
</sst>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2a-power-board/v2a-power-board/bom-5-30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A11">
            <v>8</v>
          </cell>
        </row>
        <row r="16">
          <cell r="A16">
            <v>4</v>
          </cell>
        </row>
        <row r="17">
          <cell r="A17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amp-connectors/1658620-8/825431?s=N4IgTCBcDaIIwDYCsAOBYAMBaFIC6AvkA" TargetMode="External"/><Relationship Id="rId13" Type="http://schemas.openxmlformats.org/officeDocument/2006/relationships/hyperlink" Target="https://www.digikey.com/en/products/detail/adam-tech/PH2-12-UA/9830397?utm_adgroup=Rectangular%20Connectors%20-%20Headers%2C%20Male%20Pins&amp;utm_source=google&amp;utm_medium=cpc&amp;utm_campaign=Shopping_Product_Connectors%2C%20Interconnects&amp;utm_term=&amp;utm_content=Rectangular%20Connectors%20-%20Headers%2C%20Male%20Pins&amp;gclid=Cj0KCQjw1tGUBhDXARIsAIJx01mEntzgawcoNXa0pBgmB4bpuIF_G20kvLqdKap-Hn3V6MyI-RrAeHAaAoACEALw_wcB" TargetMode="External"/><Relationship Id="rId18" Type="http://schemas.openxmlformats.org/officeDocument/2006/relationships/hyperlink" Target="https://www.digikey.com/en/products/detail/visual-communications-company---vcc/5102H5-5V/59913?utm_adgroup=Panel%20Indicators%2C%20Pilot%20Lights&amp;utm_source=google&amp;utm_medium=cpc&amp;utm_campaign=Shopping_Product_Optoelectronics&amp;utm_term=&amp;utm_content=Panel%20Indicators%2C%20Pilot%20Lights&amp;gclid=Cj0KCQjw1tGUBhDXARIsAIJx01nVsD4ekLG-0Imbyl1zUuK47x5-tm4PQvGSvbc5zjxXQQs6ybBsrvYaAirkEALw_wcB" TargetMode="External"/><Relationship Id="rId3" Type="http://schemas.openxmlformats.org/officeDocument/2006/relationships/hyperlink" Target="https://www.digikey.com/en/products/detail/sullins-connector-solutions/PPTC041LFBN-RC/810144" TargetMode="External"/><Relationship Id="rId7" Type="http://schemas.openxmlformats.org/officeDocument/2006/relationships/hyperlink" Target="https://www.digikey.com/en/products/detail/te-connectivity-amp-connectors/5103309-7/1114907" TargetMode="External"/><Relationship Id="rId12" Type="http://schemas.openxmlformats.org/officeDocument/2006/relationships/hyperlink" Target="https://www.adafruit.com/product/370" TargetMode="External"/><Relationship Id="rId17" Type="http://schemas.openxmlformats.org/officeDocument/2006/relationships/hyperlink" Target="https://www.digikey.com/en/products/detail/bourns-inc/4607X-101-472LF/2565646" TargetMode="External"/><Relationship Id="rId2" Type="http://schemas.openxmlformats.org/officeDocument/2006/relationships/hyperlink" Target="https://www.digikey.com/product-detail/en/stackpole-electronics-inc/CF14JT2K00/CF14JT2K00CT-ND/1830357" TargetMode="External"/><Relationship Id="rId16" Type="http://schemas.openxmlformats.org/officeDocument/2006/relationships/hyperlink" Target="https://www.digikey.com/en/products/detail/jst-sales-america-inc./S2B-PH-K-SLFSN/926626" TargetMode="External"/><Relationship Id="rId20" Type="http://schemas.openxmlformats.org/officeDocument/2006/relationships/hyperlink" Target="https://www.digikey.com/en/products/detail/switchcraft-inc./903X/1832324?utm_adgroup=General&amp;utm_source=google&amp;utm_medium=cpc&amp;utm_campaign=Smart%20Shopping_Product_Zombie%20SKUS&amp;utm_term=&amp;utm_content=General&amp;gclid=CjwKCAjwk_WVBhBZEiwAUHQCmeiRmP2NcLQu298UWJ1MvOICEjmkr-ryDyVqwjhkNVFaeQ9mMVORxxoCrP4QAvD_BwE" TargetMode="External"/><Relationship Id="rId1" Type="http://schemas.openxmlformats.org/officeDocument/2006/relationships/hyperlink" Target="https://www.pjrc.com/store/teensy40.html" TargetMode="External"/><Relationship Id="rId6" Type="http://schemas.openxmlformats.org/officeDocument/2006/relationships/hyperlink" Target="https://www.digikey.com/en/products/detail/dinkle-corporation-usa/EELK508V-16P/15222244" TargetMode="External"/><Relationship Id="rId11" Type="http://schemas.openxmlformats.org/officeDocument/2006/relationships/hyperlink" Target="https://www.digikey.com/en/products/detail/assmann-wsw-components/AWG28-37-G-300/655762" TargetMode="External"/><Relationship Id="rId5" Type="http://schemas.openxmlformats.org/officeDocument/2006/relationships/hyperlink" Target="https://www.digikey.com/en/products/detail/stackpole-electronics-inc/CF18JT10K0/1741566" TargetMode="External"/><Relationship Id="rId15" Type="http://schemas.openxmlformats.org/officeDocument/2006/relationships/hyperlink" Target="https://www.digikey.com/en/products/detail/jst-sales-america-inc/A02KR02KR26E305B/6194809" TargetMode="External"/><Relationship Id="rId10" Type="http://schemas.openxmlformats.org/officeDocument/2006/relationships/hyperlink" Target="https://www.digikey.com/en/products/detail/assmann-wsw-components/A-DSF-37LPIII-Z-UNC/924313" TargetMode="External"/><Relationship Id="rId19" Type="http://schemas.openxmlformats.org/officeDocument/2006/relationships/hyperlink" Target="https://www.digikey.com/en/products/detail/zf-electronics/SRB22A2FBBNN/446021?utm_adgroup=Rocker%20Switches&amp;utm_source=google&amp;utm_medium=cpc&amp;utm_campaign=Shopping_Product_Switches_NEW&amp;utm_term=&amp;utm_content=Rocker%20Switches&amp;gclid=CjwKCAjwk_WVBhBZEiwAUHQCmY1Vm_1FB0z7g5tWBoB1xPXh4xE_tImZY4mOPY8qHJLRvmNG4kvxiBoCh8kQAvD_BwE" TargetMode="External"/><Relationship Id="rId4" Type="http://schemas.openxmlformats.org/officeDocument/2006/relationships/hyperlink" Target="https://www.digikey.com/product-detail/en/stackpole-electronics-inc/CF14JT1K00/CF14JT1K00CT-ND/1830350" TargetMode="External"/><Relationship Id="rId9" Type="http://schemas.openxmlformats.org/officeDocument/2006/relationships/hyperlink" Target="https://www.digikey.com/en/products/detail/molex/2169900003/13913753" TargetMode="External"/><Relationship Id="rId14" Type="http://schemas.openxmlformats.org/officeDocument/2006/relationships/hyperlink" Target="https://www.digikey.com/en/products/detail/visual-communications-company---vcc/5102H5-5V/59913?utm_adgroup=Panel%20Indicators%2C%20Pilot%20Lights&amp;utm_source=google&amp;utm_medium=cpc&amp;utm_campaign=Shopping_Product_Optoelectronics&amp;utm_term=&amp;utm_content=Panel%20Indicators%2C%20Pilot%20Lights&amp;gclid=Cj0KCQjw1tGUBhDXARIsAIJx01nVsD4ekLG-0Imbyl1zUuK47x5-tm4PQvGSvbc5zjxXQQs6ybBsrvYaAir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O39"/>
  <sheetViews>
    <sheetView tabSelected="1" topLeftCell="A12" zoomScaleNormal="100" workbookViewId="0">
      <selection activeCell="M31" sqref="M31"/>
    </sheetView>
  </sheetViews>
  <sheetFormatPr baseColWidth="10" defaultRowHeight="16" x14ac:dyDescent="0.2"/>
  <cols>
    <col min="3" max="3" width="14" bestFit="1" customWidth="1"/>
    <col min="4" max="4" width="11.5" bestFit="1" customWidth="1"/>
    <col min="5" max="5" width="15.6640625" bestFit="1" customWidth="1"/>
    <col min="6" max="6" width="12.33203125" bestFit="1" customWidth="1"/>
    <col min="7" max="7" width="11.5" bestFit="1" customWidth="1"/>
    <col min="8" max="8" width="18.1640625" bestFit="1" customWidth="1"/>
    <col min="9" max="9" width="31" bestFit="1" customWidth="1"/>
    <col min="10" max="10" width="17.1640625" bestFit="1" customWidth="1"/>
    <col min="11" max="11" width="14.83203125" bestFit="1" customWidth="1"/>
    <col min="12" max="12" width="19.6640625" bestFit="1" customWidth="1"/>
    <col min="14" max="14" width="43.5" bestFit="1" customWidth="1"/>
    <col min="15" max="15" width="20.6640625" bestFit="1" customWidth="1"/>
  </cols>
  <sheetData>
    <row r="1" spans="1:15" x14ac:dyDescent="0.2">
      <c r="A1" t="s">
        <v>0</v>
      </c>
      <c r="B1" t="s">
        <v>1</v>
      </c>
      <c r="C1" t="s">
        <v>34</v>
      </c>
      <c r="D1" t="s">
        <v>20</v>
      </c>
      <c r="E1" t="s">
        <v>3</v>
      </c>
      <c r="F1" t="s">
        <v>2</v>
      </c>
      <c r="G1" t="s">
        <v>21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15</v>
      </c>
      <c r="O1" t="s">
        <v>32</v>
      </c>
    </row>
    <row r="2" spans="1:15" x14ac:dyDescent="0.2">
      <c r="A2">
        <f>1</f>
        <v>1</v>
      </c>
      <c r="B2">
        <v>4</v>
      </c>
      <c r="C2">
        <v>0</v>
      </c>
      <c r="D2">
        <v>19.95</v>
      </c>
      <c r="E2">
        <v>2</v>
      </c>
      <c r="F2">
        <f>E2*(B2+C2)</f>
        <v>8</v>
      </c>
      <c r="G2">
        <f>F2*D2</f>
        <v>159.6</v>
      </c>
      <c r="H2" t="s">
        <v>10</v>
      </c>
      <c r="I2" t="s">
        <v>22</v>
      </c>
      <c r="J2" t="s">
        <v>28</v>
      </c>
      <c r="K2" t="s">
        <v>12</v>
      </c>
      <c r="L2" t="s">
        <v>13</v>
      </c>
      <c r="M2" s="1" t="s">
        <v>11</v>
      </c>
      <c r="O2" s="3">
        <v>44613</v>
      </c>
    </row>
    <row r="3" spans="1:15" x14ac:dyDescent="0.2">
      <c r="A3">
        <v>2</v>
      </c>
      <c r="B3">
        <v>1</v>
      </c>
      <c r="C3">
        <v>0</v>
      </c>
      <c r="D3">
        <v>0.41</v>
      </c>
      <c r="E3">
        <f>$E$2</f>
        <v>2</v>
      </c>
      <c r="F3">
        <f>E3*(B3+C3)</f>
        <v>2</v>
      </c>
      <c r="G3">
        <f>F3*D3</f>
        <v>0.82</v>
      </c>
      <c r="H3" t="s">
        <v>48</v>
      </c>
      <c r="I3" t="s">
        <v>30</v>
      </c>
      <c r="K3" t="s">
        <v>14</v>
      </c>
      <c r="L3" t="s">
        <v>29</v>
      </c>
      <c r="M3" s="1" t="s">
        <v>11</v>
      </c>
      <c r="N3" t="s">
        <v>31</v>
      </c>
      <c r="O3" s="3">
        <v>44613</v>
      </c>
    </row>
    <row r="4" spans="1:15" x14ac:dyDescent="0.2">
      <c r="A4">
        <f>A3+1</f>
        <v>3</v>
      </c>
      <c r="B4">
        <v>2</v>
      </c>
      <c r="C4">
        <v>0</v>
      </c>
      <c r="D4">
        <v>0.82</v>
      </c>
      <c r="E4">
        <f>$E$2</f>
        <v>2</v>
      </c>
      <c r="F4">
        <f>E4*(B4+C4)</f>
        <v>4</v>
      </c>
      <c r="G4">
        <f>F4*D4</f>
        <v>3.28</v>
      </c>
      <c r="H4" t="s">
        <v>49</v>
      </c>
      <c r="I4" t="s">
        <v>23</v>
      </c>
      <c r="K4" t="s">
        <v>14</v>
      </c>
      <c r="L4" t="s">
        <v>33</v>
      </c>
      <c r="M4" s="1" t="s">
        <v>11</v>
      </c>
      <c r="N4" t="s">
        <v>16</v>
      </c>
      <c r="O4" s="3">
        <v>44613</v>
      </c>
    </row>
    <row r="5" spans="1:15" x14ac:dyDescent="0.2">
      <c r="O5" s="3">
        <v>44613</v>
      </c>
    </row>
    <row r="6" spans="1:15" x14ac:dyDescent="0.2">
      <c r="A6">
        <f>[1]Sheet1!A17+1</f>
        <v>5</v>
      </c>
      <c r="B6">
        <v>4</v>
      </c>
      <c r="C6">
        <v>1</v>
      </c>
      <c r="D6">
        <v>0.54</v>
      </c>
      <c r="E6">
        <f>$E$2</f>
        <v>2</v>
      </c>
      <c r="F6">
        <f>E6*(B6+C6)</f>
        <v>10</v>
      </c>
      <c r="G6">
        <f>F6*D6</f>
        <v>5.4</v>
      </c>
      <c r="H6" t="s">
        <v>41</v>
      </c>
      <c r="I6" t="s">
        <v>40</v>
      </c>
      <c r="J6" t="s">
        <v>39</v>
      </c>
      <c r="K6" t="s">
        <v>14</v>
      </c>
      <c r="L6" t="s">
        <v>38</v>
      </c>
      <c r="M6" s="1" t="s">
        <v>11</v>
      </c>
      <c r="O6" s="3">
        <v>44613</v>
      </c>
    </row>
    <row r="7" spans="1:15" x14ac:dyDescent="0.2">
      <c r="A7">
        <f>A6+1</f>
        <v>6</v>
      </c>
      <c r="B7">
        <v>4</v>
      </c>
      <c r="C7">
        <v>0</v>
      </c>
      <c r="D7">
        <v>0.21</v>
      </c>
      <c r="E7">
        <f>$E$2</f>
        <v>2</v>
      </c>
      <c r="F7">
        <f>E7*(B7+C7)</f>
        <v>8</v>
      </c>
      <c r="G7">
        <f>F7*D7</f>
        <v>1.68</v>
      </c>
      <c r="H7" t="s">
        <v>41</v>
      </c>
      <c r="I7" t="s">
        <v>44</v>
      </c>
      <c r="J7" t="s">
        <v>43</v>
      </c>
      <c r="K7" t="s">
        <v>14</v>
      </c>
      <c r="L7" t="s">
        <v>42</v>
      </c>
      <c r="M7" s="1" t="s">
        <v>11</v>
      </c>
      <c r="O7" s="3">
        <v>44613</v>
      </c>
    </row>
    <row r="8" spans="1:15" x14ac:dyDescent="0.2">
      <c r="M8" s="1"/>
      <c r="O8" s="3">
        <v>44613</v>
      </c>
    </row>
    <row r="9" spans="1:15" x14ac:dyDescent="0.2">
      <c r="O9" s="3">
        <v>44613</v>
      </c>
    </row>
    <row r="10" spans="1:15" x14ac:dyDescent="0.2">
      <c r="D10">
        <v>3.24</v>
      </c>
      <c r="I10" t="s">
        <v>68</v>
      </c>
      <c r="K10" t="s">
        <v>14</v>
      </c>
      <c r="M10" s="1" t="s">
        <v>11</v>
      </c>
      <c r="O10" s="3">
        <v>44613</v>
      </c>
    </row>
    <row r="11" spans="1:15" x14ac:dyDescent="0.2">
      <c r="O11" s="3">
        <v>44613</v>
      </c>
    </row>
    <row r="12" spans="1:15" x14ac:dyDescent="0.2">
      <c r="O12" s="3">
        <v>44613</v>
      </c>
    </row>
    <row r="13" spans="1:15" x14ac:dyDescent="0.2">
      <c r="O13" s="3">
        <v>44613</v>
      </c>
    </row>
    <row r="14" spans="1:15" x14ac:dyDescent="0.2">
      <c r="A14">
        <f>[1]Sheet1!A16+1</f>
        <v>5</v>
      </c>
      <c r="B14">
        <v>2</v>
      </c>
      <c r="C14">
        <v>1</v>
      </c>
      <c r="D14">
        <v>0.09</v>
      </c>
      <c r="E14">
        <f>$E$2</f>
        <v>2</v>
      </c>
      <c r="F14">
        <f>E14*(B14+C14)</f>
        <v>6</v>
      </c>
      <c r="G14">
        <f>F14*D14</f>
        <v>0.54</v>
      </c>
      <c r="H14" t="s">
        <v>47</v>
      </c>
      <c r="I14" t="s">
        <v>17</v>
      </c>
      <c r="J14" t="s">
        <v>46</v>
      </c>
      <c r="K14" t="s">
        <v>14</v>
      </c>
      <c r="L14" t="s">
        <v>45</v>
      </c>
      <c r="M14" s="1" t="s">
        <v>11</v>
      </c>
      <c r="O14" s="3">
        <v>44613</v>
      </c>
    </row>
    <row r="15" spans="1:15" x14ac:dyDescent="0.2">
      <c r="A15">
        <f>A14+1</f>
        <v>6</v>
      </c>
      <c r="B15">
        <v>1</v>
      </c>
      <c r="C15">
        <v>1</v>
      </c>
      <c r="D15">
        <v>0.09</v>
      </c>
      <c r="E15">
        <f>$E$2</f>
        <v>2</v>
      </c>
      <c r="F15">
        <f>E15*(B15+C15)</f>
        <v>4</v>
      </c>
      <c r="G15">
        <f>F15*D15</f>
        <v>0.36</v>
      </c>
      <c r="H15" t="s">
        <v>36</v>
      </c>
      <c r="I15" t="s">
        <v>17</v>
      </c>
      <c r="J15" t="s">
        <v>18</v>
      </c>
      <c r="K15" t="s">
        <v>14</v>
      </c>
      <c r="L15" t="s">
        <v>24</v>
      </c>
      <c r="M15" s="1" t="s">
        <v>11</v>
      </c>
      <c r="O15" s="3">
        <v>44613</v>
      </c>
    </row>
    <row r="16" spans="1:15" x14ac:dyDescent="0.2">
      <c r="A16">
        <f>A15+1</f>
        <v>7</v>
      </c>
      <c r="B16">
        <v>1</v>
      </c>
      <c r="C16">
        <v>1</v>
      </c>
      <c r="D16">
        <v>0.09</v>
      </c>
      <c r="E16">
        <f>$E$2</f>
        <v>2</v>
      </c>
      <c r="F16">
        <f>E16*(B16+C16)</f>
        <v>4</v>
      </c>
      <c r="G16">
        <f>F16*D16</f>
        <v>0.36</v>
      </c>
      <c r="H16" t="s">
        <v>37</v>
      </c>
      <c r="I16" t="s">
        <v>17</v>
      </c>
      <c r="J16" t="s">
        <v>19</v>
      </c>
      <c r="K16" t="s">
        <v>14</v>
      </c>
      <c r="L16" t="s">
        <v>25</v>
      </c>
      <c r="M16" s="1" t="s">
        <v>11</v>
      </c>
      <c r="O16" s="3">
        <v>44613</v>
      </c>
    </row>
    <row r="17" spans="1:15" x14ac:dyDescent="0.2">
      <c r="N17" t="s">
        <v>27</v>
      </c>
      <c r="O17" s="3">
        <v>44613</v>
      </c>
    </row>
    <row r="18" spans="1:15" x14ac:dyDescent="0.2">
      <c r="A18">
        <f>[1]Sheet1!A11+1</f>
        <v>9</v>
      </c>
      <c r="B18">
        <v>2</v>
      </c>
      <c r="C18">
        <v>0</v>
      </c>
      <c r="D18">
        <v>10.63</v>
      </c>
      <c r="E18">
        <f>$E$2</f>
        <v>2</v>
      </c>
      <c r="F18">
        <f>E18*(B18+C18)</f>
        <v>4</v>
      </c>
      <c r="G18">
        <f>F18*D18</f>
        <v>42.52</v>
      </c>
      <c r="H18" t="s">
        <v>53</v>
      </c>
      <c r="I18" t="s">
        <v>52</v>
      </c>
      <c r="J18" t="s">
        <v>51</v>
      </c>
      <c r="K18" t="s">
        <v>14</v>
      </c>
      <c r="L18" t="s">
        <v>50</v>
      </c>
      <c r="M18" s="1" t="s">
        <v>11</v>
      </c>
      <c r="O18" s="3">
        <v>44613</v>
      </c>
    </row>
    <row r="19" spans="1:15" x14ac:dyDescent="0.2">
      <c r="N19" t="s">
        <v>35</v>
      </c>
      <c r="O19" s="3">
        <v>44613</v>
      </c>
    </row>
    <row r="20" spans="1:15" x14ac:dyDescent="0.2">
      <c r="I20" t="s">
        <v>71</v>
      </c>
      <c r="J20" t="s">
        <v>72</v>
      </c>
      <c r="K20" t="s">
        <v>14</v>
      </c>
      <c r="M20" s="1" t="s">
        <v>11</v>
      </c>
      <c r="O20" s="3">
        <v>44613</v>
      </c>
    </row>
    <row r="21" spans="1:15" x14ac:dyDescent="0.2">
      <c r="O21" s="3">
        <v>44613</v>
      </c>
    </row>
    <row r="22" spans="1:15" x14ac:dyDescent="0.2">
      <c r="I22" t="s">
        <v>73</v>
      </c>
      <c r="K22" t="s">
        <v>14</v>
      </c>
      <c r="M22" s="1" t="s">
        <v>11</v>
      </c>
      <c r="O22" s="3">
        <v>44613</v>
      </c>
    </row>
    <row r="23" spans="1:15" x14ac:dyDescent="0.2">
      <c r="I23" t="s">
        <v>74</v>
      </c>
      <c r="K23" t="s">
        <v>14</v>
      </c>
      <c r="M23" s="1" t="s">
        <v>11</v>
      </c>
      <c r="O23" s="3">
        <v>44613</v>
      </c>
    </row>
    <row r="24" spans="1:15" x14ac:dyDescent="0.2">
      <c r="M24" s="1"/>
    </row>
    <row r="26" spans="1:15" x14ac:dyDescent="0.2">
      <c r="D26">
        <v>3.81</v>
      </c>
      <c r="I26" t="s">
        <v>63</v>
      </c>
      <c r="K26" t="s">
        <v>14</v>
      </c>
      <c r="L26" t="s">
        <v>55</v>
      </c>
      <c r="M26" s="1" t="s">
        <v>11</v>
      </c>
      <c r="O26" s="3">
        <v>44689</v>
      </c>
    </row>
    <row r="27" spans="1:15" x14ac:dyDescent="0.2">
      <c r="D27">
        <v>2.75</v>
      </c>
      <c r="I27" t="s">
        <v>64</v>
      </c>
      <c r="K27" t="s">
        <v>14</v>
      </c>
      <c r="L27" t="s">
        <v>56</v>
      </c>
      <c r="M27" s="1" t="s">
        <v>11</v>
      </c>
    </row>
    <row r="28" spans="1:15" x14ac:dyDescent="0.2">
      <c r="I28" t="s">
        <v>61</v>
      </c>
      <c r="K28" t="s">
        <v>14</v>
      </c>
      <c r="L28" t="s">
        <v>60</v>
      </c>
      <c r="M28" s="1" t="s">
        <v>11</v>
      </c>
      <c r="N28" t="s">
        <v>62</v>
      </c>
    </row>
    <row r="29" spans="1:15" x14ac:dyDescent="0.2">
      <c r="I29" t="s">
        <v>59</v>
      </c>
      <c r="K29" t="s">
        <v>14</v>
      </c>
      <c r="L29" t="s">
        <v>58</v>
      </c>
      <c r="M29" s="1" t="s">
        <v>11</v>
      </c>
    </row>
    <row r="30" spans="1:15" x14ac:dyDescent="0.2">
      <c r="M30" s="1"/>
    </row>
    <row r="31" spans="1:15" x14ac:dyDescent="0.2">
      <c r="D31">
        <v>0.85</v>
      </c>
      <c r="I31" t="s">
        <v>57</v>
      </c>
      <c r="K31" t="s">
        <v>14</v>
      </c>
      <c r="L31">
        <v>2169900003</v>
      </c>
      <c r="M31" s="1" t="s">
        <v>11</v>
      </c>
    </row>
    <row r="32" spans="1:15" x14ac:dyDescent="0.2">
      <c r="M32" s="1"/>
    </row>
    <row r="33" spans="4:13" x14ac:dyDescent="0.2">
      <c r="D33">
        <v>2</v>
      </c>
      <c r="I33" t="s">
        <v>65</v>
      </c>
      <c r="K33" t="s">
        <v>66</v>
      </c>
      <c r="L33">
        <v>370</v>
      </c>
      <c r="M33" s="1" t="s">
        <v>11</v>
      </c>
    </row>
    <row r="34" spans="4:13" x14ac:dyDescent="0.2">
      <c r="D34">
        <v>0.21</v>
      </c>
      <c r="I34" t="s">
        <v>67</v>
      </c>
      <c r="K34" t="s">
        <v>14</v>
      </c>
      <c r="M34" s="1" t="s">
        <v>11</v>
      </c>
    </row>
    <row r="35" spans="4:13" x14ac:dyDescent="0.2">
      <c r="I35" t="s">
        <v>68</v>
      </c>
      <c r="K35" t="s">
        <v>14</v>
      </c>
      <c r="M35" s="1" t="s">
        <v>11</v>
      </c>
    </row>
    <row r="36" spans="4:13" x14ac:dyDescent="0.2">
      <c r="D36">
        <v>0.16</v>
      </c>
      <c r="I36" t="s">
        <v>70</v>
      </c>
      <c r="K36" t="s">
        <v>14</v>
      </c>
      <c r="M36" s="1" t="s">
        <v>11</v>
      </c>
    </row>
    <row r="37" spans="4:13" x14ac:dyDescent="0.2">
      <c r="D37">
        <v>1.07</v>
      </c>
      <c r="I37" t="s">
        <v>69</v>
      </c>
      <c r="K37" t="s">
        <v>14</v>
      </c>
      <c r="M37" s="1" t="s">
        <v>11</v>
      </c>
    </row>
    <row r="38" spans="4:13" x14ac:dyDescent="0.2">
      <c r="F38" s="2" t="s">
        <v>54</v>
      </c>
      <c r="G38" s="2" t="s">
        <v>26</v>
      </c>
    </row>
    <row r="39" spans="4:13" x14ac:dyDescent="0.2">
      <c r="F39">
        <f>G39/E2</f>
        <v>107.28000000000002</v>
      </c>
      <c r="G39">
        <f>SUM(G2:G18)</f>
        <v>214.56000000000003</v>
      </c>
    </row>
  </sheetData>
  <hyperlinks>
    <hyperlink ref="M2" r:id="rId1" xr:uid="{A48F0A5E-99D7-B549-AD4B-1A42D84D7E08}"/>
    <hyperlink ref="M16" r:id="rId2" xr:uid="{70B8251D-B261-9842-8FE2-E413AEA82770}"/>
    <hyperlink ref="M3" r:id="rId3" xr:uid="{F36E1012-E5AF-C646-B3EF-560704DDE2DC}"/>
    <hyperlink ref="M15" r:id="rId4" xr:uid="{8651824F-A515-FE47-AEAF-25A76DF7BFDC}"/>
    <hyperlink ref="M14" r:id="rId5" xr:uid="{769E963C-D9FD-ED43-885B-9776342C508A}"/>
    <hyperlink ref="M18" r:id="rId6" xr:uid="{45464E2D-E100-E247-8904-8DA1A493C24D}"/>
    <hyperlink ref="M26" r:id="rId7" xr:uid="{D759FF46-DB35-8A49-B125-AD38FECF16DB}"/>
    <hyperlink ref="M27" r:id="rId8" xr:uid="{ACA7B1BE-93AA-314D-9FD7-BBA615C66A92}"/>
    <hyperlink ref="M31" r:id="rId9" xr:uid="{43127228-85DA-B04B-9DD7-1C0403EC03D5}"/>
    <hyperlink ref="M29" r:id="rId10" xr:uid="{E3B38A55-D60D-134E-9EA6-6497AC74E724}"/>
    <hyperlink ref="M28" r:id="rId11" xr:uid="{10C8BF97-09A6-FD44-B3C7-2E3167887680}"/>
    <hyperlink ref="M33" r:id="rId12" xr:uid="{1B8D5337-E3BE-F54B-A05A-6488C6A386BE}"/>
    <hyperlink ref="M34" r:id="rId13" xr:uid="{4AA8EACE-0C61-EB48-99D6-57FFFA4BB4BF}"/>
    <hyperlink ref="M10" r:id="rId14" xr:uid="{F34B00D7-FB5B-6F47-A568-4C05A8AFEE69}"/>
    <hyperlink ref="M37" r:id="rId15" xr:uid="{0490362A-A0C1-B641-9B6F-7928B8386A2A}"/>
    <hyperlink ref="M36" r:id="rId16" xr:uid="{CFB9C0CC-7F47-4F49-AA54-95058BAE7190}"/>
    <hyperlink ref="M20" r:id="rId17" xr:uid="{F85A2771-A387-9048-8278-BB6369CCE195}"/>
    <hyperlink ref="M35" r:id="rId18" xr:uid="{EE18B5CC-E857-9647-86EA-6AD56C32ADE5}"/>
    <hyperlink ref="M22" r:id="rId19" xr:uid="{EB3B49BE-1120-BA49-AC81-E5C0999A8C41}"/>
    <hyperlink ref="M23" r:id="rId20" xr:uid="{2AC7F21F-95CD-7E41-AD28-3DC828119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2020-07-06T16:26:52Z</dcterms:created>
  <dcterms:modified xsi:type="dcterms:W3CDTF">2022-07-22T20:54:07Z</dcterms:modified>
</cp:coreProperties>
</file>