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angelico/Documents/University of Chicago/WiDaq/widaq-magis-ssr-v2a/v2a-power-board/v2a-power-board/"/>
    </mc:Choice>
  </mc:AlternateContent>
  <xr:revisionPtr revIDLastSave="0" documentId="13_ncr:1_{F5D22950-EC00-B340-9199-0F12D6F7B591}" xr6:coauthVersionLast="47" xr6:coauthVersionMax="47" xr10:uidLastSave="{00000000-0000-0000-0000-000000000000}"/>
  <bookViews>
    <workbookView xWindow="0" yWindow="500" windowWidth="28800" windowHeight="16260" xr2:uid="{F2077957-3B34-F443-BA74-5CFAF79BDB7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" l="1"/>
  <c r="E17" i="1"/>
  <c r="F17" i="1" s="1"/>
  <c r="G17" i="1" s="1"/>
  <c r="A13" i="1"/>
  <c r="A14" i="1" s="1"/>
  <c r="A15" i="1" s="1"/>
  <c r="A16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1" i="1"/>
  <c r="F11" i="1" s="1"/>
  <c r="G11" i="1" s="1"/>
  <c r="E10" i="1"/>
  <c r="F10" i="1" s="1"/>
  <c r="G10" i="1" s="1"/>
  <c r="E9" i="1"/>
  <c r="F9" i="1" s="1"/>
  <c r="G9" i="1" s="1"/>
  <c r="E8" i="1"/>
  <c r="F8" i="1" s="1"/>
  <c r="G8" i="1" s="1"/>
  <c r="E7" i="1"/>
  <c r="F7" i="1" s="1"/>
  <c r="G7" i="1" s="1"/>
  <c r="E6" i="1"/>
  <c r="F6" i="1" s="1"/>
  <c r="G6" i="1" s="1"/>
  <c r="G37" i="1" l="1"/>
  <c r="F37" i="1" s="1"/>
  <c r="A11" i="1" l="1"/>
  <c r="A6" i="1" l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<sst xmlns="http://schemas.openxmlformats.org/spreadsheetml/2006/main" count="99" uniqueCount="62">
  <si>
    <t>ID</t>
  </si>
  <si>
    <t># per board</t>
  </si>
  <si>
    <t>total required</t>
  </si>
  <si>
    <t>number of boards</t>
  </si>
  <si>
    <t>component label</t>
  </si>
  <si>
    <t>component type</t>
  </si>
  <si>
    <t>value</t>
  </si>
  <si>
    <t>vendor</t>
  </si>
  <si>
    <t>product number</t>
  </si>
  <si>
    <t>link</t>
  </si>
  <si>
    <t>here</t>
  </si>
  <si>
    <t>Digikey</t>
  </si>
  <si>
    <t>Note</t>
  </si>
  <si>
    <t>cost per part</t>
  </si>
  <si>
    <t>total cost</t>
  </si>
  <si>
    <t>Overall total</t>
  </si>
  <si>
    <t>Checked for correctness</t>
  </si>
  <si>
    <t>spare per board</t>
  </si>
  <si>
    <t>Cost per board</t>
  </si>
  <si>
    <t>USB-C jack</t>
  </si>
  <si>
    <t>Ribbon connection cable between RPi and Power board</t>
  </si>
  <si>
    <t>Adafruit</t>
  </si>
  <si>
    <t>2x5 pin header soldered in power board</t>
  </si>
  <si>
    <t>not on board</t>
  </si>
  <si>
    <t>Plug crimp pins</t>
  </si>
  <si>
    <t>WM14175CT-ND</t>
  </si>
  <si>
    <t>Power input plug 3pin</t>
  </si>
  <si>
    <t>WM18434-ND</t>
  </si>
  <si>
    <t>PJ1</t>
  </si>
  <si>
    <t>power input jack 3 pin</t>
  </si>
  <si>
    <t>WM23935-ND</t>
  </si>
  <si>
    <t>FS1, FS2</t>
  </si>
  <si>
    <t>Fuse mounting sockets for heater lines</t>
  </si>
  <si>
    <t>6021-0-15-80-16-27-10-0</t>
  </si>
  <si>
    <t>ED90445-ND</t>
  </si>
  <si>
    <t>inserted into sockets</t>
  </si>
  <si>
    <t>Axial on-board 1A fuses</t>
  </si>
  <si>
    <t>F3169CT-ND</t>
  </si>
  <si>
    <t xml:space="preserve">3-pin AC power input jack </t>
  </si>
  <si>
    <t>Q201-ND</t>
  </si>
  <si>
    <t>445-173583-1-CT</t>
  </si>
  <si>
    <t>1uF</t>
  </si>
  <si>
    <t>Capacitor</t>
  </si>
  <si>
    <t>C1,C2</t>
  </si>
  <si>
    <t>445-173588-1-ND</t>
  </si>
  <si>
    <t>0.1uF</t>
  </si>
  <si>
    <t>C3</t>
  </si>
  <si>
    <t>445-173587-1-ND</t>
  </si>
  <si>
    <t>0.01 uF</t>
  </si>
  <si>
    <t>C4</t>
  </si>
  <si>
    <t>TZX5V1B-TAPGICT-ND</t>
  </si>
  <si>
    <t>5.1V Zener</t>
  </si>
  <si>
    <t>5.1V zener diode</t>
  </si>
  <si>
    <t>D1</t>
  </si>
  <si>
    <t>1866-3042-ND</t>
  </si>
  <si>
    <t>IRM-20-5</t>
  </si>
  <si>
    <t>AC-DC converter</t>
  </si>
  <si>
    <t>PS1</t>
  </si>
  <si>
    <t>Panel mount LEDs, built in resistor</t>
  </si>
  <si>
    <t>2-pin JST header for LED cable</t>
  </si>
  <si>
    <t>2-pin cable for LEDs</t>
  </si>
  <si>
    <t>Switches for front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</si>
</sst>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jangelico/Documents/University%20of%20Chicago/WiDaq/widaq-magis-ssr-v2a/bom-4-30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2</v>
          </cell>
        </row>
        <row r="4">
          <cell r="A4">
            <v>3</v>
          </cell>
        </row>
        <row r="16">
          <cell r="A16">
            <v>7</v>
          </cell>
        </row>
        <row r="18">
          <cell r="A18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olex/0039000139/3160075" TargetMode="External"/><Relationship Id="rId13" Type="http://schemas.openxmlformats.org/officeDocument/2006/relationships/hyperlink" Target="https://www.digikey.com/en/products/detail/tdk-corporation/FG28X7R1H103KNT06/5812192" TargetMode="External"/><Relationship Id="rId3" Type="http://schemas.openxmlformats.org/officeDocument/2006/relationships/hyperlink" Target="https://www.adafruit.com/product/370" TargetMode="External"/><Relationship Id="rId7" Type="http://schemas.openxmlformats.org/officeDocument/2006/relationships/hyperlink" Target="https://www.digikey.com/en/products/detail/molex/0039014030/300067?utm_adgroup=Rectangular%20Connectors%20-%20Housings&amp;utm_source=google&amp;utm_medium=cpc&amp;utm_campaign=Shopping_Product_Connectors%2C%20Interconnects&amp;utm_term=&amp;utm_content=Rectangular%20Connectors%20-%20Housings&amp;gclid=Cj0KCQiAxoiQBhCRARIsAPsvo-xgX0uI_32kB4N4wunVV3JX6JPDoUIabTFJriXhC_g4f7MRsZZY4S4aAigfEALw_wcB" TargetMode="External"/><Relationship Id="rId12" Type="http://schemas.openxmlformats.org/officeDocument/2006/relationships/hyperlink" Target="https://www.digikey.com/en/products/detail/tdk-corporation/FG28X7R1H104KNT06/5812193" TargetMode="External"/><Relationship Id="rId17" Type="http://schemas.openxmlformats.org/officeDocument/2006/relationships/hyperlink" Target="https://www.digikey.com/en/products/detail/zf-electronics/SRB22A2FBBNN/446021?utm_adgroup=Rocker%20Switches&amp;utm_source=google&amp;utm_medium=cpc&amp;utm_campaign=Shopping_Product_Switches_NEW&amp;utm_term=&amp;utm_content=Rocker%20Switches&amp;gclid=CjwKCAjwk_WVBhBZEiwAUHQCmY1Vm_1FB0z7g5tWBoB1xPXh4xE_tImZY4mOPY8qHJLRvmNG4kvxiBoCh8kQAvD_BwE" TargetMode="External"/><Relationship Id="rId2" Type="http://schemas.openxmlformats.org/officeDocument/2006/relationships/hyperlink" Target="https://www.digikey.com/en/products/detail/adam-tech/PH2-12-UA/9830397?utm_adgroup=Rectangular%20Connectors%20-%20Headers%2C%20Male%20Pins&amp;utm_source=google&amp;utm_medium=cpc&amp;utm_campaign=Shopping_Product_Connectors%2C%20Interconnects&amp;utm_term=&amp;utm_content=Rectangular%20Connectors%20-%20Headers%2C%20Male%20Pins&amp;gclid=Cj0KCQjw1tGUBhDXARIsAIJx01mEntzgawcoNXa0pBgmB4bpuIF_G20kvLqdKap-Hn3V6MyI-RrAeHAaAoACEALw_wcB" TargetMode="External"/><Relationship Id="rId16" Type="http://schemas.openxmlformats.org/officeDocument/2006/relationships/hyperlink" Target="https://www.digikey.com/en/products/detail/jst-sales-america-inc./S2B-PH-K-SLFSN/926626" TargetMode="External"/><Relationship Id="rId1" Type="http://schemas.openxmlformats.org/officeDocument/2006/relationships/hyperlink" Target="https://www.digikey.com/en/products/detail/molex/2169900003/13913753" TargetMode="External"/><Relationship Id="rId6" Type="http://schemas.openxmlformats.org/officeDocument/2006/relationships/hyperlink" Target="https://www.digikey.com/en/products/detail/molex/0039303037/930347" TargetMode="External"/><Relationship Id="rId11" Type="http://schemas.openxmlformats.org/officeDocument/2006/relationships/hyperlink" Target="https://www.digikey.com/en/products/detail/vishay-general-semiconductor-diodes-division/TZX5V1B-TAP/8564604" TargetMode="External"/><Relationship Id="rId5" Type="http://schemas.openxmlformats.org/officeDocument/2006/relationships/hyperlink" Target="https://www.digikey.com/en/products/detail/mill-max-manufacturing-corp/6021-0-15-80-16-27-10-0/2236859" TargetMode="External"/><Relationship Id="rId15" Type="http://schemas.openxmlformats.org/officeDocument/2006/relationships/hyperlink" Target="https://www.digikey.com/en/products/detail/jst-sales-america-inc/A02KR02KR26E305B/6194809" TargetMode="External"/><Relationship Id="rId10" Type="http://schemas.openxmlformats.org/officeDocument/2006/relationships/hyperlink" Target="https://www.digikey.com/en/products/detail/tdk-corporation/FG28X7R1E105KRT06/5812188" TargetMode="External"/><Relationship Id="rId4" Type="http://schemas.openxmlformats.org/officeDocument/2006/relationships/hyperlink" Target="https://www.digikey.com/en/products/detail/littelfuse-inc/0251001-MRT1L/700720?s=N4IgTCBcDaIAxgKwEY52QOgLICUAqyAMiALoC%2BQA" TargetMode="External"/><Relationship Id="rId9" Type="http://schemas.openxmlformats.org/officeDocument/2006/relationships/hyperlink" Target="https://www.digikey.com/en/products/detail/qualtek/719W-00%2F02/245542?utm_adgroup=Power%20Entry%20Connectors%20-%20Inlets%2C%20Outlets%2C%20Modules&amp;utm_source=google&amp;utm_medium=cpc&amp;utm_campaign=Shopping_Product_Connectors%2C%20Interconnects&amp;utm_term=&amp;utm_content=Power%20Entry%20Connectors%20-%20Inlets%2C%20Outlets%2C%20Modules&amp;gclid=Cj0KCQjw3duCBhCAARIsAJeFyPXvqWUKTRLI3_Te4lSZAG_SwSGp6-L82iWwfWfQPbi38f1CWukwJy0aAhXXEALw_wcB" TargetMode="External"/><Relationship Id="rId14" Type="http://schemas.openxmlformats.org/officeDocument/2006/relationships/hyperlink" Target="https://www.digikey.com/en/products/detail/visual-communications-company---vcc/5102H5-5V/59913?utm_adgroup=Panel%20Indicators%2C%20Pilot%20Lights&amp;utm_source=google&amp;utm_medium=cpc&amp;utm_campaign=Shopping_Product_Optoelectronics&amp;utm_term=&amp;utm_content=Panel%20Indicators%2C%20Pilot%20Lights&amp;gclid=Cj0KCQjw1tGUBhDXARIsAIJx01nVsD4ekLG-0Imbyl1zUuK47x5-tm4PQvGSvbc5zjxXQQs6ybBsrvYaAirk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9324-42B4-FB42-9994-120323B15401}">
  <dimension ref="A1:O37"/>
  <sheetViews>
    <sheetView tabSelected="1" zoomScaleNormal="100" workbookViewId="0">
      <selection activeCell="I5" sqref="I5"/>
    </sheetView>
  </sheetViews>
  <sheetFormatPr baseColWidth="10" defaultRowHeight="16" x14ac:dyDescent="0.2"/>
  <cols>
    <col min="3" max="3" width="14" bestFit="1" customWidth="1"/>
    <col min="4" max="4" width="11.5" bestFit="1" customWidth="1"/>
    <col min="5" max="5" width="15.6640625" bestFit="1" customWidth="1"/>
    <col min="6" max="6" width="12.33203125" bestFit="1" customWidth="1"/>
    <col min="7" max="7" width="11.5" bestFit="1" customWidth="1"/>
    <col min="8" max="8" width="18.1640625" bestFit="1" customWidth="1"/>
    <col min="9" max="9" width="31" bestFit="1" customWidth="1"/>
    <col min="10" max="10" width="17.1640625" bestFit="1" customWidth="1"/>
    <col min="11" max="11" width="14.83203125" bestFit="1" customWidth="1"/>
    <col min="12" max="12" width="19.6640625" bestFit="1" customWidth="1"/>
    <col min="14" max="14" width="43.5" bestFit="1" customWidth="1"/>
    <col min="15" max="15" width="20.6640625" bestFit="1" customWidth="1"/>
  </cols>
  <sheetData>
    <row r="1" spans="1:15" x14ac:dyDescent="0.2">
      <c r="A1" t="s">
        <v>0</v>
      </c>
      <c r="B1" t="s">
        <v>1</v>
      </c>
      <c r="C1" t="s">
        <v>17</v>
      </c>
      <c r="D1" t="s">
        <v>13</v>
      </c>
      <c r="E1" t="s">
        <v>3</v>
      </c>
      <c r="F1" t="s">
        <v>2</v>
      </c>
      <c r="G1" t="s">
        <v>14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12</v>
      </c>
      <c r="O1" t="s">
        <v>16</v>
      </c>
    </row>
    <row r="2" spans="1:15" x14ac:dyDescent="0.2">
      <c r="D2">
        <v>0.85</v>
      </c>
      <c r="I2" t="s">
        <v>19</v>
      </c>
      <c r="K2" t="s">
        <v>11</v>
      </c>
      <c r="L2">
        <v>2169900003</v>
      </c>
      <c r="M2" s="1" t="s">
        <v>10</v>
      </c>
      <c r="O2" s="3"/>
    </row>
    <row r="3" spans="1:15" x14ac:dyDescent="0.2">
      <c r="M3" s="1"/>
      <c r="O3" s="3"/>
    </row>
    <row r="4" spans="1:15" x14ac:dyDescent="0.2">
      <c r="D4">
        <v>2</v>
      </c>
      <c r="I4" t="s">
        <v>20</v>
      </c>
      <c r="K4" t="s">
        <v>21</v>
      </c>
      <c r="L4">
        <v>370</v>
      </c>
      <c r="M4" s="1" t="s">
        <v>10</v>
      </c>
      <c r="O4" s="3"/>
    </row>
    <row r="5" spans="1:15" x14ac:dyDescent="0.2">
      <c r="D5">
        <v>0.21</v>
      </c>
      <c r="I5" t="s">
        <v>22</v>
      </c>
      <c r="K5" t="s">
        <v>11</v>
      </c>
      <c r="M5" s="1" t="s">
        <v>10</v>
      </c>
      <c r="O5" s="3"/>
    </row>
    <row r="6" spans="1:15" x14ac:dyDescent="0.2">
      <c r="A6">
        <f>[1]Sheet1!A18+1</f>
        <v>10</v>
      </c>
      <c r="B6">
        <v>3</v>
      </c>
      <c r="C6">
        <v>3</v>
      </c>
      <c r="D6">
        <v>0.48</v>
      </c>
      <c r="E6">
        <f>[1]Sheet1!$E$2</f>
        <v>2</v>
      </c>
      <c r="F6">
        <f t="shared" ref="F6:F11" si="0">E6*(B6+C6)</f>
        <v>12</v>
      </c>
      <c r="G6">
        <f t="shared" ref="G6:G11" si="1">F6*D6</f>
        <v>5.76</v>
      </c>
      <c r="H6" t="s">
        <v>23</v>
      </c>
      <c r="I6" t="s">
        <v>24</v>
      </c>
      <c r="K6" t="s">
        <v>11</v>
      </c>
      <c r="L6" t="s">
        <v>25</v>
      </c>
      <c r="M6" s="1" t="s">
        <v>10</v>
      </c>
      <c r="O6" s="3"/>
    </row>
    <row r="7" spans="1:15" x14ac:dyDescent="0.2">
      <c r="A7">
        <f>A6+1</f>
        <v>11</v>
      </c>
      <c r="B7">
        <v>1</v>
      </c>
      <c r="C7">
        <v>0</v>
      </c>
      <c r="D7">
        <v>0.35</v>
      </c>
      <c r="E7">
        <f>[1]Sheet1!$E$2</f>
        <v>2</v>
      </c>
      <c r="F7">
        <f t="shared" si="0"/>
        <v>2</v>
      </c>
      <c r="G7">
        <f t="shared" si="1"/>
        <v>0.7</v>
      </c>
      <c r="H7" t="s">
        <v>23</v>
      </c>
      <c r="I7" t="s">
        <v>26</v>
      </c>
      <c r="K7" t="s">
        <v>11</v>
      </c>
      <c r="L7" t="s">
        <v>27</v>
      </c>
      <c r="M7" s="1" t="s">
        <v>10</v>
      </c>
      <c r="O7" s="3"/>
    </row>
    <row r="8" spans="1:15" x14ac:dyDescent="0.2">
      <c r="A8">
        <f>A7+1</f>
        <v>12</v>
      </c>
      <c r="B8">
        <v>1</v>
      </c>
      <c r="C8">
        <v>0</v>
      </c>
      <c r="D8">
        <v>1.36</v>
      </c>
      <c r="E8">
        <f>[1]Sheet1!$E$2</f>
        <v>2</v>
      </c>
      <c r="F8">
        <f t="shared" si="0"/>
        <v>2</v>
      </c>
      <c r="G8">
        <f t="shared" si="1"/>
        <v>2.72</v>
      </c>
      <c r="H8" t="s">
        <v>28</v>
      </c>
      <c r="I8" t="s">
        <v>29</v>
      </c>
      <c r="J8">
        <v>39303037</v>
      </c>
      <c r="K8" t="s">
        <v>11</v>
      </c>
      <c r="L8" t="s">
        <v>30</v>
      </c>
      <c r="M8" s="1" t="s">
        <v>10</v>
      </c>
      <c r="O8" s="3"/>
    </row>
    <row r="9" spans="1:15" x14ac:dyDescent="0.2">
      <c r="A9">
        <f>A8+1</f>
        <v>13</v>
      </c>
      <c r="B9">
        <v>4</v>
      </c>
      <c r="C9">
        <v>2</v>
      </c>
      <c r="D9">
        <v>0.32</v>
      </c>
      <c r="E9">
        <f>[1]Sheet1!$E$2</f>
        <v>2</v>
      </c>
      <c r="F9">
        <f t="shared" si="0"/>
        <v>12</v>
      </c>
      <c r="G9">
        <f t="shared" si="1"/>
        <v>3.84</v>
      </c>
      <c r="H9" t="s">
        <v>31</v>
      </c>
      <c r="I9" t="s">
        <v>32</v>
      </c>
      <c r="J9" t="s">
        <v>33</v>
      </c>
      <c r="K9" t="s">
        <v>11</v>
      </c>
      <c r="L9" t="s">
        <v>34</v>
      </c>
      <c r="M9" s="1" t="s">
        <v>10</v>
      </c>
      <c r="O9" s="3"/>
    </row>
    <row r="10" spans="1:15" x14ac:dyDescent="0.2">
      <c r="A10">
        <f>A9+1</f>
        <v>14</v>
      </c>
      <c r="B10">
        <v>2</v>
      </c>
      <c r="C10">
        <v>2</v>
      </c>
      <c r="D10">
        <v>0.95</v>
      </c>
      <c r="E10">
        <f>[1]Sheet1!$E$2</f>
        <v>2</v>
      </c>
      <c r="F10">
        <f t="shared" si="0"/>
        <v>8</v>
      </c>
      <c r="G10">
        <f t="shared" si="1"/>
        <v>7.6</v>
      </c>
      <c r="H10" t="s">
        <v>35</v>
      </c>
      <c r="I10" t="s">
        <v>36</v>
      </c>
      <c r="J10">
        <v>251001</v>
      </c>
      <c r="K10" t="s">
        <v>11</v>
      </c>
      <c r="L10" t="s">
        <v>37</v>
      </c>
      <c r="M10" s="1" t="s">
        <v>10</v>
      </c>
      <c r="O10" s="3"/>
    </row>
    <row r="11" spans="1:15" x14ac:dyDescent="0.2">
      <c r="A11">
        <f>[1]Sheet1!A16+1</f>
        <v>8</v>
      </c>
      <c r="B11">
        <v>1</v>
      </c>
      <c r="C11">
        <v>0</v>
      </c>
      <c r="D11">
        <v>2.35</v>
      </c>
      <c r="E11">
        <f>[1]Sheet1!$E$2</f>
        <v>2</v>
      </c>
      <c r="F11">
        <f t="shared" si="0"/>
        <v>2</v>
      </c>
      <c r="G11">
        <f t="shared" si="1"/>
        <v>4.7</v>
      </c>
      <c r="H11" t="s">
        <v>23</v>
      </c>
      <c r="I11" t="s">
        <v>38</v>
      </c>
      <c r="K11" t="s">
        <v>11</v>
      </c>
      <c r="L11" t="s">
        <v>39</v>
      </c>
      <c r="M11" s="1" t="s">
        <v>10</v>
      </c>
      <c r="O11" s="3"/>
    </row>
    <row r="12" spans="1:15" x14ac:dyDescent="0.2">
      <c r="M12" s="1"/>
      <c r="O12" s="3"/>
    </row>
    <row r="13" spans="1:15" x14ac:dyDescent="0.2">
      <c r="A13">
        <f>A12+1</f>
        <v>1</v>
      </c>
      <c r="B13">
        <v>1</v>
      </c>
      <c r="C13">
        <v>1</v>
      </c>
      <c r="D13">
        <v>0.19</v>
      </c>
      <c r="E13">
        <f>[1]Sheet1!$E$2</f>
        <v>2</v>
      </c>
      <c r="F13">
        <f>E13*(B13+C13)</f>
        <v>4</v>
      </c>
      <c r="G13">
        <f>F13*D13</f>
        <v>0.76</v>
      </c>
      <c r="H13" t="s">
        <v>53</v>
      </c>
      <c r="I13" t="s">
        <v>52</v>
      </c>
      <c r="J13" t="s">
        <v>51</v>
      </c>
      <c r="K13" t="s">
        <v>11</v>
      </c>
      <c r="L13" t="s">
        <v>50</v>
      </c>
      <c r="M13" s="1" t="s">
        <v>10</v>
      </c>
      <c r="O13" s="3"/>
    </row>
    <row r="14" spans="1:15" x14ac:dyDescent="0.2">
      <c r="A14">
        <f>A13+1</f>
        <v>2</v>
      </c>
      <c r="B14">
        <v>1</v>
      </c>
      <c r="C14">
        <v>1</v>
      </c>
      <c r="D14">
        <v>0.28000000000000003</v>
      </c>
      <c r="E14">
        <f>[1]Sheet1!$E$2</f>
        <v>2</v>
      </c>
      <c r="F14">
        <f>E14*(B14+C14)</f>
        <v>4</v>
      </c>
      <c r="G14">
        <f>F14*D14</f>
        <v>1.1200000000000001</v>
      </c>
      <c r="H14" t="s">
        <v>49</v>
      </c>
      <c r="I14" t="s">
        <v>42</v>
      </c>
      <c r="J14" t="s">
        <v>48</v>
      </c>
      <c r="K14" t="s">
        <v>11</v>
      </c>
      <c r="L14" t="s">
        <v>47</v>
      </c>
      <c r="M14" s="1" t="s">
        <v>10</v>
      </c>
      <c r="O14" s="3"/>
    </row>
    <row r="15" spans="1:15" x14ac:dyDescent="0.2">
      <c r="A15">
        <f>A14+1</f>
        <v>3</v>
      </c>
      <c r="B15">
        <v>1</v>
      </c>
      <c r="C15">
        <v>1</v>
      </c>
      <c r="D15">
        <v>0.23</v>
      </c>
      <c r="E15">
        <f>[1]Sheet1!$E$2</f>
        <v>2</v>
      </c>
      <c r="F15">
        <f>E15*(B15+C15)</f>
        <v>4</v>
      </c>
      <c r="G15">
        <f>F15*D15</f>
        <v>0.92</v>
      </c>
      <c r="H15" t="s">
        <v>46</v>
      </c>
      <c r="I15" t="s">
        <v>42</v>
      </c>
      <c r="J15" t="s">
        <v>45</v>
      </c>
      <c r="K15" t="s">
        <v>11</v>
      </c>
      <c r="L15" t="s">
        <v>44</v>
      </c>
      <c r="M15" s="1" t="s">
        <v>10</v>
      </c>
      <c r="O15" s="3"/>
    </row>
    <row r="16" spans="1:15" x14ac:dyDescent="0.2">
      <c r="A16">
        <f>A15+1</f>
        <v>4</v>
      </c>
      <c r="B16">
        <v>2</v>
      </c>
      <c r="C16">
        <v>1</v>
      </c>
      <c r="D16">
        <v>0.38</v>
      </c>
      <c r="E16">
        <f>[1]Sheet1!$E$2</f>
        <v>2</v>
      </c>
      <c r="F16">
        <f>E16*(B16+C16)</f>
        <v>6</v>
      </c>
      <c r="G16">
        <f>F16*D16</f>
        <v>2.2800000000000002</v>
      </c>
      <c r="H16" t="s">
        <v>43</v>
      </c>
      <c r="I16" t="s">
        <v>42</v>
      </c>
      <c r="J16" t="s">
        <v>41</v>
      </c>
      <c r="K16" t="s">
        <v>11</v>
      </c>
      <c r="L16" t="s">
        <v>40</v>
      </c>
      <c r="M16" s="1" t="s">
        <v>10</v>
      </c>
      <c r="O16" s="3"/>
    </row>
    <row r="17" spans="1:15" x14ac:dyDescent="0.2">
      <c r="A17">
        <f>[1]Sheet1!A4+1</f>
        <v>4</v>
      </c>
      <c r="B17">
        <v>1</v>
      </c>
      <c r="C17">
        <v>0</v>
      </c>
      <c r="D17">
        <v>12.3</v>
      </c>
      <c r="E17">
        <f>[1]Sheet1!$E$2</f>
        <v>2</v>
      </c>
      <c r="F17">
        <f>E17*(B17+C17)</f>
        <v>2</v>
      </c>
      <c r="G17">
        <f>F17*D17</f>
        <v>24.6</v>
      </c>
      <c r="H17" t="s">
        <v>57</v>
      </c>
      <c r="I17" t="s">
        <v>56</v>
      </c>
      <c r="J17" t="s">
        <v>55</v>
      </c>
      <c r="K17" t="s">
        <v>11</v>
      </c>
      <c r="L17" t="s">
        <v>54</v>
      </c>
      <c r="M17" s="1" t="s">
        <v>10</v>
      </c>
      <c r="O17" s="3"/>
    </row>
    <row r="18" spans="1:15" x14ac:dyDescent="0.2">
      <c r="D18">
        <v>3.24</v>
      </c>
      <c r="I18" t="s">
        <v>58</v>
      </c>
      <c r="K18" t="s">
        <v>11</v>
      </c>
      <c r="M18" s="1" t="s">
        <v>10</v>
      </c>
      <c r="O18" s="3"/>
    </row>
    <row r="19" spans="1:15" x14ac:dyDescent="0.2">
      <c r="D19">
        <v>0.16</v>
      </c>
      <c r="I19" t="s">
        <v>59</v>
      </c>
      <c r="K19" t="s">
        <v>11</v>
      </c>
      <c r="M19" s="1" t="s">
        <v>10</v>
      </c>
      <c r="O19" s="3"/>
    </row>
    <row r="20" spans="1:15" x14ac:dyDescent="0.2">
      <c r="D20">
        <v>1.07</v>
      </c>
      <c r="I20" t="s">
        <v>60</v>
      </c>
      <c r="K20" t="s">
        <v>11</v>
      </c>
      <c r="M20" s="1" t="s">
        <v>10</v>
      </c>
      <c r="O20" s="3"/>
    </row>
    <row r="21" spans="1:15" x14ac:dyDescent="0.2">
      <c r="I21" t="s">
        <v>61</v>
      </c>
      <c r="K21" t="s">
        <v>11</v>
      </c>
      <c r="M21" s="1" t="s">
        <v>10</v>
      </c>
      <c r="O21" s="3"/>
    </row>
    <row r="22" spans="1:15" x14ac:dyDescent="0.2">
      <c r="M22" s="1"/>
      <c r="O22" s="3"/>
    </row>
    <row r="23" spans="1:15" x14ac:dyDescent="0.2">
      <c r="M23" s="1"/>
      <c r="O23" s="3"/>
    </row>
    <row r="24" spans="1:15" x14ac:dyDescent="0.2">
      <c r="M24" s="1"/>
    </row>
    <row r="26" spans="1:15" x14ac:dyDescent="0.2">
      <c r="M26" s="1"/>
      <c r="O26" s="3"/>
    </row>
    <row r="27" spans="1:15" x14ac:dyDescent="0.2">
      <c r="M27" s="1"/>
    </row>
    <row r="28" spans="1:15" x14ac:dyDescent="0.2">
      <c r="M28" s="1"/>
    </row>
    <row r="29" spans="1:15" x14ac:dyDescent="0.2">
      <c r="M29" s="1"/>
    </row>
    <row r="30" spans="1:15" x14ac:dyDescent="0.2">
      <c r="M30" s="1"/>
    </row>
    <row r="36" spans="6:7" x14ac:dyDescent="0.2">
      <c r="F36" s="2" t="s">
        <v>18</v>
      </c>
      <c r="G36" s="2" t="s">
        <v>15</v>
      </c>
    </row>
    <row r="37" spans="6:7" x14ac:dyDescent="0.2">
      <c r="F37" t="e">
        <f>G37/#REF!</f>
        <v>#REF!</v>
      </c>
      <c r="G37">
        <f>SUM(G2:G23)</f>
        <v>55</v>
      </c>
    </row>
  </sheetData>
  <hyperlinks>
    <hyperlink ref="M2" r:id="rId1" xr:uid="{43127228-85DA-B04B-9DD7-1C0403EC03D5}"/>
    <hyperlink ref="M5" r:id="rId2" xr:uid="{4AA8EACE-0C61-EB48-99D6-57FFFA4BB4BF}"/>
    <hyperlink ref="M4" r:id="rId3" xr:uid="{1B8D5337-E3BE-F54B-A05A-6488C6A386BE}"/>
    <hyperlink ref="M10" r:id="rId4" xr:uid="{BEEC3A9E-60F4-D142-86FD-0102779B47F4}"/>
    <hyperlink ref="M9" r:id="rId5" xr:uid="{67E4E620-5750-E94A-8447-A0399F9F2A26}"/>
    <hyperlink ref="M8" r:id="rId6" xr:uid="{17873F06-EEE5-9143-98E0-63BE464EE4FD}"/>
    <hyperlink ref="M7" r:id="rId7" xr:uid="{B623F140-4676-A348-996B-C3CFF1A996DC}"/>
    <hyperlink ref="M6" r:id="rId8" xr:uid="{E5A01C4C-A1DA-1142-B1A0-ACB334198605}"/>
    <hyperlink ref="M11" r:id="rId9" xr:uid="{82CEC693-C09A-804A-B9D2-81BDF094785C}"/>
    <hyperlink ref="M16" r:id="rId10" xr:uid="{AB513B80-DBCC-4441-825F-F4DF42164DF0}"/>
    <hyperlink ref="M13" r:id="rId11" xr:uid="{FD8FACFA-9A56-AB4A-BD33-346A4A96921E}"/>
    <hyperlink ref="M15" r:id="rId12" xr:uid="{883DD53F-AF76-A24E-A5F5-26DA35CBB64C}"/>
    <hyperlink ref="M14" r:id="rId13" xr:uid="{79F15DD0-7A3A-7A4A-94AA-B325DBCF24E3}"/>
    <hyperlink ref="M18" r:id="rId14" xr:uid="{069D7A13-2FB1-F241-A40D-E815006D9C9C}"/>
    <hyperlink ref="M20" r:id="rId15" xr:uid="{F21FF24B-DA71-5B44-9E15-5C8AEA68D06A}"/>
    <hyperlink ref="M19" r:id="rId16" xr:uid="{185C4CA4-0CC5-2B47-A73E-4726AE538F75}"/>
    <hyperlink ref="M21" r:id="rId17" xr:uid="{2DFE14A8-9E19-0441-A23B-D5819A86E2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2020-07-06T16:26:52Z</dcterms:created>
  <dcterms:modified xsi:type="dcterms:W3CDTF">2022-07-22T20:54:07Z</dcterms:modified>
</cp:coreProperties>
</file>