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ejlundgren/Dropbox/Projects/Meta_Megafauna/ecosystem_metamega/data/literature_update/extraction/Sharp et al 2024 Journal of Ecology/"/>
    </mc:Choice>
  </mc:AlternateContent>
  <xr:revisionPtr revIDLastSave="0" documentId="13_ncr:1_{8D4A9BD4-5629-584A-9AF4-8DA3F7EC4091}" xr6:coauthVersionLast="47" xr6:coauthVersionMax="47" xr10:uidLastSave="{00000000-0000-0000-0000-000000000000}"/>
  <bookViews>
    <workbookView xWindow="15400" yWindow="-21100" windowWidth="38400" windowHeight="21100" tabRatio="679" xr2:uid="{00000000-000D-0000-FFFF-FFFF00000000}"/>
  </bookViews>
  <sheets>
    <sheet name="Meta-data" sheetId="2" r:id="rId1"/>
    <sheet name="Summary of data" sheetId="8" r:id="rId2"/>
    <sheet name="biomass allometric model" sheetId="11" r:id="rId3"/>
    <sheet name="Plot data" sheetId="1" r:id="rId4"/>
    <sheet name="Soil analysis" sheetId="3" r:id="rId5"/>
    <sheet name="Multifunctionality" sheetId="10" r:id="rId6"/>
    <sheet name="Decomposition analysis" sheetId="6" r:id="rId7"/>
    <sheet name="Soil resampling and MOM" sheetId="4" r:id="rId8"/>
    <sheet name="Biomass samples" sheetId="7" r:id="rId9"/>
    <sheet name="Elevation" sheetId="9" r:id="rId10"/>
    <sheet name="Marsh horse observations" sheetId="5" r:id="rId11"/>
  </sheets>
  <definedNames>
    <definedName name="_xlnm._FilterDatabase" localSheetId="9" hidden="1">Elevation!$A$1:$O$481</definedName>
    <definedName name="_xlnm._FilterDatabase" localSheetId="3" hidden="1">'Plot data'!$A$1:$FJ$249</definedName>
    <definedName name="_xlnm._FilterDatabase" localSheetId="4" hidden="1">'Soil analysis'!$A$1:$AF$449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'Plot data'!$CV$197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B3" i="1" l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62" i="1"/>
  <c r="FB63" i="1"/>
  <c r="FB64" i="1"/>
  <c r="FB65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62" i="1"/>
  <c r="EZ63" i="1"/>
  <c r="EZ64" i="1"/>
  <c r="EZ65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62" i="1"/>
  <c r="EX63" i="1"/>
  <c r="EX64" i="1"/>
  <c r="EX65" i="1"/>
  <c r="EX72" i="1"/>
  <c r="EX73" i="1"/>
  <c r="EX74" i="1"/>
  <c r="EX75" i="1"/>
  <c r="EX76" i="1"/>
  <c r="EX77" i="1"/>
  <c r="EX78" i="1"/>
  <c r="EX79" i="1"/>
  <c r="EX80" i="1"/>
  <c r="EX81" i="1"/>
  <c r="EX82" i="1"/>
  <c r="EX83" i="1"/>
  <c r="EX84" i="1"/>
  <c r="EX85" i="1"/>
  <c r="EX86" i="1"/>
  <c r="EX87" i="1"/>
  <c r="EX88" i="1"/>
  <c r="EX89" i="1"/>
  <c r="EX90" i="1"/>
  <c r="EX91" i="1"/>
  <c r="EX92" i="1"/>
  <c r="EX93" i="1"/>
  <c r="EX94" i="1"/>
  <c r="EX95" i="1"/>
  <c r="EX96" i="1"/>
  <c r="EX97" i="1"/>
  <c r="EX98" i="1"/>
  <c r="EX99" i="1"/>
  <c r="EX100" i="1"/>
  <c r="EX101" i="1"/>
  <c r="EX102" i="1"/>
  <c r="EX103" i="1"/>
  <c r="EX104" i="1"/>
  <c r="EX105" i="1"/>
  <c r="EX106" i="1"/>
  <c r="EX107" i="1"/>
  <c r="EX108" i="1"/>
  <c r="EX109" i="1"/>
  <c r="EX110" i="1"/>
  <c r="EX111" i="1"/>
  <c r="EX112" i="1"/>
  <c r="EX113" i="1"/>
  <c r="EX114" i="1"/>
  <c r="EX115" i="1"/>
  <c r="EX116" i="1"/>
  <c r="EX117" i="1"/>
  <c r="EX118" i="1"/>
  <c r="EX119" i="1"/>
  <c r="EX120" i="1"/>
  <c r="EX121" i="1"/>
  <c r="EX122" i="1"/>
  <c r="EX123" i="1"/>
  <c r="EX124" i="1"/>
  <c r="EX125" i="1"/>
  <c r="EX126" i="1"/>
  <c r="EX127" i="1"/>
  <c r="EX128" i="1"/>
  <c r="EX129" i="1"/>
  <c r="EX130" i="1"/>
  <c r="EX131" i="1"/>
  <c r="EX132" i="1"/>
  <c r="EX133" i="1"/>
  <c r="EX134" i="1"/>
  <c r="EX135" i="1"/>
  <c r="EX206" i="1"/>
  <c r="EX207" i="1"/>
  <c r="EX208" i="1"/>
  <c r="EX209" i="1"/>
  <c r="EX210" i="1"/>
  <c r="EX211" i="1"/>
  <c r="EX212" i="1"/>
  <c r="EX213" i="1"/>
  <c r="EX214" i="1"/>
  <c r="EX215" i="1"/>
  <c r="EX216" i="1"/>
  <c r="EX217" i="1"/>
  <c r="EX218" i="1"/>
  <c r="EX219" i="1"/>
  <c r="EX220" i="1"/>
  <c r="EX221" i="1"/>
  <c r="EX228" i="1"/>
  <c r="EX229" i="1"/>
  <c r="EX230" i="1"/>
  <c r="EX231" i="1"/>
  <c r="EX232" i="1"/>
  <c r="EX233" i="1"/>
  <c r="EX234" i="1"/>
  <c r="EX235" i="1"/>
  <c r="EX236" i="1"/>
  <c r="EX237" i="1"/>
  <c r="EX238" i="1"/>
  <c r="EX239" i="1"/>
  <c r="EX240" i="1"/>
  <c r="EX241" i="1"/>
  <c r="EX242" i="1"/>
  <c r="EX243" i="1"/>
  <c r="EX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62" i="1"/>
  <c r="FG63" i="1"/>
  <c r="FG64" i="1"/>
  <c r="FG65" i="1"/>
  <c r="FG2" i="1"/>
  <c r="P4" i="11" l="1"/>
  <c r="P5" i="11"/>
  <c r="P3" i="11"/>
  <c r="CU3" i="1"/>
  <c r="CU4" i="1"/>
  <c r="CU5" i="1"/>
  <c r="CU34" i="1"/>
  <c r="CU35" i="1"/>
  <c r="CU36" i="1"/>
  <c r="CU37" i="1"/>
  <c r="CU6" i="1"/>
  <c r="CU7" i="1"/>
  <c r="CU8" i="1"/>
  <c r="CU9" i="1"/>
  <c r="CU38" i="1"/>
  <c r="CU39" i="1"/>
  <c r="CU40" i="1"/>
  <c r="CU41" i="1"/>
  <c r="CU11" i="1"/>
  <c r="CU12" i="1"/>
  <c r="CU13" i="1"/>
  <c r="CU42" i="1"/>
  <c r="CU43" i="1"/>
  <c r="CU44" i="1"/>
  <c r="CU45" i="1"/>
  <c r="CU14" i="1"/>
  <c r="CU15" i="1"/>
  <c r="CU16" i="1"/>
  <c r="CU17" i="1"/>
  <c r="CU46" i="1"/>
  <c r="CU47" i="1"/>
  <c r="CU48" i="1"/>
  <c r="CU49" i="1"/>
  <c r="CU18" i="1"/>
  <c r="CU19" i="1"/>
  <c r="CU20" i="1"/>
  <c r="CU21" i="1"/>
  <c r="CU50" i="1"/>
  <c r="CU51" i="1"/>
  <c r="CU52" i="1"/>
  <c r="CU53" i="1"/>
  <c r="CU22" i="1"/>
  <c r="CU23" i="1"/>
  <c r="CU54" i="1"/>
  <c r="CU55" i="1"/>
  <c r="CU56" i="1"/>
  <c r="CU57" i="1"/>
  <c r="CU30" i="1"/>
  <c r="CU31" i="1"/>
  <c r="CU32" i="1"/>
  <c r="CU33" i="1"/>
  <c r="CU62" i="1"/>
  <c r="CU63" i="1"/>
  <c r="CU64" i="1"/>
  <c r="CU65" i="1"/>
  <c r="CU2" i="1"/>
  <c r="AD161" i="3" l="1"/>
  <c r="AC161" i="3"/>
  <c r="AD160" i="3"/>
  <c r="AC160" i="3"/>
  <c r="AD159" i="3"/>
  <c r="AC159" i="3"/>
  <c r="AD158" i="3"/>
  <c r="AC158" i="3"/>
  <c r="AD65" i="3"/>
  <c r="AC65" i="3"/>
  <c r="AD64" i="3"/>
  <c r="AC64" i="3"/>
  <c r="AD63" i="3"/>
  <c r="AC63" i="3"/>
  <c r="AD62" i="3"/>
  <c r="AC62" i="3"/>
  <c r="AD153" i="3"/>
  <c r="AC153" i="3"/>
  <c r="AD152" i="3"/>
  <c r="AC152" i="3"/>
  <c r="AD151" i="3"/>
  <c r="AC151" i="3"/>
  <c r="AD150" i="3"/>
  <c r="AC150" i="3"/>
  <c r="AD57" i="3"/>
  <c r="AC57" i="3"/>
  <c r="AD56" i="3"/>
  <c r="AC56" i="3"/>
  <c r="AD55" i="3"/>
  <c r="AC55" i="3"/>
  <c r="AD54" i="3"/>
  <c r="AC54" i="3"/>
  <c r="AD149" i="3"/>
  <c r="AC149" i="3"/>
  <c r="AD148" i="3"/>
  <c r="AC148" i="3"/>
  <c r="AD147" i="3"/>
  <c r="AC147" i="3"/>
  <c r="AD146" i="3"/>
  <c r="AC146" i="3"/>
  <c r="AD53" i="3"/>
  <c r="AC53" i="3"/>
  <c r="AD52" i="3"/>
  <c r="AC52" i="3"/>
  <c r="AD51" i="3"/>
  <c r="AC51" i="3"/>
  <c r="AD50" i="3"/>
  <c r="AC50" i="3"/>
  <c r="AD145" i="3"/>
  <c r="AC145" i="3"/>
  <c r="AD144" i="3"/>
  <c r="AC144" i="3"/>
  <c r="AD143" i="3"/>
  <c r="AC143" i="3"/>
  <c r="AD142" i="3"/>
  <c r="AC142" i="3"/>
  <c r="AD49" i="3"/>
  <c r="AC49" i="3"/>
  <c r="AD48" i="3"/>
  <c r="AC48" i="3"/>
  <c r="AD47" i="3"/>
  <c r="AC47" i="3"/>
  <c r="AD46" i="3"/>
  <c r="AC46" i="3"/>
  <c r="AD141" i="3"/>
  <c r="AC141" i="3"/>
  <c r="AD140" i="3"/>
  <c r="AC140" i="3"/>
  <c r="AD139" i="3"/>
  <c r="AC139" i="3"/>
  <c r="AD138" i="3"/>
  <c r="AC138" i="3"/>
  <c r="AD45" i="3"/>
  <c r="AC45" i="3"/>
  <c r="AD44" i="3"/>
  <c r="AC44" i="3"/>
  <c r="AD43" i="3"/>
  <c r="AC43" i="3"/>
  <c r="AD42" i="3"/>
  <c r="AC42" i="3"/>
  <c r="AD137" i="3"/>
  <c r="AC137" i="3"/>
  <c r="AD136" i="3"/>
  <c r="AC136" i="3"/>
  <c r="AD135" i="3"/>
  <c r="AC135" i="3"/>
  <c r="AD134" i="3"/>
  <c r="AC134" i="3"/>
  <c r="AD41" i="3"/>
  <c r="AC41" i="3"/>
  <c r="AD40" i="3"/>
  <c r="AC40" i="3"/>
  <c r="AD39" i="3"/>
  <c r="AC39" i="3"/>
  <c r="AD38" i="3"/>
  <c r="AC38" i="3"/>
  <c r="AD133" i="3"/>
  <c r="AC133" i="3"/>
  <c r="AD132" i="3"/>
  <c r="AC132" i="3"/>
  <c r="AD131" i="3"/>
  <c r="AC131" i="3"/>
  <c r="AD130" i="3"/>
  <c r="AC130" i="3"/>
  <c r="AD37" i="3"/>
  <c r="AC37" i="3"/>
  <c r="AD36" i="3"/>
  <c r="AC36" i="3"/>
  <c r="AD35" i="3"/>
  <c r="AC35" i="3"/>
  <c r="AD34" i="3"/>
  <c r="AC34" i="3"/>
  <c r="AD129" i="3"/>
  <c r="AC129" i="3"/>
  <c r="AD128" i="3"/>
  <c r="AC128" i="3"/>
  <c r="AD127" i="3"/>
  <c r="AC127" i="3"/>
  <c r="AD126" i="3"/>
  <c r="AC126" i="3"/>
  <c r="AD33" i="3"/>
  <c r="AC33" i="3"/>
  <c r="AD32" i="3"/>
  <c r="AC32" i="3"/>
  <c r="AD31" i="3"/>
  <c r="AC31" i="3"/>
  <c r="AD30" i="3"/>
  <c r="AC30" i="3"/>
  <c r="AD121" i="3"/>
  <c r="AC121" i="3"/>
  <c r="AD120" i="3"/>
  <c r="AC120" i="3"/>
  <c r="AD119" i="3"/>
  <c r="AC119" i="3"/>
  <c r="AD118" i="3"/>
  <c r="AC118" i="3"/>
  <c r="AD25" i="3"/>
  <c r="AC25" i="3"/>
  <c r="AD24" i="3"/>
  <c r="AC24" i="3"/>
  <c r="AD23" i="3"/>
  <c r="AC23" i="3"/>
  <c r="AD22" i="3"/>
  <c r="AC22" i="3"/>
  <c r="AD117" i="3"/>
  <c r="AC117" i="3"/>
  <c r="AD116" i="3"/>
  <c r="AC116" i="3"/>
  <c r="AD115" i="3"/>
  <c r="AC115" i="3"/>
  <c r="AD114" i="3"/>
  <c r="AC114" i="3"/>
  <c r="AD21" i="3"/>
  <c r="AC21" i="3"/>
  <c r="AD20" i="3"/>
  <c r="AC20" i="3"/>
  <c r="AD19" i="3"/>
  <c r="AC19" i="3"/>
  <c r="AD18" i="3"/>
  <c r="AC18" i="3"/>
  <c r="AD113" i="3"/>
  <c r="AC113" i="3"/>
  <c r="AD112" i="3"/>
  <c r="AC112" i="3"/>
  <c r="AD111" i="3"/>
  <c r="AC111" i="3"/>
  <c r="AD110" i="3"/>
  <c r="AC110" i="3"/>
  <c r="AD17" i="3"/>
  <c r="AC17" i="3"/>
  <c r="AD16" i="3"/>
  <c r="AC16" i="3"/>
  <c r="AD15" i="3"/>
  <c r="AC15" i="3"/>
  <c r="AD14" i="3"/>
  <c r="AC14" i="3"/>
  <c r="AD109" i="3"/>
  <c r="AC109" i="3"/>
  <c r="AD108" i="3"/>
  <c r="AC108" i="3"/>
  <c r="AD107" i="3"/>
  <c r="AC107" i="3"/>
  <c r="AD106" i="3"/>
  <c r="AC106" i="3"/>
  <c r="AD13" i="3"/>
  <c r="AC13" i="3"/>
  <c r="AD12" i="3"/>
  <c r="AC12" i="3"/>
  <c r="AD11" i="3"/>
  <c r="AC11" i="3"/>
  <c r="AD10" i="3"/>
  <c r="AC10" i="3"/>
  <c r="AD105" i="3"/>
  <c r="AC105" i="3"/>
  <c r="AD104" i="3"/>
  <c r="AC104" i="3"/>
  <c r="AD103" i="3"/>
  <c r="AC103" i="3"/>
  <c r="AD102" i="3"/>
  <c r="AC102" i="3"/>
  <c r="AD9" i="3"/>
  <c r="AC9" i="3"/>
  <c r="AD8" i="3"/>
  <c r="AC8" i="3"/>
  <c r="AD7" i="3"/>
  <c r="AC7" i="3"/>
  <c r="AD6" i="3"/>
  <c r="AC6" i="3"/>
  <c r="AD101" i="3"/>
  <c r="AC101" i="3"/>
  <c r="AD100" i="3"/>
  <c r="AC100" i="3"/>
  <c r="AD99" i="3"/>
  <c r="AC99" i="3"/>
  <c r="AD98" i="3"/>
  <c r="AC98" i="3"/>
  <c r="AD5" i="3"/>
  <c r="AC5" i="3"/>
  <c r="AD4" i="3"/>
  <c r="AC4" i="3"/>
  <c r="AD3" i="3"/>
  <c r="AC3" i="3"/>
  <c r="AD2" i="3"/>
  <c r="AC2" i="3"/>
  <c r="A129" i="3"/>
  <c r="AD67" i="3"/>
  <c r="AD68" i="3"/>
  <c r="AD69" i="3"/>
  <c r="AD162" i="3"/>
  <c r="AD163" i="3"/>
  <c r="AD164" i="3"/>
  <c r="AD165" i="3"/>
  <c r="AD70" i="3"/>
  <c r="AD71" i="3"/>
  <c r="AD72" i="3"/>
  <c r="AD73" i="3"/>
  <c r="AD166" i="3"/>
  <c r="AD167" i="3"/>
  <c r="AD168" i="3"/>
  <c r="AD169" i="3"/>
  <c r="AD74" i="3"/>
  <c r="AD75" i="3"/>
  <c r="AD76" i="3"/>
  <c r="AD77" i="3"/>
  <c r="AD170" i="3"/>
  <c r="AD171" i="3"/>
  <c r="AD172" i="3"/>
  <c r="AD173" i="3"/>
  <c r="AD78" i="3"/>
  <c r="AD79" i="3"/>
  <c r="AD80" i="3"/>
  <c r="AD81" i="3"/>
  <c r="AD174" i="3"/>
  <c r="AD175" i="3"/>
  <c r="AD176" i="3"/>
  <c r="AD177" i="3"/>
  <c r="AD82" i="3"/>
  <c r="AD83" i="3"/>
  <c r="AD84" i="3"/>
  <c r="AD85" i="3"/>
  <c r="AD178" i="3"/>
  <c r="AD179" i="3"/>
  <c r="AD180" i="3"/>
  <c r="AD181" i="3"/>
  <c r="AD86" i="3"/>
  <c r="AD87" i="3"/>
  <c r="AD88" i="3"/>
  <c r="AD89" i="3"/>
  <c r="AD182" i="3"/>
  <c r="AD183" i="3"/>
  <c r="AD184" i="3"/>
  <c r="AD185" i="3"/>
  <c r="AD94" i="3"/>
  <c r="AD95" i="3"/>
  <c r="AD96" i="3"/>
  <c r="AD97" i="3"/>
  <c r="AD190" i="3"/>
  <c r="AD191" i="3"/>
  <c r="AD192" i="3"/>
  <c r="AD193" i="3"/>
  <c r="AD66" i="3"/>
  <c r="AC94" i="3"/>
  <c r="AC95" i="3"/>
  <c r="AC96" i="3"/>
  <c r="AC97" i="3"/>
  <c r="AC190" i="3"/>
  <c r="AC191" i="3"/>
  <c r="AC192" i="3"/>
  <c r="AC193" i="3"/>
  <c r="AC67" i="3"/>
  <c r="AC68" i="3"/>
  <c r="AC69" i="3"/>
  <c r="AC162" i="3"/>
  <c r="AC163" i="3"/>
  <c r="AC164" i="3"/>
  <c r="AC165" i="3"/>
  <c r="AC70" i="3"/>
  <c r="AC71" i="3"/>
  <c r="AC72" i="3"/>
  <c r="AC73" i="3"/>
  <c r="AC166" i="3"/>
  <c r="AC167" i="3"/>
  <c r="AC168" i="3"/>
  <c r="AC169" i="3"/>
  <c r="AC74" i="3"/>
  <c r="AC75" i="3"/>
  <c r="AC76" i="3"/>
  <c r="AC77" i="3"/>
  <c r="AC170" i="3"/>
  <c r="AC171" i="3"/>
  <c r="AC172" i="3"/>
  <c r="AC173" i="3"/>
  <c r="AC78" i="3"/>
  <c r="AC79" i="3"/>
  <c r="AC80" i="3"/>
  <c r="AC81" i="3"/>
  <c r="AC174" i="3"/>
  <c r="AC175" i="3"/>
  <c r="AC176" i="3"/>
  <c r="AC177" i="3"/>
  <c r="AC82" i="3"/>
  <c r="AC83" i="3"/>
  <c r="AC84" i="3"/>
  <c r="AC85" i="3"/>
  <c r="AC178" i="3"/>
  <c r="AC179" i="3"/>
  <c r="AC180" i="3"/>
  <c r="AC181" i="3"/>
  <c r="AC86" i="3"/>
  <c r="AC87" i="3"/>
  <c r="AC88" i="3"/>
  <c r="AC89" i="3"/>
  <c r="AC182" i="3"/>
  <c r="AC183" i="3"/>
  <c r="AC184" i="3"/>
  <c r="AC185" i="3"/>
  <c r="AC66" i="3"/>
  <c r="W94" i="3"/>
  <c r="W95" i="3"/>
  <c r="Z95" i="3" s="1"/>
  <c r="W96" i="3"/>
  <c r="X96" i="3" s="1"/>
  <c r="AA96" i="3" s="1"/>
  <c r="W97" i="3"/>
  <c r="W190" i="3"/>
  <c r="W191" i="3"/>
  <c r="Z191" i="3" s="1"/>
  <c r="W192" i="3"/>
  <c r="X192" i="3" s="1"/>
  <c r="AA192" i="3" s="1"/>
  <c r="W193" i="3"/>
  <c r="Z193" i="3" s="1"/>
  <c r="W34" i="3"/>
  <c r="W35" i="3"/>
  <c r="Z35" i="3" s="1"/>
  <c r="W36" i="3"/>
  <c r="X36" i="3" s="1"/>
  <c r="AA36" i="3" s="1"/>
  <c r="W37" i="3"/>
  <c r="W130" i="3"/>
  <c r="W131" i="3"/>
  <c r="Z131" i="3" s="1"/>
  <c r="W132" i="3"/>
  <c r="X132" i="3" s="1"/>
  <c r="AA132" i="3" s="1"/>
  <c r="W133" i="3"/>
  <c r="Z133" i="3" s="1"/>
  <c r="W38" i="3"/>
  <c r="W39" i="3"/>
  <c r="Z39" i="3" s="1"/>
  <c r="W40" i="3"/>
  <c r="X40" i="3" s="1"/>
  <c r="AA40" i="3" s="1"/>
  <c r="W41" i="3"/>
  <c r="W134" i="3"/>
  <c r="W135" i="3"/>
  <c r="Z135" i="3" s="1"/>
  <c r="W136" i="3"/>
  <c r="X136" i="3" s="1"/>
  <c r="AA136" i="3" s="1"/>
  <c r="W137" i="3"/>
  <c r="Z137" i="3" s="1"/>
  <c r="W42" i="3"/>
  <c r="W43" i="3"/>
  <c r="Z43" i="3" s="1"/>
  <c r="W44" i="3"/>
  <c r="X44" i="3" s="1"/>
  <c r="AA44" i="3" s="1"/>
  <c r="W45" i="3"/>
  <c r="W138" i="3"/>
  <c r="W139" i="3"/>
  <c r="Z139" i="3" s="1"/>
  <c r="W140" i="3"/>
  <c r="X140" i="3" s="1"/>
  <c r="AA140" i="3" s="1"/>
  <c r="W141" i="3"/>
  <c r="Z141" i="3" s="1"/>
  <c r="W46" i="3"/>
  <c r="W47" i="3"/>
  <c r="Z47" i="3" s="1"/>
  <c r="W48" i="3"/>
  <c r="X48" i="3" s="1"/>
  <c r="AA48" i="3" s="1"/>
  <c r="W49" i="3"/>
  <c r="W142" i="3"/>
  <c r="X142" i="3" s="1"/>
  <c r="AA142" i="3" s="1"/>
  <c r="W143" i="3"/>
  <c r="Z143" i="3" s="1"/>
  <c r="W144" i="3"/>
  <c r="X144" i="3" s="1"/>
  <c r="AA144" i="3" s="1"/>
  <c r="W145" i="3"/>
  <c r="Z145" i="3" s="1"/>
  <c r="W50" i="3"/>
  <c r="W51" i="3"/>
  <c r="Z51" i="3" s="1"/>
  <c r="W52" i="3"/>
  <c r="X52" i="3" s="1"/>
  <c r="AA52" i="3" s="1"/>
  <c r="W53" i="3"/>
  <c r="Z53" i="3" s="1"/>
  <c r="W146" i="3"/>
  <c r="X146" i="3" s="1"/>
  <c r="AA146" i="3" s="1"/>
  <c r="W147" i="3"/>
  <c r="Z147" i="3" s="1"/>
  <c r="W148" i="3"/>
  <c r="W149" i="3"/>
  <c r="W54" i="3"/>
  <c r="W55" i="3"/>
  <c r="Z55" i="3" s="1"/>
  <c r="W56" i="3"/>
  <c r="X56" i="3" s="1"/>
  <c r="AA56" i="3" s="1"/>
  <c r="W57" i="3"/>
  <c r="Z57" i="3" s="1"/>
  <c r="W150" i="3"/>
  <c r="W151" i="3"/>
  <c r="Z151" i="3" s="1"/>
  <c r="W152" i="3"/>
  <c r="W153" i="3"/>
  <c r="W62" i="3"/>
  <c r="W63" i="3"/>
  <c r="Z63" i="3" s="1"/>
  <c r="W64" i="3"/>
  <c r="X64" i="3" s="1"/>
  <c r="AA64" i="3" s="1"/>
  <c r="W65" i="3"/>
  <c r="Z65" i="3" s="1"/>
  <c r="W158" i="3"/>
  <c r="X158" i="3" s="1"/>
  <c r="AA158" i="3" s="1"/>
  <c r="W159" i="3"/>
  <c r="Z159" i="3" s="1"/>
  <c r="W160" i="3"/>
  <c r="W161" i="3"/>
  <c r="W2" i="3"/>
  <c r="W3" i="3"/>
  <c r="Z3" i="3" s="1"/>
  <c r="W4" i="3"/>
  <c r="X4" i="3" s="1"/>
  <c r="AA4" i="3" s="1"/>
  <c r="W5" i="3"/>
  <c r="W98" i="3"/>
  <c r="W99" i="3"/>
  <c r="Z99" i="3" s="1"/>
  <c r="W100" i="3"/>
  <c r="W101" i="3"/>
  <c r="W6" i="3"/>
  <c r="W7" i="3"/>
  <c r="W8" i="3"/>
  <c r="X8" i="3" s="1"/>
  <c r="AA8" i="3" s="1"/>
  <c r="W9" i="3"/>
  <c r="Z9" i="3" s="1"/>
  <c r="W102" i="3"/>
  <c r="W103" i="3"/>
  <c r="Z103" i="3" s="1"/>
  <c r="W104" i="3"/>
  <c r="W105" i="3"/>
  <c r="W10" i="3"/>
  <c r="W11" i="3"/>
  <c r="Z11" i="3" s="1"/>
  <c r="W12" i="3"/>
  <c r="X12" i="3" s="1"/>
  <c r="AA12" i="3" s="1"/>
  <c r="W13" i="3"/>
  <c r="Z13" i="3" s="1"/>
  <c r="W106" i="3"/>
  <c r="W107" i="3"/>
  <c r="Z107" i="3" s="1"/>
  <c r="W108" i="3"/>
  <c r="W109" i="3"/>
  <c r="W14" i="3"/>
  <c r="W15" i="3"/>
  <c r="Z15" i="3" s="1"/>
  <c r="W16" i="3"/>
  <c r="X16" i="3" s="1"/>
  <c r="AA16" i="3" s="1"/>
  <c r="W17" i="3"/>
  <c r="Z17" i="3" s="1"/>
  <c r="W110" i="3"/>
  <c r="W111" i="3"/>
  <c r="X111" i="3" s="1"/>
  <c r="AA111" i="3" s="1"/>
  <c r="W112" i="3"/>
  <c r="W113" i="3"/>
  <c r="W18" i="3"/>
  <c r="W19" i="3"/>
  <c r="Z19" i="3" s="1"/>
  <c r="W20" i="3"/>
  <c r="X20" i="3" s="1"/>
  <c r="AA20" i="3" s="1"/>
  <c r="W21" i="3"/>
  <c r="W114" i="3"/>
  <c r="W115" i="3"/>
  <c r="Z115" i="3" s="1"/>
  <c r="W116" i="3"/>
  <c r="W117" i="3"/>
  <c r="W22" i="3"/>
  <c r="W23" i="3"/>
  <c r="W24" i="3"/>
  <c r="W25" i="3"/>
  <c r="Z25" i="3" s="1"/>
  <c r="W118" i="3"/>
  <c r="W119" i="3"/>
  <c r="Z119" i="3" s="1"/>
  <c r="W120" i="3"/>
  <c r="W121" i="3"/>
  <c r="Z121" i="3" s="1"/>
  <c r="W30" i="3"/>
  <c r="W31" i="3"/>
  <c r="W32" i="3"/>
  <c r="W33" i="3"/>
  <c r="Z33" i="3" s="1"/>
  <c r="W126" i="3"/>
  <c r="W127" i="3"/>
  <c r="Z127" i="3" s="1"/>
  <c r="W128" i="3"/>
  <c r="W129" i="3"/>
  <c r="Z129" i="3" s="1"/>
  <c r="U387" i="3"/>
  <c r="V387" i="3" s="1"/>
  <c r="U402" i="3"/>
  <c r="V402" i="3" s="1"/>
  <c r="U403" i="3"/>
  <c r="V403" i="3" s="1"/>
  <c r="U418" i="3"/>
  <c r="V418" i="3" s="1"/>
  <c r="U419" i="3"/>
  <c r="V419" i="3" s="1"/>
  <c r="U434" i="3"/>
  <c r="V434" i="3" s="1"/>
  <c r="U435" i="3"/>
  <c r="V435" i="3" s="1"/>
  <c r="U388" i="3"/>
  <c r="V388" i="3" s="1"/>
  <c r="U389" i="3"/>
  <c r="V389" i="3" s="1"/>
  <c r="U404" i="3"/>
  <c r="V404" i="3" s="1"/>
  <c r="U405" i="3"/>
  <c r="V405" i="3" s="1"/>
  <c r="U420" i="3"/>
  <c r="V420" i="3" s="1"/>
  <c r="U421" i="3"/>
  <c r="V421" i="3" s="1"/>
  <c r="U436" i="3"/>
  <c r="V436" i="3" s="1"/>
  <c r="U437" i="3"/>
  <c r="V437" i="3" s="1"/>
  <c r="U390" i="3"/>
  <c r="V390" i="3" s="1"/>
  <c r="U391" i="3"/>
  <c r="V391" i="3" s="1"/>
  <c r="U406" i="3"/>
  <c r="V406" i="3" s="1"/>
  <c r="U407" i="3"/>
  <c r="V407" i="3" s="1"/>
  <c r="U422" i="3"/>
  <c r="V422" i="3" s="1"/>
  <c r="U423" i="3"/>
  <c r="V423" i="3" s="1"/>
  <c r="U438" i="3"/>
  <c r="V438" i="3" s="1"/>
  <c r="U439" i="3"/>
  <c r="V439" i="3" s="1"/>
  <c r="U392" i="3"/>
  <c r="V392" i="3" s="1"/>
  <c r="U393" i="3"/>
  <c r="V393" i="3" s="1"/>
  <c r="U408" i="3"/>
  <c r="V408" i="3" s="1"/>
  <c r="U409" i="3"/>
  <c r="V409" i="3" s="1"/>
  <c r="U424" i="3"/>
  <c r="V424" i="3" s="1"/>
  <c r="U425" i="3"/>
  <c r="V425" i="3" s="1"/>
  <c r="U440" i="3"/>
  <c r="V440" i="3" s="1"/>
  <c r="U441" i="3"/>
  <c r="V441" i="3" s="1"/>
  <c r="U394" i="3"/>
  <c r="V394" i="3" s="1"/>
  <c r="U395" i="3"/>
  <c r="V395" i="3" s="1"/>
  <c r="U410" i="3"/>
  <c r="V410" i="3" s="1"/>
  <c r="U411" i="3"/>
  <c r="V411" i="3" s="1"/>
  <c r="U426" i="3"/>
  <c r="V426" i="3" s="1"/>
  <c r="U427" i="3"/>
  <c r="V427" i="3" s="1"/>
  <c r="U442" i="3"/>
  <c r="V442" i="3" s="1"/>
  <c r="U443" i="3"/>
  <c r="V443" i="3" s="1"/>
  <c r="U396" i="3"/>
  <c r="V396" i="3" s="1"/>
  <c r="U397" i="3"/>
  <c r="V397" i="3" s="1"/>
  <c r="U412" i="3"/>
  <c r="V412" i="3" s="1"/>
  <c r="U413" i="3"/>
  <c r="V413" i="3" s="1"/>
  <c r="U428" i="3"/>
  <c r="V428" i="3" s="1"/>
  <c r="U429" i="3"/>
  <c r="V429" i="3" s="1"/>
  <c r="U444" i="3"/>
  <c r="V444" i="3" s="1"/>
  <c r="U445" i="3"/>
  <c r="V445" i="3" s="1"/>
  <c r="U398" i="3"/>
  <c r="V398" i="3" s="1"/>
  <c r="U399" i="3"/>
  <c r="V399" i="3" s="1"/>
  <c r="U414" i="3"/>
  <c r="V414" i="3" s="1"/>
  <c r="U415" i="3"/>
  <c r="V415" i="3" s="1"/>
  <c r="U400" i="3"/>
  <c r="V400" i="3" s="1"/>
  <c r="U401" i="3"/>
  <c r="V401" i="3" s="1"/>
  <c r="U416" i="3"/>
  <c r="V416" i="3" s="1"/>
  <c r="U417" i="3"/>
  <c r="V417" i="3" s="1"/>
  <c r="U430" i="3"/>
  <c r="V430" i="3" s="1"/>
  <c r="U431" i="3"/>
  <c r="V431" i="3" s="1"/>
  <c r="U446" i="3"/>
  <c r="V446" i="3" s="1"/>
  <c r="U447" i="3"/>
  <c r="V447" i="3" s="1"/>
  <c r="U432" i="3"/>
  <c r="V432" i="3" s="1"/>
  <c r="U433" i="3"/>
  <c r="V433" i="3" s="1"/>
  <c r="U448" i="3"/>
  <c r="V448" i="3" s="1"/>
  <c r="U449" i="3"/>
  <c r="V449" i="3" s="1"/>
  <c r="U323" i="3"/>
  <c r="V323" i="3" s="1"/>
  <c r="U322" i="3"/>
  <c r="V322" i="3" s="1"/>
  <c r="U339" i="3"/>
  <c r="V339" i="3" s="1"/>
  <c r="U338" i="3"/>
  <c r="V338" i="3" s="1"/>
  <c r="U355" i="3"/>
  <c r="V355" i="3" s="1"/>
  <c r="U354" i="3"/>
  <c r="V354" i="3" s="1"/>
  <c r="U371" i="3"/>
  <c r="V371" i="3" s="1"/>
  <c r="U370" i="3"/>
  <c r="V370" i="3" s="1"/>
  <c r="U324" i="3"/>
  <c r="V324" i="3" s="1"/>
  <c r="U325" i="3"/>
  <c r="V325" i="3" s="1"/>
  <c r="U341" i="3"/>
  <c r="V341" i="3" s="1"/>
  <c r="U340" i="3"/>
  <c r="V340" i="3" s="1"/>
  <c r="U356" i="3"/>
  <c r="V356" i="3" s="1"/>
  <c r="U357" i="3"/>
  <c r="V357" i="3" s="1"/>
  <c r="U372" i="3"/>
  <c r="V372" i="3" s="1"/>
  <c r="U373" i="3"/>
  <c r="V373" i="3" s="1"/>
  <c r="U327" i="3"/>
  <c r="V327" i="3" s="1"/>
  <c r="U326" i="3"/>
  <c r="V326" i="3" s="1"/>
  <c r="U343" i="3"/>
  <c r="V343" i="3" s="1"/>
  <c r="U342" i="3"/>
  <c r="V342" i="3" s="1"/>
  <c r="U359" i="3"/>
  <c r="V359" i="3" s="1"/>
  <c r="U358" i="3"/>
  <c r="V358" i="3" s="1"/>
  <c r="U374" i="3"/>
  <c r="V374" i="3" s="1"/>
  <c r="U375" i="3"/>
  <c r="V375" i="3" s="1"/>
  <c r="U329" i="3"/>
  <c r="V329" i="3" s="1"/>
  <c r="U328" i="3"/>
  <c r="V328" i="3" s="1"/>
  <c r="U345" i="3"/>
  <c r="V345" i="3" s="1"/>
  <c r="U344" i="3"/>
  <c r="V344" i="3" s="1"/>
  <c r="U360" i="3"/>
  <c r="V360" i="3" s="1"/>
  <c r="U361" i="3"/>
  <c r="V361" i="3" s="1"/>
  <c r="U376" i="3"/>
  <c r="V376" i="3" s="1"/>
  <c r="U377" i="3"/>
  <c r="V377" i="3" s="1"/>
  <c r="U331" i="3"/>
  <c r="V331" i="3" s="1"/>
  <c r="U330" i="3"/>
  <c r="V330" i="3" s="1"/>
  <c r="U347" i="3"/>
  <c r="V347" i="3" s="1"/>
  <c r="U346" i="3"/>
  <c r="V346" i="3" s="1"/>
  <c r="U363" i="3"/>
  <c r="V363" i="3" s="1"/>
  <c r="U362" i="3"/>
  <c r="V362" i="3" s="1"/>
  <c r="U379" i="3"/>
  <c r="V379" i="3" s="1"/>
  <c r="U378" i="3"/>
  <c r="V378" i="3" s="1"/>
  <c r="U333" i="3"/>
  <c r="V333" i="3" s="1"/>
  <c r="U332" i="3"/>
  <c r="V332" i="3" s="1"/>
  <c r="U349" i="3"/>
  <c r="V349" i="3" s="1"/>
  <c r="U348" i="3"/>
  <c r="V348" i="3" s="1"/>
  <c r="U365" i="3"/>
  <c r="V365" i="3" s="1"/>
  <c r="U364" i="3"/>
  <c r="V364" i="3" s="1"/>
  <c r="U381" i="3"/>
  <c r="V381" i="3" s="1"/>
  <c r="U380" i="3"/>
  <c r="V380" i="3" s="1"/>
  <c r="U335" i="3"/>
  <c r="V335" i="3" s="1"/>
  <c r="U334" i="3"/>
  <c r="V334" i="3" s="1"/>
  <c r="U350" i="3"/>
  <c r="V350" i="3" s="1"/>
  <c r="U351" i="3"/>
  <c r="V351" i="3" s="1"/>
  <c r="U367" i="3"/>
  <c r="V367" i="3" s="1"/>
  <c r="U366" i="3"/>
  <c r="V366" i="3" s="1"/>
  <c r="U382" i="3"/>
  <c r="V382" i="3" s="1"/>
  <c r="U383" i="3"/>
  <c r="V383" i="3" s="1"/>
  <c r="U337" i="3"/>
  <c r="V337" i="3" s="1"/>
  <c r="U336" i="3"/>
  <c r="V336" i="3" s="1"/>
  <c r="U353" i="3"/>
  <c r="V353" i="3" s="1"/>
  <c r="U352" i="3"/>
  <c r="V352" i="3" s="1"/>
  <c r="U369" i="3"/>
  <c r="V369" i="3" s="1"/>
  <c r="U368" i="3"/>
  <c r="V368" i="3" s="1"/>
  <c r="U385" i="3"/>
  <c r="V385" i="3" s="1"/>
  <c r="U384" i="3"/>
  <c r="V384" i="3" s="1"/>
  <c r="U194" i="3"/>
  <c r="V194" i="3" s="1"/>
  <c r="U226" i="3"/>
  <c r="V226" i="3" s="1"/>
  <c r="U195" i="3"/>
  <c r="V195" i="3" s="1"/>
  <c r="U227" i="3"/>
  <c r="V227" i="3" s="1"/>
  <c r="U196" i="3"/>
  <c r="V196" i="3" s="1"/>
  <c r="U228" i="3"/>
  <c r="V228" i="3" s="1"/>
  <c r="U197" i="3"/>
  <c r="V197" i="3" s="1"/>
  <c r="U229" i="3"/>
  <c r="V229" i="3" s="1"/>
  <c r="U258" i="3"/>
  <c r="V258" i="3" s="1"/>
  <c r="U290" i="3"/>
  <c r="V290" i="3" s="1"/>
  <c r="U259" i="3"/>
  <c r="V259" i="3" s="1"/>
  <c r="U291" i="3"/>
  <c r="V291" i="3" s="1"/>
  <c r="U260" i="3"/>
  <c r="V260" i="3" s="1"/>
  <c r="U292" i="3"/>
  <c r="V292" i="3" s="1"/>
  <c r="U261" i="3"/>
  <c r="V261" i="3" s="1"/>
  <c r="U293" i="3"/>
  <c r="V293" i="3" s="1"/>
  <c r="U198" i="3"/>
  <c r="V198" i="3" s="1"/>
  <c r="U230" i="3"/>
  <c r="V230" i="3" s="1"/>
  <c r="U199" i="3"/>
  <c r="V199" i="3" s="1"/>
  <c r="U231" i="3"/>
  <c r="V231" i="3" s="1"/>
  <c r="U200" i="3"/>
  <c r="V200" i="3" s="1"/>
  <c r="U232" i="3"/>
  <c r="V232" i="3" s="1"/>
  <c r="U201" i="3"/>
  <c r="V201" i="3" s="1"/>
  <c r="U233" i="3"/>
  <c r="V233" i="3" s="1"/>
  <c r="U262" i="3"/>
  <c r="V262" i="3" s="1"/>
  <c r="U294" i="3"/>
  <c r="V294" i="3" s="1"/>
  <c r="U263" i="3"/>
  <c r="V263" i="3" s="1"/>
  <c r="U295" i="3"/>
  <c r="V295" i="3" s="1"/>
  <c r="U264" i="3"/>
  <c r="V264" i="3" s="1"/>
  <c r="U296" i="3"/>
  <c r="V296" i="3" s="1"/>
  <c r="U265" i="3"/>
  <c r="V265" i="3" s="1"/>
  <c r="U297" i="3"/>
  <c r="V297" i="3" s="1"/>
  <c r="U202" i="3"/>
  <c r="V202" i="3" s="1"/>
  <c r="U234" i="3"/>
  <c r="V234" i="3" s="1"/>
  <c r="U203" i="3"/>
  <c r="V203" i="3" s="1"/>
  <c r="U235" i="3"/>
  <c r="V235" i="3" s="1"/>
  <c r="U204" i="3"/>
  <c r="V204" i="3" s="1"/>
  <c r="U236" i="3"/>
  <c r="V236" i="3" s="1"/>
  <c r="U205" i="3"/>
  <c r="V205" i="3" s="1"/>
  <c r="U237" i="3"/>
  <c r="V237" i="3" s="1"/>
  <c r="U266" i="3"/>
  <c r="V266" i="3" s="1"/>
  <c r="U298" i="3"/>
  <c r="V298" i="3" s="1"/>
  <c r="U267" i="3"/>
  <c r="V267" i="3" s="1"/>
  <c r="U299" i="3"/>
  <c r="V299" i="3" s="1"/>
  <c r="U268" i="3"/>
  <c r="V268" i="3" s="1"/>
  <c r="U300" i="3"/>
  <c r="V300" i="3" s="1"/>
  <c r="U269" i="3"/>
  <c r="V269" i="3" s="1"/>
  <c r="U301" i="3"/>
  <c r="V301" i="3" s="1"/>
  <c r="U206" i="3"/>
  <c r="V206" i="3" s="1"/>
  <c r="U238" i="3"/>
  <c r="V238" i="3" s="1"/>
  <c r="U207" i="3"/>
  <c r="V207" i="3" s="1"/>
  <c r="U239" i="3"/>
  <c r="V239" i="3" s="1"/>
  <c r="U208" i="3"/>
  <c r="V208" i="3" s="1"/>
  <c r="U240" i="3"/>
  <c r="V240" i="3" s="1"/>
  <c r="U209" i="3"/>
  <c r="V209" i="3" s="1"/>
  <c r="U241" i="3"/>
  <c r="V241" i="3" s="1"/>
  <c r="U270" i="3"/>
  <c r="V270" i="3" s="1"/>
  <c r="U302" i="3"/>
  <c r="V302" i="3" s="1"/>
  <c r="U271" i="3"/>
  <c r="V271" i="3" s="1"/>
  <c r="U303" i="3"/>
  <c r="V303" i="3" s="1"/>
  <c r="U272" i="3"/>
  <c r="V272" i="3" s="1"/>
  <c r="U304" i="3"/>
  <c r="V304" i="3" s="1"/>
  <c r="U273" i="3"/>
  <c r="V273" i="3" s="1"/>
  <c r="U305" i="3"/>
  <c r="V305" i="3" s="1"/>
  <c r="U210" i="3"/>
  <c r="V210" i="3" s="1"/>
  <c r="U242" i="3"/>
  <c r="V242" i="3" s="1"/>
  <c r="U211" i="3"/>
  <c r="V211" i="3" s="1"/>
  <c r="U243" i="3"/>
  <c r="V243" i="3" s="1"/>
  <c r="U212" i="3"/>
  <c r="V212" i="3" s="1"/>
  <c r="U244" i="3"/>
  <c r="V244" i="3" s="1"/>
  <c r="U213" i="3"/>
  <c r="V213" i="3" s="1"/>
  <c r="U245" i="3"/>
  <c r="V245" i="3" s="1"/>
  <c r="U274" i="3"/>
  <c r="V274" i="3" s="1"/>
  <c r="U306" i="3"/>
  <c r="V306" i="3" s="1"/>
  <c r="U275" i="3"/>
  <c r="V275" i="3" s="1"/>
  <c r="U307" i="3"/>
  <c r="V307" i="3" s="1"/>
  <c r="U276" i="3"/>
  <c r="V276" i="3" s="1"/>
  <c r="U308" i="3"/>
  <c r="V308" i="3" s="1"/>
  <c r="U277" i="3"/>
  <c r="V277" i="3" s="1"/>
  <c r="U309" i="3"/>
  <c r="V309" i="3" s="1"/>
  <c r="U214" i="3"/>
  <c r="V214" i="3" s="1"/>
  <c r="U246" i="3"/>
  <c r="V246" i="3" s="1"/>
  <c r="U215" i="3"/>
  <c r="V215" i="3" s="1"/>
  <c r="U247" i="3"/>
  <c r="V247" i="3" s="1"/>
  <c r="U216" i="3"/>
  <c r="V216" i="3" s="1"/>
  <c r="U248" i="3"/>
  <c r="V248" i="3" s="1"/>
  <c r="U217" i="3"/>
  <c r="V217" i="3" s="1"/>
  <c r="U249" i="3"/>
  <c r="V249" i="3" s="1"/>
  <c r="U278" i="3"/>
  <c r="V278" i="3" s="1"/>
  <c r="U310" i="3"/>
  <c r="V310" i="3" s="1"/>
  <c r="U279" i="3"/>
  <c r="V279" i="3" s="1"/>
  <c r="U311" i="3"/>
  <c r="V311" i="3" s="1"/>
  <c r="U280" i="3"/>
  <c r="V280" i="3" s="1"/>
  <c r="U312" i="3"/>
  <c r="V312" i="3" s="1"/>
  <c r="U281" i="3"/>
  <c r="V281" i="3" s="1"/>
  <c r="U313" i="3"/>
  <c r="V313" i="3" s="1"/>
  <c r="U218" i="3"/>
  <c r="V218" i="3" s="1"/>
  <c r="U250" i="3"/>
  <c r="V250" i="3" s="1"/>
  <c r="U219" i="3"/>
  <c r="V219" i="3" s="1"/>
  <c r="U251" i="3"/>
  <c r="V251" i="3" s="1"/>
  <c r="U220" i="3"/>
  <c r="V220" i="3" s="1"/>
  <c r="U252" i="3"/>
  <c r="V252" i="3" s="1"/>
  <c r="U221" i="3"/>
  <c r="V221" i="3" s="1"/>
  <c r="U253" i="3"/>
  <c r="V253" i="3" s="1"/>
  <c r="U282" i="3"/>
  <c r="V282" i="3" s="1"/>
  <c r="U314" i="3"/>
  <c r="V314" i="3" s="1"/>
  <c r="U283" i="3"/>
  <c r="V283" i="3" s="1"/>
  <c r="U315" i="3"/>
  <c r="V315" i="3" s="1"/>
  <c r="U284" i="3"/>
  <c r="V284" i="3" s="1"/>
  <c r="U316" i="3"/>
  <c r="V316" i="3" s="1"/>
  <c r="U285" i="3"/>
  <c r="V285" i="3" s="1"/>
  <c r="U317" i="3"/>
  <c r="V317" i="3" s="1"/>
  <c r="U222" i="3"/>
  <c r="V222" i="3" s="1"/>
  <c r="U254" i="3"/>
  <c r="V254" i="3" s="1"/>
  <c r="U223" i="3"/>
  <c r="V223" i="3" s="1"/>
  <c r="U255" i="3"/>
  <c r="V255" i="3" s="1"/>
  <c r="U224" i="3"/>
  <c r="V224" i="3" s="1"/>
  <c r="U256" i="3"/>
  <c r="V256" i="3" s="1"/>
  <c r="U225" i="3"/>
  <c r="V225" i="3" s="1"/>
  <c r="U257" i="3"/>
  <c r="V257" i="3" s="1"/>
  <c r="U286" i="3"/>
  <c r="V286" i="3" s="1"/>
  <c r="U318" i="3"/>
  <c r="V318" i="3" s="1"/>
  <c r="U287" i="3"/>
  <c r="V287" i="3" s="1"/>
  <c r="U319" i="3"/>
  <c r="V319" i="3" s="1"/>
  <c r="U288" i="3"/>
  <c r="V288" i="3" s="1"/>
  <c r="U320" i="3"/>
  <c r="V320" i="3" s="1"/>
  <c r="U289" i="3"/>
  <c r="V289" i="3" s="1"/>
  <c r="U321" i="3"/>
  <c r="V321" i="3" s="1"/>
  <c r="U66" i="3"/>
  <c r="V66" i="3" s="1"/>
  <c r="Y66" i="3" s="1"/>
  <c r="U67" i="3"/>
  <c r="V67" i="3" s="1"/>
  <c r="Y67" i="3" s="1"/>
  <c r="U68" i="3"/>
  <c r="V68" i="3" s="1"/>
  <c r="Y68" i="3" s="1"/>
  <c r="U69" i="3"/>
  <c r="V69" i="3" s="1"/>
  <c r="Y69" i="3" s="1"/>
  <c r="U162" i="3"/>
  <c r="V162" i="3" s="1"/>
  <c r="Y162" i="3" s="1"/>
  <c r="U163" i="3"/>
  <c r="V163" i="3" s="1"/>
  <c r="Y163" i="3" s="1"/>
  <c r="U164" i="3"/>
  <c r="V164" i="3" s="1"/>
  <c r="Y164" i="3" s="1"/>
  <c r="U165" i="3"/>
  <c r="V165" i="3" s="1"/>
  <c r="Y165" i="3" s="1"/>
  <c r="U70" i="3"/>
  <c r="V70" i="3" s="1"/>
  <c r="Y70" i="3" s="1"/>
  <c r="U71" i="3"/>
  <c r="V71" i="3" s="1"/>
  <c r="Y71" i="3" s="1"/>
  <c r="U72" i="3"/>
  <c r="V72" i="3" s="1"/>
  <c r="Y72" i="3" s="1"/>
  <c r="U73" i="3"/>
  <c r="V73" i="3" s="1"/>
  <c r="Y73" i="3" s="1"/>
  <c r="U166" i="3"/>
  <c r="V166" i="3" s="1"/>
  <c r="Y166" i="3" s="1"/>
  <c r="U167" i="3"/>
  <c r="V167" i="3" s="1"/>
  <c r="Y167" i="3" s="1"/>
  <c r="U168" i="3"/>
  <c r="V168" i="3" s="1"/>
  <c r="Y168" i="3" s="1"/>
  <c r="U169" i="3"/>
  <c r="V169" i="3" s="1"/>
  <c r="Y169" i="3" s="1"/>
  <c r="U74" i="3"/>
  <c r="V74" i="3" s="1"/>
  <c r="Y74" i="3" s="1"/>
  <c r="U75" i="3"/>
  <c r="V75" i="3" s="1"/>
  <c r="Y75" i="3" s="1"/>
  <c r="U76" i="3"/>
  <c r="V76" i="3" s="1"/>
  <c r="Y76" i="3" s="1"/>
  <c r="U77" i="3"/>
  <c r="V77" i="3" s="1"/>
  <c r="Y77" i="3" s="1"/>
  <c r="U170" i="3"/>
  <c r="V170" i="3" s="1"/>
  <c r="Y170" i="3" s="1"/>
  <c r="U171" i="3"/>
  <c r="V171" i="3" s="1"/>
  <c r="Y171" i="3" s="1"/>
  <c r="U172" i="3"/>
  <c r="V172" i="3" s="1"/>
  <c r="Y172" i="3" s="1"/>
  <c r="U173" i="3"/>
  <c r="V173" i="3" s="1"/>
  <c r="Y173" i="3" s="1"/>
  <c r="U78" i="3"/>
  <c r="V78" i="3" s="1"/>
  <c r="Y78" i="3" s="1"/>
  <c r="U79" i="3"/>
  <c r="V79" i="3" s="1"/>
  <c r="Y79" i="3" s="1"/>
  <c r="U80" i="3"/>
  <c r="V80" i="3" s="1"/>
  <c r="Y80" i="3" s="1"/>
  <c r="U81" i="3"/>
  <c r="V81" i="3" s="1"/>
  <c r="Y81" i="3" s="1"/>
  <c r="U174" i="3"/>
  <c r="V174" i="3" s="1"/>
  <c r="Y174" i="3" s="1"/>
  <c r="U175" i="3"/>
  <c r="V175" i="3" s="1"/>
  <c r="Y175" i="3" s="1"/>
  <c r="U176" i="3"/>
  <c r="V176" i="3" s="1"/>
  <c r="Y176" i="3" s="1"/>
  <c r="U177" i="3"/>
  <c r="V177" i="3" s="1"/>
  <c r="Y177" i="3" s="1"/>
  <c r="U82" i="3"/>
  <c r="V82" i="3" s="1"/>
  <c r="Y82" i="3" s="1"/>
  <c r="U83" i="3"/>
  <c r="V83" i="3" s="1"/>
  <c r="Y83" i="3" s="1"/>
  <c r="U84" i="3"/>
  <c r="V84" i="3" s="1"/>
  <c r="Y84" i="3" s="1"/>
  <c r="U85" i="3"/>
  <c r="V85" i="3" s="1"/>
  <c r="Y85" i="3" s="1"/>
  <c r="U178" i="3"/>
  <c r="V178" i="3" s="1"/>
  <c r="Y178" i="3" s="1"/>
  <c r="U179" i="3"/>
  <c r="V179" i="3" s="1"/>
  <c r="Y179" i="3" s="1"/>
  <c r="U180" i="3"/>
  <c r="V180" i="3" s="1"/>
  <c r="Y180" i="3" s="1"/>
  <c r="U181" i="3"/>
  <c r="V181" i="3" s="1"/>
  <c r="Y181" i="3" s="1"/>
  <c r="U86" i="3"/>
  <c r="V86" i="3" s="1"/>
  <c r="Y86" i="3" s="1"/>
  <c r="U87" i="3"/>
  <c r="V87" i="3" s="1"/>
  <c r="Y87" i="3" s="1"/>
  <c r="U88" i="3"/>
  <c r="V88" i="3" s="1"/>
  <c r="Y88" i="3" s="1"/>
  <c r="U89" i="3"/>
  <c r="V89" i="3" s="1"/>
  <c r="Y89" i="3" s="1"/>
  <c r="U182" i="3"/>
  <c r="V182" i="3" s="1"/>
  <c r="Y182" i="3" s="1"/>
  <c r="U183" i="3"/>
  <c r="V183" i="3" s="1"/>
  <c r="Y183" i="3" s="1"/>
  <c r="U184" i="3"/>
  <c r="V184" i="3" s="1"/>
  <c r="Y184" i="3" s="1"/>
  <c r="U185" i="3"/>
  <c r="V185" i="3" s="1"/>
  <c r="Y185" i="3" s="1"/>
  <c r="U94" i="3"/>
  <c r="V94" i="3" s="1"/>
  <c r="Y94" i="3" s="1"/>
  <c r="U95" i="3"/>
  <c r="V95" i="3" s="1"/>
  <c r="Y95" i="3" s="1"/>
  <c r="U96" i="3"/>
  <c r="V96" i="3" s="1"/>
  <c r="Y96" i="3" s="1"/>
  <c r="U97" i="3"/>
  <c r="V97" i="3" s="1"/>
  <c r="Y97" i="3" s="1"/>
  <c r="U190" i="3"/>
  <c r="V190" i="3" s="1"/>
  <c r="Y190" i="3" s="1"/>
  <c r="U191" i="3"/>
  <c r="V191" i="3" s="1"/>
  <c r="Y191" i="3" s="1"/>
  <c r="U192" i="3"/>
  <c r="V192" i="3" s="1"/>
  <c r="Y192" i="3" s="1"/>
  <c r="U193" i="3"/>
  <c r="V193" i="3" s="1"/>
  <c r="Y193" i="3" s="1"/>
  <c r="U34" i="3"/>
  <c r="V34" i="3" s="1"/>
  <c r="Y34" i="3" s="1"/>
  <c r="U35" i="3"/>
  <c r="V35" i="3" s="1"/>
  <c r="Y35" i="3" s="1"/>
  <c r="U36" i="3"/>
  <c r="V36" i="3" s="1"/>
  <c r="Y36" i="3" s="1"/>
  <c r="U37" i="3"/>
  <c r="V37" i="3" s="1"/>
  <c r="Y37" i="3" s="1"/>
  <c r="U130" i="3"/>
  <c r="V130" i="3" s="1"/>
  <c r="Y130" i="3" s="1"/>
  <c r="U131" i="3"/>
  <c r="V131" i="3" s="1"/>
  <c r="Y131" i="3" s="1"/>
  <c r="U132" i="3"/>
  <c r="V132" i="3" s="1"/>
  <c r="Y132" i="3" s="1"/>
  <c r="U133" i="3"/>
  <c r="V133" i="3" s="1"/>
  <c r="Y133" i="3" s="1"/>
  <c r="U38" i="3"/>
  <c r="V38" i="3" s="1"/>
  <c r="Y38" i="3" s="1"/>
  <c r="U39" i="3"/>
  <c r="V39" i="3" s="1"/>
  <c r="Y39" i="3" s="1"/>
  <c r="U40" i="3"/>
  <c r="V40" i="3" s="1"/>
  <c r="Y40" i="3" s="1"/>
  <c r="U41" i="3"/>
  <c r="V41" i="3" s="1"/>
  <c r="Y41" i="3" s="1"/>
  <c r="U134" i="3"/>
  <c r="V134" i="3" s="1"/>
  <c r="Y134" i="3" s="1"/>
  <c r="U135" i="3"/>
  <c r="V135" i="3" s="1"/>
  <c r="Y135" i="3" s="1"/>
  <c r="U136" i="3"/>
  <c r="V136" i="3" s="1"/>
  <c r="Y136" i="3" s="1"/>
  <c r="U137" i="3"/>
  <c r="V137" i="3" s="1"/>
  <c r="Y137" i="3" s="1"/>
  <c r="U42" i="3"/>
  <c r="V42" i="3" s="1"/>
  <c r="Y42" i="3" s="1"/>
  <c r="U43" i="3"/>
  <c r="V43" i="3" s="1"/>
  <c r="Y43" i="3" s="1"/>
  <c r="U44" i="3"/>
  <c r="V44" i="3" s="1"/>
  <c r="Y44" i="3" s="1"/>
  <c r="U45" i="3"/>
  <c r="V45" i="3" s="1"/>
  <c r="Y45" i="3" s="1"/>
  <c r="U138" i="3"/>
  <c r="V138" i="3" s="1"/>
  <c r="Y138" i="3" s="1"/>
  <c r="U139" i="3"/>
  <c r="V139" i="3" s="1"/>
  <c r="Y139" i="3" s="1"/>
  <c r="U140" i="3"/>
  <c r="V140" i="3" s="1"/>
  <c r="Y140" i="3" s="1"/>
  <c r="U141" i="3"/>
  <c r="V141" i="3" s="1"/>
  <c r="Y141" i="3" s="1"/>
  <c r="U46" i="3"/>
  <c r="V46" i="3" s="1"/>
  <c r="Y46" i="3" s="1"/>
  <c r="U47" i="3"/>
  <c r="V47" i="3" s="1"/>
  <c r="Y47" i="3" s="1"/>
  <c r="U48" i="3"/>
  <c r="V48" i="3" s="1"/>
  <c r="Y48" i="3" s="1"/>
  <c r="U49" i="3"/>
  <c r="V49" i="3" s="1"/>
  <c r="Y49" i="3" s="1"/>
  <c r="U142" i="3"/>
  <c r="V142" i="3" s="1"/>
  <c r="Y142" i="3" s="1"/>
  <c r="U143" i="3"/>
  <c r="V143" i="3" s="1"/>
  <c r="Y143" i="3" s="1"/>
  <c r="U144" i="3"/>
  <c r="V144" i="3" s="1"/>
  <c r="Y144" i="3" s="1"/>
  <c r="U145" i="3"/>
  <c r="V145" i="3" s="1"/>
  <c r="Y145" i="3" s="1"/>
  <c r="U50" i="3"/>
  <c r="V50" i="3" s="1"/>
  <c r="Y50" i="3" s="1"/>
  <c r="U51" i="3"/>
  <c r="V51" i="3" s="1"/>
  <c r="Y51" i="3" s="1"/>
  <c r="U52" i="3"/>
  <c r="V52" i="3" s="1"/>
  <c r="Y52" i="3" s="1"/>
  <c r="U53" i="3"/>
  <c r="V53" i="3" s="1"/>
  <c r="Y53" i="3" s="1"/>
  <c r="U146" i="3"/>
  <c r="V146" i="3" s="1"/>
  <c r="Y146" i="3" s="1"/>
  <c r="U147" i="3"/>
  <c r="V147" i="3" s="1"/>
  <c r="Y147" i="3" s="1"/>
  <c r="U148" i="3"/>
  <c r="V148" i="3" s="1"/>
  <c r="Y148" i="3" s="1"/>
  <c r="U149" i="3"/>
  <c r="V149" i="3" s="1"/>
  <c r="Y149" i="3" s="1"/>
  <c r="U54" i="3"/>
  <c r="V54" i="3" s="1"/>
  <c r="Y54" i="3" s="1"/>
  <c r="U55" i="3"/>
  <c r="V55" i="3" s="1"/>
  <c r="Y55" i="3" s="1"/>
  <c r="U56" i="3"/>
  <c r="V56" i="3" s="1"/>
  <c r="Y56" i="3" s="1"/>
  <c r="U57" i="3"/>
  <c r="V57" i="3" s="1"/>
  <c r="Y57" i="3" s="1"/>
  <c r="U150" i="3"/>
  <c r="V150" i="3" s="1"/>
  <c r="Y150" i="3" s="1"/>
  <c r="U151" i="3"/>
  <c r="V151" i="3" s="1"/>
  <c r="Y151" i="3" s="1"/>
  <c r="U152" i="3"/>
  <c r="V152" i="3" s="1"/>
  <c r="Y152" i="3" s="1"/>
  <c r="U153" i="3"/>
  <c r="V153" i="3" s="1"/>
  <c r="Y153" i="3" s="1"/>
  <c r="U62" i="3"/>
  <c r="V62" i="3" s="1"/>
  <c r="Y62" i="3" s="1"/>
  <c r="U63" i="3"/>
  <c r="V63" i="3" s="1"/>
  <c r="Y63" i="3" s="1"/>
  <c r="U64" i="3"/>
  <c r="V64" i="3" s="1"/>
  <c r="Y64" i="3" s="1"/>
  <c r="U65" i="3"/>
  <c r="V65" i="3" s="1"/>
  <c r="Y65" i="3" s="1"/>
  <c r="U158" i="3"/>
  <c r="V158" i="3" s="1"/>
  <c r="Y158" i="3" s="1"/>
  <c r="U159" i="3"/>
  <c r="V159" i="3" s="1"/>
  <c r="Y159" i="3" s="1"/>
  <c r="U160" i="3"/>
  <c r="V160" i="3" s="1"/>
  <c r="Y160" i="3" s="1"/>
  <c r="U161" i="3"/>
  <c r="V161" i="3" s="1"/>
  <c r="Y161" i="3" s="1"/>
  <c r="U2" i="3"/>
  <c r="V2" i="3" s="1"/>
  <c r="Y2" i="3" s="1"/>
  <c r="U3" i="3"/>
  <c r="V3" i="3" s="1"/>
  <c r="Y3" i="3" s="1"/>
  <c r="U4" i="3"/>
  <c r="V4" i="3" s="1"/>
  <c r="Y4" i="3" s="1"/>
  <c r="U5" i="3"/>
  <c r="V5" i="3" s="1"/>
  <c r="Y5" i="3" s="1"/>
  <c r="U98" i="3"/>
  <c r="V98" i="3" s="1"/>
  <c r="Y98" i="3" s="1"/>
  <c r="U99" i="3"/>
  <c r="V99" i="3" s="1"/>
  <c r="Y99" i="3" s="1"/>
  <c r="U100" i="3"/>
  <c r="V100" i="3" s="1"/>
  <c r="Y100" i="3" s="1"/>
  <c r="U101" i="3"/>
  <c r="V101" i="3" s="1"/>
  <c r="Y101" i="3" s="1"/>
  <c r="U6" i="3"/>
  <c r="V6" i="3" s="1"/>
  <c r="Y6" i="3" s="1"/>
  <c r="U7" i="3"/>
  <c r="V7" i="3" s="1"/>
  <c r="Y7" i="3" s="1"/>
  <c r="U8" i="3"/>
  <c r="V8" i="3" s="1"/>
  <c r="Y8" i="3" s="1"/>
  <c r="U9" i="3"/>
  <c r="V9" i="3" s="1"/>
  <c r="Y9" i="3" s="1"/>
  <c r="U102" i="3"/>
  <c r="V102" i="3" s="1"/>
  <c r="Y102" i="3" s="1"/>
  <c r="U103" i="3"/>
  <c r="V103" i="3" s="1"/>
  <c r="Y103" i="3" s="1"/>
  <c r="U104" i="3"/>
  <c r="V104" i="3" s="1"/>
  <c r="Y104" i="3" s="1"/>
  <c r="U105" i="3"/>
  <c r="V105" i="3" s="1"/>
  <c r="Y105" i="3" s="1"/>
  <c r="U10" i="3"/>
  <c r="V10" i="3" s="1"/>
  <c r="Y10" i="3" s="1"/>
  <c r="U11" i="3"/>
  <c r="V11" i="3" s="1"/>
  <c r="Y11" i="3" s="1"/>
  <c r="U12" i="3"/>
  <c r="V12" i="3" s="1"/>
  <c r="Y12" i="3" s="1"/>
  <c r="U13" i="3"/>
  <c r="V13" i="3" s="1"/>
  <c r="Y13" i="3" s="1"/>
  <c r="U106" i="3"/>
  <c r="V106" i="3" s="1"/>
  <c r="Y106" i="3" s="1"/>
  <c r="U107" i="3"/>
  <c r="V107" i="3" s="1"/>
  <c r="Y107" i="3" s="1"/>
  <c r="U108" i="3"/>
  <c r="V108" i="3" s="1"/>
  <c r="Y108" i="3" s="1"/>
  <c r="U109" i="3"/>
  <c r="V109" i="3" s="1"/>
  <c r="Y109" i="3" s="1"/>
  <c r="U14" i="3"/>
  <c r="V14" i="3" s="1"/>
  <c r="Y14" i="3" s="1"/>
  <c r="U15" i="3"/>
  <c r="V15" i="3" s="1"/>
  <c r="Y15" i="3" s="1"/>
  <c r="U16" i="3"/>
  <c r="V16" i="3" s="1"/>
  <c r="Y16" i="3" s="1"/>
  <c r="U17" i="3"/>
  <c r="V17" i="3" s="1"/>
  <c r="Y17" i="3" s="1"/>
  <c r="U110" i="3"/>
  <c r="V110" i="3" s="1"/>
  <c r="Y110" i="3" s="1"/>
  <c r="U111" i="3"/>
  <c r="V111" i="3" s="1"/>
  <c r="Y111" i="3" s="1"/>
  <c r="U112" i="3"/>
  <c r="V112" i="3" s="1"/>
  <c r="Y112" i="3" s="1"/>
  <c r="U113" i="3"/>
  <c r="V113" i="3" s="1"/>
  <c r="Y113" i="3" s="1"/>
  <c r="U18" i="3"/>
  <c r="V18" i="3" s="1"/>
  <c r="Y18" i="3" s="1"/>
  <c r="U19" i="3"/>
  <c r="V19" i="3" s="1"/>
  <c r="Y19" i="3" s="1"/>
  <c r="U20" i="3"/>
  <c r="V20" i="3" s="1"/>
  <c r="Y20" i="3" s="1"/>
  <c r="U21" i="3"/>
  <c r="V21" i="3" s="1"/>
  <c r="Y21" i="3" s="1"/>
  <c r="U114" i="3"/>
  <c r="V114" i="3" s="1"/>
  <c r="Y114" i="3" s="1"/>
  <c r="U115" i="3"/>
  <c r="V115" i="3" s="1"/>
  <c r="Y115" i="3" s="1"/>
  <c r="U116" i="3"/>
  <c r="V116" i="3" s="1"/>
  <c r="Y116" i="3" s="1"/>
  <c r="U117" i="3"/>
  <c r="V117" i="3" s="1"/>
  <c r="Y117" i="3" s="1"/>
  <c r="U22" i="3"/>
  <c r="V22" i="3" s="1"/>
  <c r="Y22" i="3" s="1"/>
  <c r="U23" i="3"/>
  <c r="V23" i="3" s="1"/>
  <c r="Y23" i="3" s="1"/>
  <c r="U24" i="3"/>
  <c r="V24" i="3" s="1"/>
  <c r="Y24" i="3" s="1"/>
  <c r="U25" i="3"/>
  <c r="V25" i="3" s="1"/>
  <c r="Y25" i="3" s="1"/>
  <c r="U118" i="3"/>
  <c r="V118" i="3" s="1"/>
  <c r="Y118" i="3" s="1"/>
  <c r="U119" i="3"/>
  <c r="V119" i="3" s="1"/>
  <c r="Y119" i="3" s="1"/>
  <c r="U120" i="3"/>
  <c r="V120" i="3" s="1"/>
  <c r="Y120" i="3" s="1"/>
  <c r="U121" i="3"/>
  <c r="V121" i="3" s="1"/>
  <c r="Y121" i="3" s="1"/>
  <c r="U30" i="3"/>
  <c r="V30" i="3" s="1"/>
  <c r="Y30" i="3" s="1"/>
  <c r="U31" i="3"/>
  <c r="V31" i="3" s="1"/>
  <c r="Y31" i="3" s="1"/>
  <c r="U32" i="3"/>
  <c r="V32" i="3" s="1"/>
  <c r="Y32" i="3" s="1"/>
  <c r="U33" i="3"/>
  <c r="V33" i="3" s="1"/>
  <c r="Y33" i="3" s="1"/>
  <c r="U126" i="3"/>
  <c r="V126" i="3" s="1"/>
  <c r="Y126" i="3" s="1"/>
  <c r="U127" i="3"/>
  <c r="V127" i="3" s="1"/>
  <c r="Y127" i="3" s="1"/>
  <c r="U128" i="3"/>
  <c r="V128" i="3" s="1"/>
  <c r="Y128" i="3" s="1"/>
  <c r="U129" i="3"/>
  <c r="V129" i="3" s="1"/>
  <c r="Y129" i="3" s="1"/>
  <c r="U386" i="3"/>
  <c r="V386" i="3" s="1"/>
  <c r="P63" i="3"/>
  <c r="P64" i="3"/>
  <c r="P65" i="3"/>
  <c r="P158" i="3"/>
  <c r="P159" i="3"/>
  <c r="P160" i="3"/>
  <c r="P161" i="3"/>
  <c r="P2" i="3"/>
  <c r="P3" i="3"/>
  <c r="P4" i="3"/>
  <c r="P5" i="3"/>
  <c r="P98" i="3"/>
  <c r="P99" i="3"/>
  <c r="P100" i="3"/>
  <c r="P101" i="3"/>
  <c r="P6" i="3"/>
  <c r="P7" i="3"/>
  <c r="P8" i="3"/>
  <c r="P9" i="3"/>
  <c r="P102" i="3"/>
  <c r="P103" i="3"/>
  <c r="P104" i="3"/>
  <c r="P105" i="3"/>
  <c r="P10" i="3"/>
  <c r="P11" i="3"/>
  <c r="P12" i="3"/>
  <c r="P13" i="3"/>
  <c r="P106" i="3"/>
  <c r="P107" i="3"/>
  <c r="P108" i="3"/>
  <c r="P109" i="3"/>
  <c r="P14" i="3"/>
  <c r="P15" i="3"/>
  <c r="P16" i="3"/>
  <c r="P17" i="3"/>
  <c r="P110" i="3"/>
  <c r="P111" i="3"/>
  <c r="P112" i="3"/>
  <c r="P113" i="3"/>
  <c r="P18" i="3"/>
  <c r="P19" i="3"/>
  <c r="P20" i="3"/>
  <c r="P21" i="3"/>
  <c r="P114" i="3"/>
  <c r="P115" i="3"/>
  <c r="P116" i="3"/>
  <c r="P117" i="3"/>
  <c r="P22" i="3"/>
  <c r="P23" i="3"/>
  <c r="P24" i="3"/>
  <c r="P25" i="3"/>
  <c r="P118" i="3"/>
  <c r="P119" i="3"/>
  <c r="P120" i="3"/>
  <c r="P121" i="3"/>
  <c r="P30" i="3"/>
  <c r="P31" i="3"/>
  <c r="P32" i="3"/>
  <c r="P33" i="3"/>
  <c r="P126" i="3"/>
  <c r="P127" i="3"/>
  <c r="P128" i="3"/>
  <c r="P129" i="3"/>
  <c r="P62" i="3"/>
  <c r="P95" i="3"/>
  <c r="P96" i="3"/>
  <c r="P97" i="3"/>
  <c r="P190" i="3"/>
  <c r="P191" i="3"/>
  <c r="P192" i="3"/>
  <c r="P193" i="3"/>
  <c r="P34" i="3"/>
  <c r="P35" i="3"/>
  <c r="P36" i="3"/>
  <c r="P37" i="3"/>
  <c r="P130" i="3"/>
  <c r="P131" i="3"/>
  <c r="P132" i="3"/>
  <c r="P133" i="3"/>
  <c r="P38" i="3"/>
  <c r="P39" i="3"/>
  <c r="P40" i="3"/>
  <c r="P41" i="3"/>
  <c r="P134" i="3"/>
  <c r="P135" i="3"/>
  <c r="P136" i="3"/>
  <c r="P137" i="3"/>
  <c r="P42" i="3"/>
  <c r="P43" i="3"/>
  <c r="P44" i="3"/>
  <c r="P45" i="3"/>
  <c r="P138" i="3"/>
  <c r="P139" i="3"/>
  <c r="P140" i="3"/>
  <c r="P141" i="3"/>
  <c r="P46" i="3"/>
  <c r="P47" i="3"/>
  <c r="P48" i="3"/>
  <c r="P49" i="3"/>
  <c r="P142" i="3"/>
  <c r="P143" i="3"/>
  <c r="P144" i="3"/>
  <c r="P145" i="3"/>
  <c r="P50" i="3"/>
  <c r="P51" i="3"/>
  <c r="P52" i="3"/>
  <c r="P53" i="3"/>
  <c r="P146" i="3"/>
  <c r="P147" i="3"/>
  <c r="P148" i="3"/>
  <c r="P149" i="3"/>
  <c r="P54" i="3"/>
  <c r="P55" i="3"/>
  <c r="P56" i="3"/>
  <c r="P57" i="3"/>
  <c r="P150" i="3"/>
  <c r="P151" i="3"/>
  <c r="P152" i="3"/>
  <c r="P153" i="3"/>
  <c r="P94" i="3"/>
  <c r="W66" i="3"/>
  <c r="Z66" i="3" s="1"/>
  <c r="W67" i="3"/>
  <c r="W68" i="3"/>
  <c r="W69" i="3"/>
  <c r="W162" i="3"/>
  <c r="Z162" i="3" s="1"/>
  <c r="W163" i="3"/>
  <c r="W164" i="3"/>
  <c r="W165" i="3"/>
  <c r="W70" i="3"/>
  <c r="W71" i="3"/>
  <c r="W72" i="3"/>
  <c r="Z72" i="3" s="1"/>
  <c r="W73" i="3"/>
  <c r="W166" i="3"/>
  <c r="W167" i="3"/>
  <c r="W168" i="3"/>
  <c r="W169" i="3"/>
  <c r="W74" i="3"/>
  <c r="Z74" i="3" s="1"/>
  <c r="W75" i="3"/>
  <c r="W76" i="3"/>
  <c r="W77" i="3"/>
  <c r="W170" i="3"/>
  <c r="Z170" i="3" s="1"/>
  <c r="W171" i="3"/>
  <c r="W172" i="3"/>
  <c r="W173" i="3"/>
  <c r="W78" i="3"/>
  <c r="Z78" i="3" s="1"/>
  <c r="W79" i="3"/>
  <c r="W80" i="3"/>
  <c r="W81" i="3"/>
  <c r="W174" i="3"/>
  <c r="Z174" i="3" s="1"/>
  <c r="W175" i="3"/>
  <c r="W176" i="3"/>
  <c r="W177" i="3"/>
  <c r="W82" i="3"/>
  <c r="Z82" i="3" s="1"/>
  <c r="W83" i="3"/>
  <c r="W84" i="3"/>
  <c r="W85" i="3"/>
  <c r="W178" i="3"/>
  <c r="Z178" i="3" s="1"/>
  <c r="W179" i="3"/>
  <c r="W180" i="3"/>
  <c r="W181" i="3"/>
  <c r="W86" i="3"/>
  <c r="Z86" i="3" s="1"/>
  <c r="W87" i="3"/>
  <c r="W88" i="3"/>
  <c r="W89" i="3"/>
  <c r="W182" i="3"/>
  <c r="Z182" i="3" s="1"/>
  <c r="W183" i="3"/>
  <c r="W184" i="3"/>
  <c r="W185" i="3"/>
  <c r="P66" i="3"/>
  <c r="P67" i="3"/>
  <c r="P68" i="3"/>
  <c r="P69" i="3"/>
  <c r="P162" i="3"/>
  <c r="P163" i="3"/>
  <c r="P164" i="3"/>
  <c r="P165" i="3"/>
  <c r="P70" i="3"/>
  <c r="P71" i="3"/>
  <c r="P72" i="3"/>
  <c r="P73" i="3"/>
  <c r="P166" i="3"/>
  <c r="P167" i="3"/>
  <c r="P168" i="3"/>
  <c r="P169" i="3"/>
  <c r="P74" i="3"/>
  <c r="P75" i="3"/>
  <c r="P76" i="3"/>
  <c r="P77" i="3"/>
  <c r="P170" i="3"/>
  <c r="P171" i="3"/>
  <c r="P172" i="3"/>
  <c r="P173" i="3"/>
  <c r="P78" i="3"/>
  <c r="P79" i="3"/>
  <c r="P80" i="3"/>
  <c r="P81" i="3"/>
  <c r="P174" i="3"/>
  <c r="P175" i="3"/>
  <c r="P176" i="3"/>
  <c r="P177" i="3"/>
  <c r="P82" i="3"/>
  <c r="P83" i="3"/>
  <c r="P84" i="3"/>
  <c r="P85" i="3"/>
  <c r="P178" i="3"/>
  <c r="P179" i="3"/>
  <c r="P180" i="3"/>
  <c r="P181" i="3"/>
  <c r="P86" i="3"/>
  <c r="P87" i="3"/>
  <c r="P88" i="3"/>
  <c r="P89" i="3"/>
  <c r="P182" i="3"/>
  <c r="P183" i="3"/>
  <c r="P184" i="3"/>
  <c r="P185" i="3"/>
  <c r="A128" i="3"/>
  <c r="A127" i="3"/>
  <c r="A126" i="3"/>
  <c r="A33" i="3"/>
  <c r="A32" i="3"/>
  <c r="A31" i="3"/>
  <c r="A30" i="3"/>
  <c r="A125" i="3"/>
  <c r="A124" i="3"/>
  <c r="A123" i="3"/>
  <c r="A122" i="3"/>
  <c r="A29" i="3"/>
  <c r="A28" i="3"/>
  <c r="A27" i="3"/>
  <c r="A26" i="3"/>
  <c r="A121" i="3"/>
  <c r="A120" i="3"/>
  <c r="A119" i="3"/>
  <c r="A118" i="3"/>
  <c r="A25" i="3"/>
  <c r="A24" i="3"/>
  <c r="A23" i="3"/>
  <c r="A22" i="3"/>
  <c r="A117" i="3"/>
  <c r="A116" i="3"/>
  <c r="A115" i="3"/>
  <c r="A114" i="3"/>
  <c r="A21" i="3"/>
  <c r="A20" i="3"/>
  <c r="A19" i="3"/>
  <c r="A18" i="3"/>
  <c r="A113" i="3"/>
  <c r="A112" i="3"/>
  <c r="A111" i="3"/>
  <c r="A110" i="3"/>
  <c r="A17" i="3"/>
  <c r="A16" i="3"/>
  <c r="A15" i="3"/>
  <c r="A14" i="3"/>
  <c r="A109" i="3"/>
  <c r="A108" i="3"/>
  <c r="A107" i="3"/>
  <c r="A106" i="3"/>
  <c r="A13" i="3"/>
  <c r="A12" i="3"/>
  <c r="A11" i="3"/>
  <c r="A10" i="3"/>
  <c r="A105" i="3"/>
  <c r="A104" i="3"/>
  <c r="A103" i="3"/>
  <c r="A102" i="3"/>
  <c r="A9" i="3"/>
  <c r="A8" i="3"/>
  <c r="A7" i="3"/>
  <c r="A6" i="3"/>
  <c r="A101" i="3"/>
  <c r="A100" i="3"/>
  <c r="A99" i="3"/>
  <c r="A98" i="3"/>
  <c r="A5" i="3"/>
  <c r="A4" i="3"/>
  <c r="A3" i="3"/>
  <c r="A2" i="3"/>
  <c r="A193" i="3"/>
  <c r="A161" i="3"/>
  <c r="A192" i="3"/>
  <c r="A160" i="3"/>
  <c r="A191" i="3"/>
  <c r="A159" i="3"/>
  <c r="A190" i="3"/>
  <c r="A158" i="3"/>
  <c r="A97" i="3"/>
  <c r="A65" i="3"/>
  <c r="A96" i="3"/>
  <c r="A64" i="3"/>
  <c r="A95" i="3"/>
  <c r="A63" i="3"/>
  <c r="A94" i="3"/>
  <c r="A62" i="3"/>
  <c r="A189" i="3"/>
  <c r="A157" i="3"/>
  <c r="A188" i="3"/>
  <c r="A156" i="3"/>
  <c r="A187" i="3"/>
  <c r="A155" i="3"/>
  <c r="A186" i="3"/>
  <c r="A154" i="3"/>
  <c r="A93" i="3"/>
  <c r="A61" i="3"/>
  <c r="A92" i="3"/>
  <c r="A60" i="3"/>
  <c r="A91" i="3"/>
  <c r="A59" i="3"/>
  <c r="A90" i="3"/>
  <c r="A58" i="3"/>
  <c r="A185" i="3"/>
  <c r="A153" i="3"/>
  <c r="A184" i="3"/>
  <c r="A152" i="3"/>
  <c r="A183" i="3"/>
  <c r="A151" i="3"/>
  <c r="A182" i="3"/>
  <c r="A150" i="3"/>
  <c r="A89" i="3"/>
  <c r="A57" i="3"/>
  <c r="A88" i="3"/>
  <c r="A56" i="3"/>
  <c r="A87" i="3"/>
  <c r="A55" i="3"/>
  <c r="A86" i="3"/>
  <c r="A54" i="3"/>
  <c r="A181" i="3"/>
  <c r="A149" i="3"/>
  <c r="A180" i="3"/>
  <c r="A148" i="3"/>
  <c r="A179" i="3"/>
  <c r="A147" i="3"/>
  <c r="A178" i="3"/>
  <c r="A146" i="3"/>
  <c r="A85" i="3"/>
  <c r="A53" i="3"/>
  <c r="A84" i="3"/>
  <c r="A52" i="3"/>
  <c r="A83" i="3"/>
  <c r="A51" i="3"/>
  <c r="A82" i="3"/>
  <c r="A50" i="3"/>
  <c r="A177" i="3"/>
  <c r="A145" i="3"/>
  <c r="A176" i="3"/>
  <c r="A144" i="3"/>
  <c r="A175" i="3"/>
  <c r="A143" i="3"/>
  <c r="A174" i="3"/>
  <c r="A142" i="3"/>
  <c r="A81" i="3"/>
  <c r="A49" i="3"/>
  <c r="A80" i="3"/>
  <c r="A48" i="3"/>
  <c r="A79" i="3"/>
  <c r="A47" i="3"/>
  <c r="A78" i="3"/>
  <c r="A46" i="3"/>
  <c r="A173" i="3"/>
  <c r="A141" i="3"/>
  <c r="A172" i="3"/>
  <c r="A140" i="3"/>
  <c r="A171" i="3"/>
  <c r="A139" i="3"/>
  <c r="A170" i="3"/>
  <c r="A138" i="3"/>
  <c r="A77" i="3"/>
  <c r="A45" i="3"/>
  <c r="A76" i="3"/>
  <c r="A44" i="3"/>
  <c r="A75" i="3"/>
  <c r="A43" i="3"/>
  <c r="A74" i="3"/>
  <c r="A42" i="3"/>
  <c r="A169" i="3"/>
  <c r="A137" i="3"/>
  <c r="A168" i="3"/>
  <c r="A136" i="3"/>
  <c r="A167" i="3"/>
  <c r="A135" i="3"/>
  <c r="A166" i="3"/>
  <c r="A134" i="3"/>
  <c r="A73" i="3"/>
  <c r="A41" i="3"/>
  <c r="A72" i="3"/>
  <c r="A40" i="3"/>
  <c r="A71" i="3"/>
  <c r="A39" i="3"/>
  <c r="A70" i="3"/>
  <c r="A38" i="3"/>
  <c r="A165" i="3"/>
  <c r="A133" i="3"/>
  <c r="A164" i="3"/>
  <c r="A132" i="3"/>
  <c r="A163" i="3"/>
  <c r="A131" i="3"/>
  <c r="A162" i="3"/>
  <c r="A130" i="3"/>
  <c r="A69" i="3"/>
  <c r="A37" i="3"/>
  <c r="A68" i="3"/>
  <c r="A36" i="3"/>
  <c r="A67" i="3"/>
  <c r="A35" i="3"/>
  <c r="A66" i="3"/>
  <c r="A34" i="3"/>
  <c r="CP31" i="1"/>
  <c r="CP32" i="1"/>
  <c r="CP33" i="1"/>
  <c r="CP62" i="1"/>
  <c r="CP63" i="1"/>
  <c r="CP64" i="1"/>
  <c r="CP65" i="1"/>
  <c r="CP30" i="1"/>
  <c r="CP57" i="1"/>
  <c r="CP56" i="1"/>
  <c r="CP55" i="1"/>
  <c r="CP54" i="1"/>
  <c r="CP24" i="1"/>
  <c r="CP23" i="1"/>
  <c r="CP22" i="1"/>
  <c r="CP53" i="1"/>
  <c r="CP52" i="1"/>
  <c r="CP51" i="1"/>
  <c r="CP50" i="1"/>
  <c r="CP21" i="1"/>
  <c r="CP20" i="1"/>
  <c r="CP19" i="1"/>
  <c r="CP18" i="1"/>
  <c r="CP49" i="1"/>
  <c r="CP48" i="1"/>
  <c r="CP47" i="1"/>
  <c r="CP46" i="1"/>
  <c r="CP17" i="1"/>
  <c r="CP16" i="1"/>
  <c r="CP15" i="1"/>
  <c r="CP14" i="1"/>
  <c r="CP45" i="1"/>
  <c r="CP44" i="1"/>
  <c r="CP43" i="1"/>
  <c r="CP42" i="1"/>
  <c r="CP13" i="1"/>
  <c r="CP12" i="1"/>
  <c r="CP11" i="1"/>
  <c r="CP10" i="1"/>
  <c r="CP41" i="1"/>
  <c r="CP40" i="1"/>
  <c r="CP39" i="1"/>
  <c r="CP38" i="1"/>
  <c r="CP9" i="1"/>
  <c r="CP8" i="1"/>
  <c r="CP7" i="1"/>
  <c r="CP6" i="1"/>
  <c r="CP37" i="1"/>
  <c r="CP36" i="1"/>
  <c r="CP35" i="1"/>
  <c r="CP34" i="1"/>
  <c r="CP5" i="1"/>
  <c r="CP4" i="1"/>
  <c r="CP3" i="1"/>
  <c r="CP2" i="1"/>
  <c r="BZ31" i="1"/>
  <c r="CV31" i="1" s="1"/>
  <c r="CW31" i="1" s="1"/>
  <c r="CX31" i="1" s="1"/>
  <c r="BZ32" i="1"/>
  <c r="CV32" i="1" s="1"/>
  <c r="CW32" i="1" s="1"/>
  <c r="CX32" i="1" s="1"/>
  <c r="BZ33" i="1"/>
  <c r="CV33" i="1" s="1"/>
  <c r="CW33" i="1" s="1"/>
  <c r="CX33" i="1" s="1"/>
  <c r="BZ62" i="1"/>
  <c r="CV62" i="1" s="1"/>
  <c r="CW62" i="1" s="1"/>
  <c r="CX62" i="1" s="1"/>
  <c r="BZ63" i="1"/>
  <c r="CV63" i="1" s="1"/>
  <c r="CW63" i="1" s="1"/>
  <c r="CX63" i="1" s="1"/>
  <c r="BZ64" i="1"/>
  <c r="CV64" i="1" s="1"/>
  <c r="CW64" i="1" s="1"/>
  <c r="CX64" i="1" s="1"/>
  <c r="BZ65" i="1"/>
  <c r="CV65" i="1" s="1"/>
  <c r="CW65" i="1" s="1"/>
  <c r="CX65" i="1" s="1"/>
  <c r="BZ30" i="1"/>
  <c r="CV30" i="1" s="1"/>
  <c r="CW30" i="1" s="1"/>
  <c r="CX30" i="1" s="1"/>
  <c r="BZ57" i="1"/>
  <c r="CV57" i="1" s="1"/>
  <c r="CW57" i="1" s="1"/>
  <c r="CX57" i="1" s="1"/>
  <c r="BZ56" i="1"/>
  <c r="CV56" i="1" s="1"/>
  <c r="CW56" i="1" s="1"/>
  <c r="CX56" i="1" s="1"/>
  <c r="BZ55" i="1"/>
  <c r="CV55" i="1" s="1"/>
  <c r="CW55" i="1" s="1"/>
  <c r="CX55" i="1" s="1"/>
  <c r="BZ54" i="1"/>
  <c r="CV54" i="1" s="1"/>
  <c r="CW54" i="1" s="1"/>
  <c r="CX54" i="1" s="1"/>
  <c r="BZ24" i="1"/>
  <c r="CV24" i="1" s="1"/>
  <c r="BZ23" i="1"/>
  <c r="CV23" i="1" s="1"/>
  <c r="CW23" i="1" s="1"/>
  <c r="CX23" i="1" s="1"/>
  <c r="BZ22" i="1"/>
  <c r="CV22" i="1" s="1"/>
  <c r="CW22" i="1" s="1"/>
  <c r="CX22" i="1" s="1"/>
  <c r="BZ53" i="1"/>
  <c r="CV53" i="1" s="1"/>
  <c r="CW53" i="1" s="1"/>
  <c r="CX53" i="1" s="1"/>
  <c r="BZ52" i="1"/>
  <c r="CV52" i="1" s="1"/>
  <c r="CW52" i="1" s="1"/>
  <c r="CX52" i="1" s="1"/>
  <c r="BZ51" i="1"/>
  <c r="CV51" i="1" s="1"/>
  <c r="CW51" i="1" s="1"/>
  <c r="CX51" i="1" s="1"/>
  <c r="BZ50" i="1"/>
  <c r="CV50" i="1" s="1"/>
  <c r="CW50" i="1" s="1"/>
  <c r="CX50" i="1" s="1"/>
  <c r="BZ21" i="1"/>
  <c r="CV21" i="1" s="1"/>
  <c r="CW21" i="1" s="1"/>
  <c r="CX21" i="1" s="1"/>
  <c r="BZ20" i="1"/>
  <c r="CV20" i="1" s="1"/>
  <c r="CW20" i="1" s="1"/>
  <c r="CX20" i="1" s="1"/>
  <c r="BZ19" i="1"/>
  <c r="CV19" i="1" s="1"/>
  <c r="CW19" i="1" s="1"/>
  <c r="CX19" i="1" s="1"/>
  <c r="BZ18" i="1"/>
  <c r="CV18" i="1" s="1"/>
  <c r="CW18" i="1" s="1"/>
  <c r="CX18" i="1" s="1"/>
  <c r="BZ49" i="1"/>
  <c r="CV49" i="1" s="1"/>
  <c r="CW49" i="1" s="1"/>
  <c r="CX49" i="1" s="1"/>
  <c r="BZ48" i="1"/>
  <c r="CV48" i="1" s="1"/>
  <c r="CW48" i="1" s="1"/>
  <c r="CX48" i="1" s="1"/>
  <c r="BZ47" i="1"/>
  <c r="CV47" i="1" s="1"/>
  <c r="CW47" i="1" s="1"/>
  <c r="CX47" i="1" s="1"/>
  <c r="BZ46" i="1"/>
  <c r="CV46" i="1" s="1"/>
  <c r="CW46" i="1" s="1"/>
  <c r="CX46" i="1" s="1"/>
  <c r="BZ17" i="1"/>
  <c r="CV17" i="1" s="1"/>
  <c r="CW17" i="1" s="1"/>
  <c r="CX17" i="1" s="1"/>
  <c r="BZ16" i="1"/>
  <c r="CV16" i="1" s="1"/>
  <c r="CW16" i="1" s="1"/>
  <c r="CX16" i="1" s="1"/>
  <c r="BZ15" i="1"/>
  <c r="CV15" i="1" s="1"/>
  <c r="CW15" i="1" s="1"/>
  <c r="CX15" i="1" s="1"/>
  <c r="BZ14" i="1"/>
  <c r="CV14" i="1" s="1"/>
  <c r="CW14" i="1" s="1"/>
  <c r="CX14" i="1" s="1"/>
  <c r="BZ45" i="1"/>
  <c r="CV45" i="1" s="1"/>
  <c r="CW45" i="1" s="1"/>
  <c r="CX45" i="1" s="1"/>
  <c r="BZ44" i="1"/>
  <c r="CV44" i="1" s="1"/>
  <c r="CW44" i="1" s="1"/>
  <c r="CX44" i="1" s="1"/>
  <c r="BZ43" i="1"/>
  <c r="CV43" i="1" s="1"/>
  <c r="CW43" i="1" s="1"/>
  <c r="CX43" i="1" s="1"/>
  <c r="BZ42" i="1"/>
  <c r="CV42" i="1" s="1"/>
  <c r="CW42" i="1" s="1"/>
  <c r="CX42" i="1" s="1"/>
  <c r="BZ13" i="1"/>
  <c r="CV13" i="1" s="1"/>
  <c r="CW13" i="1" s="1"/>
  <c r="CX13" i="1" s="1"/>
  <c r="BZ12" i="1"/>
  <c r="CV12" i="1" s="1"/>
  <c r="CW12" i="1" s="1"/>
  <c r="CX12" i="1" s="1"/>
  <c r="BZ11" i="1"/>
  <c r="CV11" i="1" s="1"/>
  <c r="CW11" i="1" s="1"/>
  <c r="CX11" i="1" s="1"/>
  <c r="BZ10" i="1"/>
  <c r="CV10" i="1" s="1"/>
  <c r="BZ41" i="1"/>
  <c r="CV41" i="1" s="1"/>
  <c r="CW41" i="1" s="1"/>
  <c r="CX41" i="1" s="1"/>
  <c r="BZ40" i="1"/>
  <c r="CV40" i="1" s="1"/>
  <c r="CW40" i="1" s="1"/>
  <c r="CX40" i="1" s="1"/>
  <c r="BZ39" i="1"/>
  <c r="CV39" i="1" s="1"/>
  <c r="CW39" i="1" s="1"/>
  <c r="CX39" i="1" s="1"/>
  <c r="BZ38" i="1"/>
  <c r="CV38" i="1" s="1"/>
  <c r="CW38" i="1" s="1"/>
  <c r="CX38" i="1" s="1"/>
  <c r="BZ9" i="1"/>
  <c r="CV9" i="1" s="1"/>
  <c r="CW9" i="1" s="1"/>
  <c r="CX9" i="1" s="1"/>
  <c r="BZ8" i="1"/>
  <c r="CV8" i="1" s="1"/>
  <c r="CW8" i="1" s="1"/>
  <c r="CX8" i="1" s="1"/>
  <c r="BZ7" i="1"/>
  <c r="CV7" i="1" s="1"/>
  <c r="CW7" i="1" s="1"/>
  <c r="CX7" i="1" s="1"/>
  <c r="BZ6" i="1"/>
  <c r="CV6" i="1" s="1"/>
  <c r="CW6" i="1" s="1"/>
  <c r="CX6" i="1" s="1"/>
  <c r="BZ37" i="1"/>
  <c r="CV37" i="1" s="1"/>
  <c r="CW37" i="1" s="1"/>
  <c r="CX37" i="1" s="1"/>
  <c r="BZ36" i="1"/>
  <c r="CV36" i="1" s="1"/>
  <c r="CW36" i="1" s="1"/>
  <c r="CX36" i="1" s="1"/>
  <c r="BZ35" i="1"/>
  <c r="CV35" i="1" s="1"/>
  <c r="CW35" i="1" s="1"/>
  <c r="CX35" i="1" s="1"/>
  <c r="BZ34" i="1"/>
  <c r="CV34" i="1" s="1"/>
  <c r="CW34" i="1" s="1"/>
  <c r="CX34" i="1" s="1"/>
  <c r="BZ5" i="1"/>
  <c r="CV5" i="1" s="1"/>
  <c r="CW5" i="1" s="1"/>
  <c r="CX5" i="1" s="1"/>
  <c r="BZ4" i="1"/>
  <c r="CV4" i="1" s="1"/>
  <c r="CW4" i="1" s="1"/>
  <c r="CX4" i="1" s="1"/>
  <c r="BZ3" i="1"/>
  <c r="CV3" i="1" s="1"/>
  <c r="CW3" i="1" s="1"/>
  <c r="CX3" i="1" s="1"/>
  <c r="BZ2" i="1"/>
  <c r="CV2" i="1" s="1"/>
  <c r="CW2" i="1" s="1"/>
  <c r="CX2" i="1" s="1"/>
  <c r="AW31" i="1"/>
  <c r="AW32" i="1"/>
  <c r="AW33" i="1"/>
  <c r="AW62" i="1"/>
  <c r="AW63" i="1"/>
  <c r="AW64" i="1"/>
  <c r="AW65" i="1"/>
  <c r="AW30" i="1"/>
  <c r="AW57" i="1"/>
  <c r="AW56" i="1"/>
  <c r="AW55" i="1"/>
  <c r="AW54" i="1"/>
  <c r="AW25" i="1"/>
  <c r="AW24" i="1"/>
  <c r="AW23" i="1"/>
  <c r="AW22" i="1"/>
  <c r="AW53" i="1"/>
  <c r="AW52" i="1"/>
  <c r="AW51" i="1"/>
  <c r="AW50" i="1"/>
  <c r="AW21" i="1"/>
  <c r="AW20" i="1"/>
  <c r="AW19" i="1"/>
  <c r="AW18" i="1"/>
  <c r="AW49" i="1"/>
  <c r="AW48" i="1"/>
  <c r="AW47" i="1"/>
  <c r="AW46" i="1"/>
  <c r="AW17" i="1"/>
  <c r="AW16" i="1"/>
  <c r="AW15" i="1"/>
  <c r="AW14" i="1"/>
  <c r="AW45" i="1"/>
  <c r="AW44" i="1"/>
  <c r="AW43" i="1"/>
  <c r="AW42" i="1"/>
  <c r="AW13" i="1"/>
  <c r="AW12" i="1"/>
  <c r="AW11" i="1"/>
  <c r="AW10" i="1"/>
  <c r="AW41" i="1"/>
  <c r="AW40" i="1"/>
  <c r="AW39" i="1"/>
  <c r="AW38" i="1"/>
  <c r="AW9" i="1"/>
  <c r="AW8" i="1"/>
  <c r="AW7" i="1"/>
  <c r="AW6" i="1"/>
  <c r="AW37" i="1"/>
  <c r="AW36" i="1"/>
  <c r="AW35" i="1"/>
  <c r="AW34" i="1"/>
  <c r="AW5" i="1"/>
  <c r="AW4" i="1"/>
  <c r="AW3" i="1"/>
  <c r="AW2" i="1"/>
  <c r="AS31" i="1"/>
  <c r="AS32" i="1"/>
  <c r="AS33" i="1"/>
  <c r="AS62" i="1"/>
  <c r="AS63" i="1"/>
  <c r="AS64" i="1"/>
  <c r="AS65" i="1"/>
  <c r="AS30" i="1"/>
  <c r="AS57" i="1"/>
  <c r="AS56" i="1"/>
  <c r="AS55" i="1"/>
  <c r="AS54" i="1"/>
  <c r="AS25" i="1"/>
  <c r="AS24" i="1"/>
  <c r="AS23" i="1"/>
  <c r="AS22" i="1"/>
  <c r="AS53" i="1"/>
  <c r="AS52" i="1"/>
  <c r="AS51" i="1"/>
  <c r="AS50" i="1"/>
  <c r="AS21" i="1"/>
  <c r="AS20" i="1"/>
  <c r="AS19" i="1"/>
  <c r="AS18" i="1"/>
  <c r="AS49" i="1"/>
  <c r="AS48" i="1"/>
  <c r="AS47" i="1"/>
  <c r="AS46" i="1"/>
  <c r="AS17" i="1"/>
  <c r="AS16" i="1"/>
  <c r="AS15" i="1"/>
  <c r="AS14" i="1"/>
  <c r="AS45" i="1"/>
  <c r="AS44" i="1"/>
  <c r="AS43" i="1"/>
  <c r="AS42" i="1"/>
  <c r="AS13" i="1"/>
  <c r="AS12" i="1"/>
  <c r="AS11" i="1"/>
  <c r="AS10" i="1"/>
  <c r="AS41" i="1"/>
  <c r="AS40" i="1"/>
  <c r="AS39" i="1"/>
  <c r="AS38" i="1"/>
  <c r="AS9" i="1"/>
  <c r="AS8" i="1"/>
  <c r="AS7" i="1"/>
  <c r="AS6" i="1"/>
  <c r="AS37" i="1"/>
  <c r="AS36" i="1"/>
  <c r="AS35" i="1"/>
  <c r="AS34" i="1"/>
  <c r="AS5" i="1"/>
  <c r="AS4" i="1"/>
  <c r="AS3" i="1"/>
  <c r="AS2" i="1"/>
  <c r="AO31" i="1"/>
  <c r="AO32" i="1"/>
  <c r="AO33" i="1"/>
  <c r="AO62" i="1"/>
  <c r="AO63" i="1"/>
  <c r="AO64" i="1"/>
  <c r="AO65" i="1"/>
  <c r="AO30" i="1"/>
  <c r="AO19" i="1"/>
  <c r="AO20" i="1"/>
  <c r="AO21" i="1"/>
  <c r="AO50" i="1"/>
  <c r="AO51" i="1"/>
  <c r="AO52" i="1"/>
  <c r="AO53" i="1"/>
  <c r="AO22" i="1"/>
  <c r="AO23" i="1"/>
  <c r="AO24" i="1"/>
  <c r="AO25" i="1"/>
  <c r="AO54" i="1"/>
  <c r="AO55" i="1"/>
  <c r="AO56" i="1"/>
  <c r="AO57" i="1"/>
  <c r="AO18" i="1"/>
  <c r="AO3" i="1"/>
  <c r="AO4" i="1"/>
  <c r="AO5" i="1"/>
  <c r="AO34" i="1"/>
  <c r="AO35" i="1"/>
  <c r="AO36" i="1"/>
  <c r="AO37" i="1"/>
  <c r="AO6" i="1"/>
  <c r="AO7" i="1"/>
  <c r="AO8" i="1"/>
  <c r="AO9" i="1"/>
  <c r="AO38" i="1"/>
  <c r="AO39" i="1"/>
  <c r="AO40" i="1"/>
  <c r="AO41" i="1"/>
  <c r="AO10" i="1"/>
  <c r="AO11" i="1"/>
  <c r="AO12" i="1"/>
  <c r="AO13" i="1"/>
  <c r="AO42" i="1"/>
  <c r="AO43" i="1"/>
  <c r="AO44" i="1"/>
  <c r="AO45" i="1"/>
  <c r="AO14" i="1"/>
  <c r="AO15" i="1"/>
  <c r="AO16" i="1"/>
  <c r="AO17" i="1"/>
  <c r="AO46" i="1"/>
  <c r="AO47" i="1"/>
  <c r="AO48" i="1"/>
  <c r="AO49" i="1"/>
  <c r="AO2" i="1"/>
  <c r="R50" i="10"/>
  <c r="AQ49" i="10"/>
  <c r="AP49" i="10"/>
  <c r="AO49" i="10"/>
  <c r="AN49" i="10"/>
  <c r="AM49" i="10"/>
  <c r="AY49" i="10" s="1"/>
  <c r="AL49" i="10"/>
  <c r="AK49" i="10"/>
  <c r="AQ48" i="10"/>
  <c r="AP48" i="10"/>
  <c r="AO48" i="10"/>
  <c r="AN48" i="10"/>
  <c r="AM48" i="10"/>
  <c r="AV48" i="10" s="1"/>
  <c r="AL48" i="10"/>
  <c r="AK48" i="10"/>
  <c r="AQ47" i="10"/>
  <c r="AP47" i="10"/>
  <c r="AO47" i="10"/>
  <c r="AN47" i="10"/>
  <c r="AM47" i="10"/>
  <c r="AL47" i="10"/>
  <c r="AK47" i="10"/>
  <c r="AS47" i="10" s="1"/>
  <c r="AQ46" i="10"/>
  <c r="AP46" i="10"/>
  <c r="AO46" i="10"/>
  <c r="AN46" i="10"/>
  <c r="AM46" i="10"/>
  <c r="AL46" i="10"/>
  <c r="AK46" i="10"/>
  <c r="AT46" i="10" s="1"/>
  <c r="AQ45" i="10"/>
  <c r="AP45" i="10"/>
  <c r="AO45" i="10"/>
  <c r="AN45" i="10"/>
  <c r="AM45" i="10"/>
  <c r="AL45" i="10"/>
  <c r="AK45" i="10"/>
  <c r="AX45" i="10" s="1"/>
  <c r="AQ44" i="10"/>
  <c r="AP44" i="10"/>
  <c r="AO44" i="10"/>
  <c r="AN44" i="10"/>
  <c r="AM44" i="10"/>
  <c r="AL44" i="10"/>
  <c r="AX44" i="10" s="1"/>
  <c r="AK44" i="10"/>
  <c r="AQ43" i="10"/>
  <c r="AP43" i="10"/>
  <c r="AO43" i="10"/>
  <c r="AN43" i="10"/>
  <c r="AM43" i="10"/>
  <c r="AL43" i="10"/>
  <c r="AW43" i="10" s="1"/>
  <c r="AK43" i="10"/>
  <c r="AQ42" i="10"/>
  <c r="AP42" i="10"/>
  <c r="AO42" i="10"/>
  <c r="AN42" i="10"/>
  <c r="AM42" i="10"/>
  <c r="AL42" i="10"/>
  <c r="AX42" i="10" s="1"/>
  <c r="AK42" i="10"/>
  <c r="AQ41" i="10"/>
  <c r="AP41" i="10"/>
  <c r="AO41" i="10"/>
  <c r="AN41" i="10"/>
  <c r="AM41" i="10"/>
  <c r="AL41" i="10"/>
  <c r="AK41" i="10"/>
  <c r="AQ40" i="10"/>
  <c r="AP40" i="10"/>
  <c r="AO40" i="10"/>
  <c r="AN40" i="10"/>
  <c r="AM40" i="10"/>
  <c r="AL40" i="10"/>
  <c r="AK40" i="10"/>
  <c r="AV40" i="10" s="1"/>
  <c r="AQ39" i="10"/>
  <c r="AP39" i="10"/>
  <c r="AO39" i="10"/>
  <c r="AN39" i="10"/>
  <c r="AM39" i="10"/>
  <c r="AL39" i="10"/>
  <c r="AK39" i="10"/>
  <c r="AZ39" i="10" s="1"/>
  <c r="AQ38" i="10"/>
  <c r="AP38" i="10"/>
  <c r="AO38" i="10"/>
  <c r="AN38" i="10"/>
  <c r="AM38" i="10"/>
  <c r="AL38" i="10"/>
  <c r="AK38" i="10"/>
  <c r="BA38" i="10" s="1"/>
  <c r="AQ37" i="10"/>
  <c r="AP37" i="10"/>
  <c r="AO37" i="10"/>
  <c r="AN37" i="10"/>
  <c r="AM37" i="10"/>
  <c r="AL37" i="10"/>
  <c r="AK37" i="10"/>
  <c r="AV36" i="10"/>
  <c r="AQ36" i="10"/>
  <c r="AP36" i="10"/>
  <c r="AO36" i="10"/>
  <c r="AN36" i="10"/>
  <c r="AU36" i="10" s="1"/>
  <c r="AM36" i="10"/>
  <c r="AL36" i="10"/>
  <c r="AK36" i="10"/>
  <c r="AW35" i="10"/>
  <c r="AQ35" i="10"/>
  <c r="AP35" i="10"/>
  <c r="AO35" i="10"/>
  <c r="AN35" i="10"/>
  <c r="AM35" i="10"/>
  <c r="AL35" i="10"/>
  <c r="AK35" i="10"/>
  <c r="AX34" i="10"/>
  <c r="AQ34" i="10"/>
  <c r="AP34" i="10"/>
  <c r="AO34" i="10"/>
  <c r="AN34" i="10"/>
  <c r="AM34" i="10"/>
  <c r="AL34" i="10"/>
  <c r="AK34" i="10"/>
  <c r="AQ33" i="10"/>
  <c r="AP33" i="10"/>
  <c r="AO33" i="10"/>
  <c r="AN33" i="10"/>
  <c r="AM33" i="10"/>
  <c r="AL33" i="10"/>
  <c r="AK33" i="10"/>
  <c r="AQ32" i="10"/>
  <c r="AP32" i="10"/>
  <c r="AO32" i="10"/>
  <c r="AN32" i="10"/>
  <c r="AM32" i="10"/>
  <c r="AY32" i="10" s="1"/>
  <c r="AL32" i="10"/>
  <c r="AK32" i="10"/>
  <c r="AQ31" i="10"/>
  <c r="AP31" i="10"/>
  <c r="AO31" i="10"/>
  <c r="AN31" i="10"/>
  <c r="AM31" i="10"/>
  <c r="AW31" i="10" s="1"/>
  <c r="AL31" i="10"/>
  <c r="AK31" i="10"/>
  <c r="AQ30" i="10"/>
  <c r="AP30" i="10"/>
  <c r="AO30" i="10"/>
  <c r="AN30" i="10"/>
  <c r="AM30" i="10"/>
  <c r="AX30" i="10" s="1"/>
  <c r="AL30" i="10"/>
  <c r="AK30" i="10"/>
  <c r="AQ29" i="10"/>
  <c r="AP29" i="10"/>
  <c r="AO29" i="10"/>
  <c r="AN29" i="10"/>
  <c r="AM29" i="10"/>
  <c r="AL29" i="10"/>
  <c r="AU29" i="10" s="1"/>
  <c r="AK29" i="10"/>
  <c r="AQ28" i="10"/>
  <c r="AP28" i="10"/>
  <c r="AO28" i="10"/>
  <c r="AN28" i="10"/>
  <c r="AM28" i="10"/>
  <c r="AL28" i="10"/>
  <c r="AK28" i="10"/>
  <c r="AV28" i="10" s="1"/>
  <c r="AQ27" i="10"/>
  <c r="AP27" i="10"/>
  <c r="AO27" i="10"/>
  <c r="AN27" i="10"/>
  <c r="AM27" i="10"/>
  <c r="AL27" i="10"/>
  <c r="AK27" i="10"/>
  <c r="AQ26" i="10"/>
  <c r="AP26" i="10"/>
  <c r="AO26" i="10"/>
  <c r="AN26" i="10"/>
  <c r="AM26" i="10"/>
  <c r="AL26" i="10"/>
  <c r="AK26" i="10"/>
  <c r="AQ25" i="10"/>
  <c r="AP25" i="10"/>
  <c r="AO25" i="10"/>
  <c r="AN25" i="10"/>
  <c r="AM25" i="10"/>
  <c r="AL25" i="10"/>
  <c r="AK25" i="10"/>
  <c r="AQ24" i="10"/>
  <c r="AP24" i="10"/>
  <c r="AO24" i="10"/>
  <c r="AN24" i="10"/>
  <c r="AM24" i="10"/>
  <c r="AL24" i="10"/>
  <c r="AK24" i="10"/>
  <c r="AV24" i="10" s="1"/>
  <c r="AQ23" i="10"/>
  <c r="AP23" i="10"/>
  <c r="AO23" i="10"/>
  <c r="AN23" i="10"/>
  <c r="AM23" i="10"/>
  <c r="AL23" i="10"/>
  <c r="AK23" i="10"/>
  <c r="AZ23" i="10" s="1"/>
  <c r="AQ22" i="10"/>
  <c r="AP22" i="10"/>
  <c r="AO22" i="10"/>
  <c r="AN22" i="10"/>
  <c r="AM22" i="10"/>
  <c r="AL22" i="10"/>
  <c r="AK22" i="10"/>
  <c r="BA22" i="10" s="1"/>
  <c r="AQ21" i="10"/>
  <c r="AO21" i="10"/>
  <c r="AN21" i="10"/>
  <c r="AM21" i="10"/>
  <c r="AL21" i="10"/>
  <c r="AK21" i="10"/>
  <c r="AQ20" i="10"/>
  <c r="AP20" i="10"/>
  <c r="AO20" i="10"/>
  <c r="AN20" i="10"/>
  <c r="AM20" i="10"/>
  <c r="AL20" i="10"/>
  <c r="AK20" i="10"/>
  <c r="AQ19" i="10"/>
  <c r="AP19" i="10"/>
  <c r="AO19" i="10"/>
  <c r="AN19" i="10"/>
  <c r="AM19" i="10"/>
  <c r="AL19" i="10"/>
  <c r="AK19" i="10"/>
  <c r="AQ18" i="10"/>
  <c r="AP18" i="10"/>
  <c r="AO18" i="10"/>
  <c r="AN18" i="10"/>
  <c r="AM18" i="10"/>
  <c r="AL18" i="10"/>
  <c r="AX18" i="10" s="1"/>
  <c r="AK18" i="10"/>
  <c r="AQ17" i="10"/>
  <c r="AP17" i="10"/>
  <c r="AO17" i="10"/>
  <c r="AN17" i="10"/>
  <c r="AM17" i="10"/>
  <c r="AL17" i="10"/>
  <c r="AK17" i="10"/>
  <c r="AQ16" i="10"/>
  <c r="AP16" i="10"/>
  <c r="AO16" i="10"/>
  <c r="AN16" i="10"/>
  <c r="AM16" i="10"/>
  <c r="AL16" i="10"/>
  <c r="AK16" i="10"/>
  <c r="AQ15" i="10"/>
  <c r="AP15" i="10"/>
  <c r="AO15" i="10"/>
  <c r="AN15" i="10"/>
  <c r="AM15" i="10"/>
  <c r="AL15" i="10"/>
  <c r="AK15" i="10"/>
  <c r="AQ14" i="10"/>
  <c r="AP14" i="10"/>
  <c r="AO14" i="10"/>
  <c r="AN14" i="10"/>
  <c r="AM14" i="10"/>
  <c r="AU14" i="10" s="1"/>
  <c r="AL14" i="10"/>
  <c r="AK14" i="10"/>
  <c r="AQ13" i="10"/>
  <c r="AP13" i="10"/>
  <c r="AO13" i="10"/>
  <c r="AN13" i="10"/>
  <c r="AM13" i="10"/>
  <c r="AY13" i="10" s="1"/>
  <c r="AL13" i="10"/>
  <c r="AK13" i="10"/>
  <c r="AQ12" i="10"/>
  <c r="AP12" i="10"/>
  <c r="AO12" i="10"/>
  <c r="AN12" i="10"/>
  <c r="AM12" i="10"/>
  <c r="AV12" i="10" s="1"/>
  <c r="AL12" i="10"/>
  <c r="AK12" i="10"/>
  <c r="AQ11" i="10"/>
  <c r="AP11" i="10"/>
  <c r="AO11" i="10"/>
  <c r="AN11" i="10"/>
  <c r="AM11" i="10"/>
  <c r="AL11" i="10"/>
  <c r="AW11" i="10" s="1"/>
  <c r="AK11" i="10"/>
  <c r="AQ10" i="10"/>
  <c r="AP10" i="10"/>
  <c r="AO10" i="10"/>
  <c r="AN10" i="10"/>
  <c r="AM10" i="10"/>
  <c r="AL10" i="10"/>
  <c r="AT10" i="10" s="1"/>
  <c r="AK10" i="10"/>
  <c r="AQ9" i="10"/>
  <c r="AP9" i="10"/>
  <c r="AO9" i="10"/>
  <c r="AN9" i="10"/>
  <c r="AM9" i="10"/>
  <c r="AL9" i="10"/>
  <c r="AK9" i="10"/>
  <c r="AQ8" i="10"/>
  <c r="AP8" i="10"/>
  <c r="AO8" i="10"/>
  <c r="AN8" i="10"/>
  <c r="AM8" i="10"/>
  <c r="AL8" i="10"/>
  <c r="AK8" i="10"/>
  <c r="AQ7" i="10"/>
  <c r="AP7" i="10"/>
  <c r="AO7" i="10"/>
  <c r="AN7" i="10"/>
  <c r="AM7" i="10"/>
  <c r="AL7" i="10"/>
  <c r="AK7" i="10"/>
  <c r="BA7" i="10" s="1"/>
  <c r="AQ6" i="10"/>
  <c r="AP6" i="10"/>
  <c r="AO6" i="10"/>
  <c r="AN6" i="10"/>
  <c r="AM6" i="10"/>
  <c r="AL6" i="10"/>
  <c r="AY6" i="10" s="1"/>
  <c r="AK6" i="10"/>
  <c r="AQ5" i="10"/>
  <c r="AP5" i="10"/>
  <c r="AO5" i="10"/>
  <c r="AN5" i="10"/>
  <c r="AM5" i="10"/>
  <c r="AL5" i="10"/>
  <c r="AK5" i="10"/>
  <c r="AQ4" i="10"/>
  <c r="AP4" i="10"/>
  <c r="AO4" i="10"/>
  <c r="AN4" i="10"/>
  <c r="AM4" i="10"/>
  <c r="AL4" i="10"/>
  <c r="AK4" i="10"/>
  <c r="AQ3" i="10"/>
  <c r="AP3" i="10"/>
  <c r="AO3" i="10"/>
  <c r="AN3" i="10"/>
  <c r="AM3" i="10"/>
  <c r="AL3" i="10"/>
  <c r="AK3" i="10"/>
  <c r="BA3" i="10" s="1"/>
  <c r="AQ2" i="10"/>
  <c r="AO2" i="10"/>
  <c r="AN2" i="10"/>
  <c r="AM2" i="10"/>
  <c r="AL2" i="10"/>
  <c r="AK2" i="10"/>
  <c r="X143" i="3" l="1"/>
  <c r="AA143" i="3" s="1"/>
  <c r="X13" i="3"/>
  <c r="AA13" i="3" s="1"/>
  <c r="X127" i="3"/>
  <c r="AA127" i="3" s="1"/>
  <c r="X99" i="3"/>
  <c r="AA99" i="3" s="1"/>
  <c r="X115" i="3"/>
  <c r="AA115" i="3" s="1"/>
  <c r="X57" i="3"/>
  <c r="AA57" i="3" s="1"/>
  <c r="X191" i="3"/>
  <c r="AA191" i="3" s="1"/>
  <c r="X15" i="3"/>
  <c r="AA15" i="3" s="1"/>
  <c r="X63" i="3"/>
  <c r="AA63" i="3" s="1"/>
  <c r="X135" i="3"/>
  <c r="AA135" i="3" s="1"/>
  <c r="X86" i="3"/>
  <c r="AA86" i="3" s="1"/>
  <c r="X78" i="3"/>
  <c r="AA78" i="3" s="1"/>
  <c r="X119" i="3"/>
  <c r="AA119" i="3" s="1"/>
  <c r="X103" i="3"/>
  <c r="AA103" i="3" s="1"/>
  <c r="X147" i="3"/>
  <c r="AA147" i="3" s="1"/>
  <c r="X162" i="3"/>
  <c r="AA162" i="3" s="1"/>
  <c r="Z44" i="3"/>
  <c r="X178" i="3"/>
  <c r="AA178" i="3" s="1"/>
  <c r="X66" i="3"/>
  <c r="AA66" i="3" s="1"/>
  <c r="X33" i="3"/>
  <c r="AA33" i="3" s="1"/>
  <c r="X107" i="3"/>
  <c r="AA107" i="3" s="1"/>
  <c r="X151" i="3"/>
  <c r="AA151" i="3" s="1"/>
  <c r="X131" i="3"/>
  <c r="AA131" i="3" s="1"/>
  <c r="Z111" i="3"/>
  <c r="Z64" i="3"/>
  <c r="Z40" i="3"/>
  <c r="Z146" i="3"/>
  <c r="Z36" i="3"/>
  <c r="X170" i="3"/>
  <c r="AA170" i="3" s="1"/>
  <c r="X25" i="3"/>
  <c r="AA25" i="3" s="1"/>
  <c r="X11" i="3"/>
  <c r="AA11" i="3" s="1"/>
  <c r="X9" i="3"/>
  <c r="AA9" i="3" s="1"/>
  <c r="X159" i="3"/>
  <c r="AA159" i="3" s="1"/>
  <c r="X55" i="3"/>
  <c r="AA55" i="3" s="1"/>
  <c r="X53" i="3"/>
  <c r="AA53" i="3" s="1"/>
  <c r="X139" i="3"/>
  <c r="AA139" i="3" s="1"/>
  <c r="X95" i="3"/>
  <c r="AA95" i="3" s="1"/>
  <c r="Z142" i="3"/>
  <c r="Z96" i="3"/>
  <c r="X183" i="3"/>
  <c r="AA183" i="3" s="1"/>
  <c r="Z183" i="3"/>
  <c r="X83" i="3"/>
  <c r="AA83" i="3" s="1"/>
  <c r="Z83" i="3"/>
  <c r="X175" i="3"/>
  <c r="AA175" i="3" s="1"/>
  <c r="Z175" i="3"/>
  <c r="X75" i="3"/>
  <c r="AA75" i="3" s="1"/>
  <c r="Z75" i="3"/>
  <c r="X71" i="3"/>
  <c r="AA71" i="3" s="1"/>
  <c r="Z71" i="3"/>
  <c r="Z109" i="3"/>
  <c r="X109" i="3"/>
  <c r="AA109" i="3" s="1"/>
  <c r="X104" i="3"/>
  <c r="AA104" i="3" s="1"/>
  <c r="Z104" i="3"/>
  <c r="X150" i="3"/>
  <c r="AA150" i="3" s="1"/>
  <c r="Z150" i="3"/>
  <c r="X50" i="3"/>
  <c r="AA50" i="3" s="1"/>
  <c r="Z50" i="3"/>
  <c r="Z41" i="3"/>
  <c r="X41" i="3"/>
  <c r="AA41" i="3" s="1"/>
  <c r="X166" i="3"/>
  <c r="AA166" i="3" s="1"/>
  <c r="Z166" i="3"/>
  <c r="X70" i="3"/>
  <c r="AA70" i="3" s="1"/>
  <c r="Z70" i="3"/>
  <c r="X82" i="3"/>
  <c r="AA82" i="3" s="1"/>
  <c r="X74" i="3"/>
  <c r="AA74" i="3" s="1"/>
  <c r="Z31" i="3"/>
  <c r="X31" i="3"/>
  <c r="AA31" i="3" s="1"/>
  <c r="X18" i="3"/>
  <c r="AA18" i="3" s="1"/>
  <c r="Z18" i="3"/>
  <c r="X2" i="3"/>
  <c r="AA2" i="3" s="1"/>
  <c r="Z2" i="3"/>
  <c r="X179" i="3"/>
  <c r="AA179" i="3" s="1"/>
  <c r="Z179" i="3"/>
  <c r="X79" i="3"/>
  <c r="AA79" i="3" s="1"/>
  <c r="Z79" i="3"/>
  <c r="X167" i="3"/>
  <c r="AA167" i="3" s="1"/>
  <c r="Z167" i="3"/>
  <c r="X163" i="3"/>
  <c r="AA163" i="3" s="1"/>
  <c r="Z163" i="3"/>
  <c r="X120" i="3"/>
  <c r="AA120" i="3" s="1"/>
  <c r="Z120" i="3"/>
  <c r="X106" i="3"/>
  <c r="AA106" i="3" s="1"/>
  <c r="Z106" i="3"/>
  <c r="Z153" i="3"/>
  <c r="X153" i="3"/>
  <c r="AA153" i="3" s="1"/>
  <c r="X148" i="3"/>
  <c r="AA148" i="3" s="1"/>
  <c r="Z148" i="3"/>
  <c r="X34" i="3"/>
  <c r="AA34" i="3" s="1"/>
  <c r="Z34" i="3"/>
  <c r="X185" i="3"/>
  <c r="AA185" i="3" s="1"/>
  <c r="Z185" i="3"/>
  <c r="X89" i="3"/>
  <c r="AA89" i="3" s="1"/>
  <c r="Z89" i="3"/>
  <c r="X181" i="3"/>
  <c r="AA181" i="3" s="1"/>
  <c r="Z181" i="3"/>
  <c r="X85" i="3"/>
  <c r="AA85" i="3" s="1"/>
  <c r="Z85" i="3"/>
  <c r="X177" i="3"/>
  <c r="AA177" i="3" s="1"/>
  <c r="Z177" i="3"/>
  <c r="X81" i="3"/>
  <c r="AA81" i="3" s="1"/>
  <c r="Z81" i="3"/>
  <c r="X173" i="3"/>
  <c r="AA173" i="3" s="1"/>
  <c r="Z173" i="3"/>
  <c r="X77" i="3"/>
  <c r="AA77" i="3" s="1"/>
  <c r="Z77" i="3"/>
  <c r="X169" i="3"/>
  <c r="AA169" i="3" s="1"/>
  <c r="Z169" i="3"/>
  <c r="X73" i="3"/>
  <c r="AA73" i="3" s="1"/>
  <c r="Z73" i="3"/>
  <c r="X165" i="3"/>
  <c r="AA165" i="3" s="1"/>
  <c r="Z165" i="3"/>
  <c r="X69" i="3"/>
  <c r="AA69" i="3" s="1"/>
  <c r="Z69" i="3"/>
  <c r="X182" i="3"/>
  <c r="AA182" i="3" s="1"/>
  <c r="X174" i="3"/>
  <c r="AA174" i="3" s="1"/>
  <c r="X72" i="3"/>
  <c r="AA72" i="3" s="1"/>
  <c r="X128" i="3"/>
  <c r="AA128" i="3" s="1"/>
  <c r="Z128" i="3"/>
  <c r="Z21" i="3"/>
  <c r="X21" i="3"/>
  <c r="AA21" i="3" s="1"/>
  <c r="Z5" i="3"/>
  <c r="X5" i="3"/>
  <c r="AA5" i="3" s="1"/>
  <c r="X87" i="3"/>
  <c r="AA87" i="3" s="1"/>
  <c r="Z87" i="3"/>
  <c r="X171" i="3"/>
  <c r="AA171" i="3" s="1"/>
  <c r="Z171" i="3"/>
  <c r="X67" i="3"/>
  <c r="AA67" i="3" s="1"/>
  <c r="Z67" i="3"/>
  <c r="X184" i="3"/>
  <c r="AA184" i="3" s="1"/>
  <c r="Z184" i="3"/>
  <c r="X88" i="3"/>
  <c r="AA88" i="3" s="1"/>
  <c r="Z88" i="3"/>
  <c r="X180" i="3"/>
  <c r="AA180" i="3" s="1"/>
  <c r="Z180" i="3"/>
  <c r="X84" i="3"/>
  <c r="AA84" i="3" s="1"/>
  <c r="Z84" i="3"/>
  <c r="X176" i="3"/>
  <c r="AA176" i="3" s="1"/>
  <c r="Z176" i="3"/>
  <c r="X80" i="3"/>
  <c r="AA80" i="3" s="1"/>
  <c r="Z80" i="3"/>
  <c r="X172" i="3"/>
  <c r="AA172" i="3" s="1"/>
  <c r="Z172" i="3"/>
  <c r="X76" i="3"/>
  <c r="AA76" i="3" s="1"/>
  <c r="Z76" i="3"/>
  <c r="X168" i="3"/>
  <c r="AA168" i="3" s="1"/>
  <c r="Z168" i="3"/>
  <c r="X164" i="3"/>
  <c r="AA164" i="3" s="1"/>
  <c r="Z164" i="3"/>
  <c r="X68" i="3"/>
  <c r="AA68" i="3" s="1"/>
  <c r="Z68" i="3"/>
  <c r="X23" i="3"/>
  <c r="AA23" i="3" s="1"/>
  <c r="Z23" i="3"/>
  <c r="X7" i="3"/>
  <c r="AA7" i="3" s="1"/>
  <c r="Z7" i="3"/>
  <c r="X30" i="3"/>
  <c r="AA30" i="3" s="1"/>
  <c r="Z30" i="3"/>
  <c r="X22" i="3"/>
  <c r="AA22" i="3" s="1"/>
  <c r="Z22" i="3"/>
  <c r="Z113" i="3"/>
  <c r="X113" i="3"/>
  <c r="AA113" i="3" s="1"/>
  <c r="X110" i="3"/>
  <c r="AA110" i="3" s="1"/>
  <c r="Z110" i="3"/>
  <c r="X108" i="3"/>
  <c r="AA108" i="3" s="1"/>
  <c r="Z108" i="3"/>
  <c r="X6" i="3"/>
  <c r="AA6" i="3" s="1"/>
  <c r="Z6" i="3"/>
  <c r="Z161" i="3"/>
  <c r="X161" i="3"/>
  <c r="AA161" i="3" s="1"/>
  <c r="X152" i="3"/>
  <c r="AA152" i="3" s="1"/>
  <c r="Z152" i="3"/>
  <c r="X46" i="3"/>
  <c r="AA46" i="3" s="1"/>
  <c r="Z46" i="3"/>
  <c r="Z37" i="3"/>
  <c r="X37" i="3"/>
  <c r="AA37" i="3" s="1"/>
  <c r="X129" i="3"/>
  <c r="AA129" i="3" s="1"/>
  <c r="X32" i="3"/>
  <c r="AA32" i="3" s="1"/>
  <c r="Z32" i="3"/>
  <c r="X121" i="3"/>
  <c r="AA121" i="3" s="1"/>
  <c r="X24" i="3"/>
  <c r="AA24" i="3" s="1"/>
  <c r="Z24" i="3"/>
  <c r="Z117" i="3"/>
  <c r="X117" i="3"/>
  <c r="AA117" i="3" s="1"/>
  <c r="X114" i="3"/>
  <c r="AA114" i="3" s="1"/>
  <c r="Z114" i="3"/>
  <c r="X19" i="3"/>
  <c r="AA19" i="3" s="1"/>
  <c r="X112" i="3"/>
  <c r="AA112" i="3" s="1"/>
  <c r="Z112" i="3"/>
  <c r="X17" i="3"/>
  <c r="AA17" i="3" s="1"/>
  <c r="X10" i="3"/>
  <c r="AA10" i="3" s="1"/>
  <c r="Z10" i="3"/>
  <c r="Z101" i="3"/>
  <c r="X101" i="3"/>
  <c r="AA101" i="3" s="1"/>
  <c r="X98" i="3"/>
  <c r="AA98" i="3" s="1"/>
  <c r="Z98" i="3"/>
  <c r="X3" i="3"/>
  <c r="AA3" i="3" s="1"/>
  <c r="X160" i="3"/>
  <c r="AA160" i="3" s="1"/>
  <c r="Z160" i="3"/>
  <c r="X65" i="3"/>
  <c r="AA65" i="3" s="1"/>
  <c r="X54" i="3"/>
  <c r="AA54" i="3" s="1"/>
  <c r="Z54" i="3"/>
  <c r="Z49" i="3"/>
  <c r="X49" i="3"/>
  <c r="AA49" i="3" s="1"/>
  <c r="X42" i="3"/>
  <c r="AA42" i="3" s="1"/>
  <c r="Z42" i="3"/>
  <c r="Z97" i="3"/>
  <c r="X97" i="3"/>
  <c r="AA97" i="3" s="1"/>
  <c r="X94" i="3"/>
  <c r="AA94" i="3" s="1"/>
  <c r="Z94" i="3"/>
  <c r="Z158" i="3"/>
  <c r="X126" i="3"/>
  <c r="AA126" i="3" s="1"/>
  <c r="Z126" i="3"/>
  <c r="X118" i="3"/>
  <c r="AA118" i="3" s="1"/>
  <c r="Z118" i="3"/>
  <c r="X116" i="3"/>
  <c r="AA116" i="3" s="1"/>
  <c r="Z116" i="3"/>
  <c r="X14" i="3"/>
  <c r="AA14" i="3" s="1"/>
  <c r="Z14" i="3"/>
  <c r="Z105" i="3"/>
  <c r="X105" i="3"/>
  <c r="AA105" i="3" s="1"/>
  <c r="X102" i="3"/>
  <c r="AA102" i="3" s="1"/>
  <c r="Z102" i="3"/>
  <c r="X100" i="3"/>
  <c r="AA100" i="3" s="1"/>
  <c r="Z100" i="3"/>
  <c r="X62" i="3"/>
  <c r="AA62" i="3" s="1"/>
  <c r="Z62" i="3"/>
  <c r="Z149" i="3"/>
  <c r="X149" i="3"/>
  <c r="AA149" i="3" s="1"/>
  <c r="Z45" i="3"/>
  <c r="X45" i="3"/>
  <c r="AA45" i="3" s="1"/>
  <c r="X38" i="3"/>
  <c r="AA38" i="3" s="1"/>
  <c r="Z38" i="3"/>
  <c r="X145" i="3"/>
  <c r="AA145" i="3" s="1"/>
  <c r="X141" i="3"/>
  <c r="AA141" i="3" s="1"/>
  <c r="X137" i="3"/>
  <c r="AA137" i="3" s="1"/>
  <c r="X133" i="3"/>
  <c r="AA133" i="3" s="1"/>
  <c r="X193" i="3"/>
  <c r="AA193" i="3" s="1"/>
  <c r="Z20" i="3"/>
  <c r="Z16" i="3"/>
  <c r="Z12" i="3"/>
  <c r="Z8" i="3"/>
  <c r="Z4" i="3"/>
  <c r="Z144" i="3"/>
  <c r="Z140" i="3"/>
  <c r="Z132" i="3"/>
  <c r="X51" i="3"/>
  <c r="AA51" i="3" s="1"/>
  <c r="X47" i="3"/>
  <c r="AA47" i="3" s="1"/>
  <c r="X138" i="3"/>
  <c r="AA138" i="3" s="1"/>
  <c r="Z138" i="3"/>
  <c r="X43" i="3"/>
  <c r="AA43" i="3" s="1"/>
  <c r="X134" i="3"/>
  <c r="AA134" i="3" s="1"/>
  <c r="Z134" i="3"/>
  <c r="X39" i="3"/>
  <c r="AA39" i="3" s="1"/>
  <c r="X130" i="3"/>
  <c r="AA130" i="3" s="1"/>
  <c r="Z130" i="3"/>
  <c r="X35" i="3"/>
  <c r="AA35" i="3" s="1"/>
  <c r="X190" i="3"/>
  <c r="AA190" i="3" s="1"/>
  <c r="Z190" i="3"/>
  <c r="Z56" i="3"/>
  <c r="Z48" i="3"/>
  <c r="Z52" i="3"/>
  <c r="Z136" i="3"/>
  <c r="Z192" i="3"/>
  <c r="AZ4" i="10"/>
  <c r="BA5" i="10"/>
  <c r="BA6" i="10"/>
  <c r="AU6" i="10"/>
  <c r="AZ8" i="10"/>
  <c r="BA9" i="10"/>
  <c r="BA10" i="10"/>
  <c r="BA11" i="10"/>
  <c r="AX13" i="10"/>
  <c r="AT14" i="10"/>
  <c r="AU17" i="10"/>
  <c r="BA18" i="10"/>
  <c r="AU18" i="10"/>
  <c r="AX22" i="10"/>
  <c r="AW23" i="10"/>
  <c r="AU24" i="10"/>
  <c r="BA26" i="10"/>
  <c r="AZ27" i="10"/>
  <c r="AX32" i="10"/>
  <c r="AU33" i="10"/>
  <c r="AY36" i="10"/>
  <c r="AX38" i="10"/>
  <c r="AW39" i="10"/>
  <c r="AU40" i="10"/>
  <c r="BA42" i="10"/>
  <c r="BA43" i="10"/>
  <c r="AY44" i="10"/>
  <c r="AZ44" i="10"/>
  <c r="AY45" i="10"/>
  <c r="AY48" i="10"/>
  <c r="AY5" i="10"/>
  <c r="AW7" i="10"/>
  <c r="AY9" i="10"/>
  <c r="AZ13" i="10"/>
  <c r="AU13" i="10"/>
  <c r="BA16" i="10"/>
  <c r="AY18" i="10"/>
  <c r="AU25" i="10"/>
  <c r="AY28" i="10"/>
  <c r="AU32" i="10"/>
  <c r="AV32" i="10"/>
  <c r="BA34" i="10"/>
  <c r="AZ35" i="10"/>
  <c r="AX40" i="10"/>
  <c r="AU41" i="10"/>
  <c r="AX46" i="10"/>
  <c r="AV4" i="10"/>
  <c r="AZ5" i="10"/>
  <c r="AU5" i="10"/>
  <c r="AT6" i="10"/>
  <c r="AV8" i="10"/>
  <c r="AZ9" i="10"/>
  <c r="AU9" i="10"/>
  <c r="AU10" i="10"/>
  <c r="AZ12" i="10"/>
  <c r="BA13" i="10"/>
  <c r="BA14" i="10"/>
  <c r="AT15" i="10"/>
  <c r="AY17" i="10"/>
  <c r="AT18" i="10"/>
  <c r="AY24" i="10"/>
  <c r="AX26" i="10"/>
  <c r="AW27" i="10"/>
  <c r="AU28" i="10"/>
  <c r="BA30" i="10"/>
  <c r="AZ31" i="10"/>
  <c r="AX36" i="10"/>
  <c r="AU37" i="10"/>
  <c r="AY40" i="10"/>
  <c r="AR44" i="10"/>
  <c r="AV44" i="10"/>
  <c r="AU45" i="10"/>
  <c r="AR48" i="10"/>
  <c r="AZ3" i="10"/>
  <c r="AX5" i="10"/>
  <c r="AX7" i="10"/>
  <c r="AX9" i="10"/>
  <c r="AV9" i="10"/>
  <c r="AX10" i="10"/>
  <c r="AX11" i="10"/>
  <c r="AW12" i="10"/>
  <c r="AV13" i="10"/>
  <c r="AX14" i="10"/>
  <c r="AR17" i="10"/>
  <c r="AY16" i="10"/>
  <c r="AU16" i="10"/>
  <c r="AX16" i="10"/>
  <c r="AT16" i="10"/>
  <c r="AZ16" i="10"/>
  <c r="AR16" i="10"/>
  <c r="AW16" i="10"/>
  <c r="AV16" i="10"/>
  <c r="AZ19" i="10"/>
  <c r="AV19" i="10"/>
  <c r="AR19" i="10"/>
  <c r="AY19" i="10"/>
  <c r="AU19" i="10"/>
  <c r="BA19" i="10"/>
  <c r="AS19" i="10"/>
  <c r="AX19" i="10"/>
  <c r="AW19" i="10"/>
  <c r="AT3" i="10"/>
  <c r="AW4" i="10"/>
  <c r="AV5" i="10"/>
  <c r="AX6" i="10"/>
  <c r="AW8" i="10"/>
  <c r="AV3" i="10"/>
  <c r="AR4" i="10"/>
  <c r="AS7" i="10"/>
  <c r="AR8" i="10"/>
  <c r="AY10" i="10"/>
  <c r="AS11" i="10"/>
  <c r="AR12" i="10"/>
  <c r="AY14" i="10"/>
  <c r="AX17" i="10"/>
  <c r="AZ17" i="10"/>
  <c r="AY3" i="10"/>
  <c r="AU3" i="10"/>
  <c r="AS3" i="10"/>
  <c r="AX3" i="10"/>
  <c r="AY20" i="10"/>
  <c r="AU20" i="10"/>
  <c r="AX20" i="10"/>
  <c r="AT20" i="10"/>
  <c r="BA20" i="10"/>
  <c r="AS20" i="10"/>
  <c r="AZ20" i="10"/>
  <c r="AR20" i="10"/>
  <c r="AW20" i="10"/>
  <c r="AV20" i="10"/>
  <c r="AR3" i="10"/>
  <c r="AW3" i="10"/>
  <c r="AY4" i="10"/>
  <c r="AU4" i="10"/>
  <c r="AX4" i="10"/>
  <c r="AT4" i="10"/>
  <c r="AS4" i="10"/>
  <c r="BA4" i="10"/>
  <c r="AR5" i="10"/>
  <c r="AZ7" i="10"/>
  <c r="AV7" i="10"/>
  <c r="AR7" i="10"/>
  <c r="AY7" i="10"/>
  <c r="AU7" i="10"/>
  <c r="AT7" i="10"/>
  <c r="AY8" i="10"/>
  <c r="AU8" i="10"/>
  <c r="AX8" i="10"/>
  <c r="AT8" i="10"/>
  <c r="AS8" i="10"/>
  <c r="BA8" i="10"/>
  <c r="AR9" i="10"/>
  <c r="AZ11" i="10"/>
  <c r="AV11" i="10"/>
  <c r="AR11" i="10"/>
  <c r="AY11" i="10"/>
  <c r="AU11" i="10"/>
  <c r="AT11" i="10"/>
  <c r="AY12" i="10"/>
  <c r="AU12" i="10"/>
  <c r="AX12" i="10"/>
  <c r="AT12" i="10"/>
  <c r="AS12" i="10"/>
  <c r="BA12" i="10"/>
  <c r="AR13" i="10"/>
  <c r="AZ15" i="10"/>
  <c r="AV15" i="10"/>
  <c r="AR15" i="10"/>
  <c r="AY15" i="10"/>
  <c r="AU15" i="10"/>
  <c r="BA15" i="10"/>
  <c r="AS15" i="10"/>
  <c r="AX15" i="10"/>
  <c r="AW15" i="10"/>
  <c r="AS16" i="10"/>
  <c r="AT19" i="10"/>
  <c r="AX25" i="10"/>
  <c r="AX29" i="10"/>
  <c r="AX33" i="10"/>
  <c r="AX37" i="10"/>
  <c r="AX41" i="10"/>
  <c r="AS5" i="10"/>
  <c r="AW5" i="10"/>
  <c r="AR6" i="10"/>
  <c r="AV6" i="10"/>
  <c r="AZ6" i="10"/>
  <c r="AS9" i="10"/>
  <c r="AW9" i="10"/>
  <c r="AR10" i="10"/>
  <c r="AV10" i="10"/>
  <c r="AZ10" i="10"/>
  <c r="AS13" i="10"/>
  <c r="AW13" i="10"/>
  <c r="AR14" i="10"/>
  <c r="AV14" i="10"/>
  <c r="AZ14" i="10"/>
  <c r="AV17" i="10"/>
  <c r="AS22" i="10"/>
  <c r="AR23" i="10"/>
  <c r="AY25" i="10"/>
  <c r="AS26" i="10"/>
  <c r="AR27" i="10"/>
  <c r="AY29" i="10"/>
  <c r="AS30" i="10"/>
  <c r="AR31" i="10"/>
  <c r="AY33" i="10"/>
  <c r="AS34" i="10"/>
  <c r="AR35" i="10"/>
  <c r="AY37" i="10"/>
  <c r="AS38" i="10"/>
  <c r="AR39" i="10"/>
  <c r="AY41" i="10"/>
  <c r="AS42" i="10"/>
  <c r="AR43" i="10"/>
  <c r="BA46" i="10"/>
  <c r="AX48" i="10"/>
  <c r="AZ48" i="10"/>
  <c r="AU49" i="10"/>
  <c r="AT5" i="10"/>
  <c r="AS6" i="10"/>
  <c r="AW6" i="10"/>
  <c r="AT9" i="10"/>
  <c r="AS10" i="10"/>
  <c r="AW10" i="10"/>
  <c r="AT13" i="10"/>
  <c r="AS14" i="10"/>
  <c r="AW14" i="10"/>
  <c r="AZ22" i="10"/>
  <c r="AV22" i="10"/>
  <c r="AR22" i="10"/>
  <c r="AY22" i="10"/>
  <c r="AU22" i="10"/>
  <c r="AT22" i="10"/>
  <c r="AY23" i="10"/>
  <c r="AU23" i="10"/>
  <c r="AX23" i="10"/>
  <c r="AT23" i="10"/>
  <c r="AS23" i="10"/>
  <c r="BA23" i="10"/>
  <c r="AR24" i="10"/>
  <c r="AZ24" i="10"/>
  <c r="AT25" i="10"/>
  <c r="AZ26" i="10"/>
  <c r="AV26" i="10"/>
  <c r="AR26" i="10"/>
  <c r="AY26" i="10"/>
  <c r="AU26" i="10"/>
  <c r="AT26" i="10"/>
  <c r="AY27" i="10"/>
  <c r="AU27" i="10"/>
  <c r="AX27" i="10"/>
  <c r="AT27" i="10"/>
  <c r="AS27" i="10"/>
  <c r="BA27" i="10"/>
  <c r="AR28" i="10"/>
  <c r="AZ28" i="10"/>
  <c r="AT29" i="10"/>
  <c r="AZ30" i="10"/>
  <c r="AV30" i="10"/>
  <c r="AR30" i="10"/>
  <c r="AY30" i="10"/>
  <c r="AU30" i="10"/>
  <c r="AT30" i="10"/>
  <c r="AY31" i="10"/>
  <c r="AU31" i="10"/>
  <c r="AX31" i="10"/>
  <c r="AT31" i="10"/>
  <c r="AS31" i="10"/>
  <c r="BA31" i="10"/>
  <c r="AR32" i="10"/>
  <c r="AZ32" i="10"/>
  <c r="AT33" i="10"/>
  <c r="AZ34" i="10"/>
  <c r="AV34" i="10"/>
  <c r="AR34" i="10"/>
  <c r="AY34" i="10"/>
  <c r="AU34" i="10"/>
  <c r="AT34" i="10"/>
  <c r="AY35" i="10"/>
  <c r="AU35" i="10"/>
  <c r="AX35" i="10"/>
  <c r="AT35" i="10"/>
  <c r="AS35" i="10"/>
  <c r="BA35" i="10"/>
  <c r="AR36" i="10"/>
  <c r="AZ36" i="10"/>
  <c r="AT37" i="10"/>
  <c r="AZ38" i="10"/>
  <c r="AV38" i="10"/>
  <c r="AR38" i="10"/>
  <c r="AY38" i="10"/>
  <c r="AU38" i="10"/>
  <c r="AT38" i="10"/>
  <c r="AY39" i="10"/>
  <c r="AU39" i="10"/>
  <c r="AX39" i="10"/>
  <c r="AT39" i="10"/>
  <c r="AS39" i="10"/>
  <c r="BA39" i="10"/>
  <c r="AR40" i="10"/>
  <c r="AZ40" i="10"/>
  <c r="AT41" i="10"/>
  <c r="AZ42" i="10"/>
  <c r="AV42" i="10"/>
  <c r="AR42" i="10"/>
  <c r="AY42" i="10"/>
  <c r="AU42" i="10"/>
  <c r="AT42" i="10"/>
  <c r="AZ43" i="10"/>
  <c r="AY43" i="10"/>
  <c r="AU43" i="10"/>
  <c r="AX43" i="10"/>
  <c r="AT43" i="10"/>
  <c r="AS43" i="10"/>
  <c r="AZ46" i="10"/>
  <c r="AV46" i="10"/>
  <c r="AR46" i="10"/>
  <c r="AZ47" i="10"/>
  <c r="AV47" i="10"/>
  <c r="AR47" i="10"/>
  <c r="AY47" i="10"/>
  <c r="AU47" i="10"/>
  <c r="AX47" i="10"/>
  <c r="AT47" i="10"/>
  <c r="AW47" i="10"/>
  <c r="AX49" i="10"/>
  <c r="AW22" i="10"/>
  <c r="AV23" i="10"/>
  <c r="AX24" i="10"/>
  <c r="BA25" i="10"/>
  <c r="AW26" i="10"/>
  <c r="AV27" i="10"/>
  <c r="AX28" i="10"/>
  <c r="BA29" i="10"/>
  <c r="AW30" i="10"/>
  <c r="AV31" i="10"/>
  <c r="BA32" i="10"/>
  <c r="BA33" i="10"/>
  <c r="AW34" i="10"/>
  <c r="AV35" i="10"/>
  <c r="BA36" i="10"/>
  <c r="BA37" i="10"/>
  <c r="AW38" i="10"/>
  <c r="AV39" i="10"/>
  <c r="BA40" i="10"/>
  <c r="BA41" i="10"/>
  <c r="AW42" i="10"/>
  <c r="AV43" i="10"/>
  <c r="BA47" i="10"/>
  <c r="AS17" i="10"/>
  <c r="AW17" i="10"/>
  <c r="BA17" i="10"/>
  <c r="AR18" i="10"/>
  <c r="AV18" i="10"/>
  <c r="AZ18" i="10"/>
  <c r="AS24" i="10"/>
  <c r="AW24" i="10"/>
  <c r="BA24" i="10"/>
  <c r="AR25" i="10"/>
  <c r="AV25" i="10"/>
  <c r="AZ25" i="10"/>
  <c r="AS28" i="10"/>
  <c r="AW28" i="10"/>
  <c r="BA28" i="10"/>
  <c r="AR29" i="10"/>
  <c r="AV29" i="10"/>
  <c r="AZ29" i="10"/>
  <c r="AS32" i="10"/>
  <c r="AW32" i="10"/>
  <c r="AR33" i="10"/>
  <c r="AV33" i="10"/>
  <c r="AZ33" i="10"/>
  <c r="AS36" i="10"/>
  <c r="AW36" i="10"/>
  <c r="AR37" i="10"/>
  <c r="AV37" i="10"/>
  <c r="AZ37" i="10"/>
  <c r="AS40" i="10"/>
  <c r="AW40" i="10"/>
  <c r="AR41" i="10"/>
  <c r="AV41" i="10"/>
  <c r="AZ41" i="10"/>
  <c r="AS44" i="10"/>
  <c r="AW44" i="10"/>
  <c r="BA44" i="10"/>
  <c r="AR45" i="10"/>
  <c r="AV45" i="10"/>
  <c r="AZ45" i="10"/>
  <c r="AU46" i="10"/>
  <c r="AY46" i="10"/>
  <c r="AS48" i="10"/>
  <c r="AW48" i="10"/>
  <c r="BA48" i="10"/>
  <c r="AR49" i="10"/>
  <c r="AV49" i="10"/>
  <c r="AZ49" i="10"/>
  <c r="AT17" i="10"/>
  <c r="AS18" i="10"/>
  <c r="AW18" i="10"/>
  <c r="AT24" i="10"/>
  <c r="AS25" i="10"/>
  <c r="AW25" i="10"/>
  <c r="AT28" i="10"/>
  <c r="AS29" i="10"/>
  <c r="AW29" i="10"/>
  <c r="AT32" i="10"/>
  <c r="AS33" i="10"/>
  <c r="AW33" i="10"/>
  <c r="AT36" i="10"/>
  <c r="AS37" i="10"/>
  <c r="AW37" i="10"/>
  <c r="AT40" i="10"/>
  <c r="AS41" i="10"/>
  <c r="AW41" i="10"/>
  <c r="AT44" i="10"/>
  <c r="AS45" i="10"/>
  <c r="AW45" i="10"/>
  <c r="BA45" i="10"/>
  <c r="AT48" i="10"/>
  <c r="AS49" i="10"/>
  <c r="AW49" i="10"/>
  <c r="BA49" i="10"/>
  <c r="AU44" i="10"/>
  <c r="AT45" i="10"/>
  <c r="AS46" i="10"/>
  <c r="AW46" i="10"/>
  <c r="AU48" i="10"/>
  <c r="AT49" i="10"/>
  <c r="FG236" i="1"/>
  <c r="FG229" i="1"/>
  <c r="FG237" i="1"/>
  <c r="FG230" i="1"/>
  <c r="FG238" i="1"/>
  <c r="FG231" i="1"/>
  <c r="FG239" i="1"/>
  <c r="FG232" i="1"/>
  <c r="FG240" i="1"/>
  <c r="FG233" i="1"/>
  <c r="FG241" i="1"/>
  <c r="FG234" i="1"/>
  <c r="FG242" i="1"/>
  <c r="FG235" i="1"/>
  <c r="FG243" i="1"/>
  <c r="FG206" i="1"/>
  <c r="FG214" i="1"/>
  <c r="FG207" i="1"/>
  <c r="FG215" i="1"/>
  <c r="FG208" i="1"/>
  <c r="FG216" i="1"/>
  <c r="FG209" i="1"/>
  <c r="FG217" i="1"/>
  <c r="FG210" i="1"/>
  <c r="FG218" i="1"/>
  <c r="FG211" i="1"/>
  <c r="FG219" i="1"/>
  <c r="FG212" i="1"/>
  <c r="FG220" i="1"/>
  <c r="FG213" i="1"/>
  <c r="FG221" i="1"/>
  <c r="FG72" i="1"/>
  <c r="FG73" i="1"/>
  <c r="FG74" i="1"/>
  <c r="FG75" i="1"/>
  <c r="FG104" i="1"/>
  <c r="FG105" i="1"/>
  <c r="FG106" i="1"/>
  <c r="FG107" i="1"/>
  <c r="FG76" i="1"/>
  <c r="FG77" i="1"/>
  <c r="FG78" i="1"/>
  <c r="FG79" i="1"/>
  <c r="FG108" i="1"/>
  <c r="FG109" i="1"/>
  <c r="FG110" i="1"/>
  <c r="FG111" i="1"/>
  <c r="FG80" i="1"/>
  <c r="FG81" i="1"/>
  <c r="FG82" i="1"/>
  <c r="FG83" i="1"/>
  <c r="FG112" i="1"/>
  <c r="FG113" i="1"/>
  <c r="FG114" i="1"/>
  <c r="FG115" i="1"/>
  <c r="FG84" i="1"/>
  <c r="FG85" i="1"/>
  <c r="FG86" i="1"/>
  <c r="FG87" i="1"/>
  <c r="FG116" i="1"/>
  <c r="FG117" i="1"/>
  <c r="FG118" i="1"/>
  <c r="FG119" i="1"/>
  <c r="FG88" i="1"/>
  <c r="FG89" i="1"/>
  <c r="FG90" i="1"/>
  <c r="FG91" i="1"/>
  <c r="FG120" i="1"/>
  <c r="FG121" i="1"/>
  <c r="FG122" i="1"/>
  <c r="FG123" i="1"/>
  <c r="FG92" i="1"/>
  <c r="FG93" i="1"/>
  <c r="FG94" i="1"/>
  <c r="FG95" i="1"/>
  <c r="FG124" i="1"/>
  <c r="FG125" i="1"/>
  <c r="FG126" i="1"/>
  <c r="FG127" i="1"/>
  <c r="FG96" i="1"/>
  <c r="FG97" i="1"/>
  <c r="FG98" i="1"/>
  <c r="FG99" i="1"/>
  <c r="FG128" i="1"/>
  <c r="FG129" i="1"/>
  <c r="FG130" i="1"/>
  <c r="FG131" i="1"/>
  <c r="FG100" i="1"/>
  <c r="FG101" i="1"/>
  <c r="FG102" i="1"/>
  <c r="FG103" i="1"/>
  <c r="FG132" i="1"/>
  <c r="FG133" i="1"/>
  <c r="FG134" i="1"/>
  <c r="FG135" i="1"/>
  <c r="FG228" i="1"/>
  <c r="J24" i="4"/>
  <c r="I24" i="4"/>
  <c r="I25" i="4"/>
  <c r="J25" i="4" s="1"/>
  <c r="I23" i="4"/>
  <c r="J23" i="4" s="1"/>
  <c r="J26" i="4" s="1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2" i="9"/>
  <c r="A255" i="3"/>
  <c r="A313" i="3"/>
  <c r="A249" i="3"/>
  <c r="A246" i="3"/>
  <c r="A245" i="3"/>
  <c r="A301" i="3"/>
  <c r="A298" i="3"/>
  <c r="A236" i="3"/>
  <c r="A235" i="3"/>
  <c r="A282" i="3"/>
  <c r="A281" i="3"/>
  <c r="A279" i="3"/>
  <c r="A311" i="3"/>
  <c r="A214" i="3"/>
  <c r="A277" i="3"/>
  <c r="A243" i="3"/>
  <c r="A299" i="3"/>
  <c r="A296" i="3"/>
  <c r="A263" i="3"/>
  <c r="A262" i="3"/>
  <c r="A294" i="3"/>
  <c r="A278" i="3"/>
  <c r="A310" i="3"/>
  <c r="A202" i="3"/>
  <c r="A196" i="3"/>
  <c r="A288" i="3"/>
  <c r="A283" i="3"/>
  <c r="A217" i="3"/>
  <c r="A260" i="3"/>
  <c r="A231" i="3"/>
  <c r="A295" i="3"/>
  <c r="A234" i="3"/>
  <c r="A254" i="3"/>
  <c r="A318" i="3"/>
  <c r="A319" i="3"/>
  <c r="A321" i="3"/>
  <c r="A230" i="3"/>
  <c r="A195" i="3"/>
  <c r="A229" i="3"/>
  <c r="A197" i="3"/>
  <c r="A290" i="3"/>
  <c r="A258" i="3"/>
  <c r="A291" i="3"/>
  <c r="A292" i="3"/>
  <c r="A293" i="3"/>
  <c r="A198" i="3"/>
  <c r="A199" i="3"/>
  <c r="A232" i="3"/>
  <c r="A200" i="3"/>
  <c r="A233" i="3"/>
  <c r="A201" i="3"/>
  <c r="A264" i="3"/>
  <c r="A297" i="3"/>
  <c r="A203" i="3"/>
  <c r="A204" i="3"/>
  <c r="A237" i="3"/>
  <c r="A205" i="3"/>
  <c r="A300" i="3"/>
  <c r="A269" i="3"/>
  <c r="A211" i="3"/>
  <c r="A244" i="3"/>
  <c r="A213" i="3"/>
  <c r="A306" i="3"/>
  <c r="A307" i="3"/>
  <c r="A308" i="3"/>
  <c r="A309" i="3"/>
  <c r="A247" i="3"/>
  <c r="A248" i="3"/>
  <c r="A280" i="3"/>
  <c r="A250" i="3"/>
  <c r="A251" i="3"/>
  <c r="A253" i="3"/>
  <c r="A314" i="3"/>
  <c r="A316" i="3"/>
  <c r="A284" i="3"/>
  <c r="A317" i="3"/>
  <c r="A222" i="3"/>
  <c r="A223" i="3"/>
  <c r="A256" i="3"/>
  <c r="A257" i="3"/>
  <c r="A225" i="3"/>
  <c r="A286" i="3"/>
  <c r="A287" i="3"/>
  <c r="A320" i="3"/>
  <c r="A227" i="3"/>
  <c r="A206" i="3"/>
  <c r="A239" i="3"/>
  <c r="A207" i="3"/>
  <c r="A240" i="3"/>
  <c r="A208" i="3"/>
  <c r="A241" i="3"/>
  <c r="A209" i="3"/>
  <c r="A302" i="3"/>
  <c r="A270" i="3"/>
  <c r="A303" i="3"/>
  <c r="A271" i="3"/>
  <c r="A304" i="3"/>
  <c r="A272" i="3"/>
  <c r="A305" i="3"/>
  <c r="A273" i="3"/>
  <c r="A312" i="3"/>
  <c r="A238" i="3"/>
  <c r="A194" i="3"/>
  <c r="A228" i="3"/>
  <c r="A259" i="3"/>
  <c r="A261" i="3"/>
  <c r="A265" i="3"/>
  <c r="A266" i="3"/>
  <c r="A267" i="3"/>
  <c r="A268" i="3"/>
  <c r="A242" i="3"/>
  <c r="A210" i="3"/>
  <c r="A212" i="3"/>
  <c r="A274" i="3"/>
  <c r="A275" i="3"/>
  <c r="A276" i="3"/>
  <c r="A215" i="3"/>
  <c r="A216" i="3"/>
  <c r="A218" i="3"/>
  <c r="A219" i="3"/>
  <c r="A252" i="3"/>
  <c r="A220" i="3"/>
  <c r="A221" i="3"/>
  <c r="A315" i="3"/>
  <c r="A285" i="3"/>
  <c r="A224" i="3"/>
  <c r="A289" i="3"/>
  <c r="A226" i="3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2" i="9"/>
  <c r="M3" i="6"/>
  <c r="N3" i="6"/>
  <c r="M4" i="6"/>
  <c r="M5" i="6"/>
  <c r="M6" i="6"/>
  <c r="N6" i="6"/>
  <c r="M8" i="6"/>
  <c r="M9" i="6"/>
  <c r="N9" i="6"/>
  <c r="M10" i="6"/>
  <c r="N10" i="6"/>
  <c r="M11" i="6"/>
  <c r="M12" i="6"/>
  <c r="M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M27" i="6"/>
  <c r="N27" i="6"/>
  <c r="M29" i="6"/>
  <c r="N29" i="6"/>
  <c r="M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M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M55" i="6"/>
  <c r="N55" i="6"/>
  <c r="M56" i="6"/>
  <c r="M57" i="6"/>
  <c r="N57" i="6"/>
  <c r="M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P194" i="3"/>
  <c r="P227" i="3"/>
  <c r="P195" i="3"/>
  <c r="P228" i="3"/>
  <c r="P196" i="3"/>
  <c r="P229" i="3"/>
  <c r="P197" i="3"/>
  <c r="P290" i="3"/>
  <c r="P258" i="3"/>
  <c r="P291" i="3"/>
  <c r="P259" i="3"/>
  <c r="P292" i="3"/>
  <c r="P260" i="3"/>
  <c r="P293" i="3"/>
  <c r="P261" i="3"/>
  <c r="P230" i="3"/>
  <c r="P198" i="3"/>
  <c r="P231" i="3"/>
  <c r="P199" i="3"/>
  <c r="P232" i="3"/>
  <c r="P200" i="3"/>
  <c r="P233" i="3"/>
  <c r="P201" i="3"/>
  <c r="P294" i="3"/>
  <c r="P262" i="3"/>
  <c r="P295" i="3"/>
  <c r="P263" i="3"/>
  <c r="P296" i="3"/>
  <c r="P264" i="3"/>
  <c r="P297" i="3"/>
  <c r="P265" i="3"/>
  <c r="P234" i="3"/>
  <c r="P202" i="3"/>
  <c r="P235" i="3"/>
  <c r="P203" i="3"/>
  <c r="P236" i="3"/>
  <c r="P204" i="3"/>
  <c r="P237" i="3"/>
  <c r="P205" i="3"/>
  <c r="P298" i="3"/>
  <c r="P266" i="3"/>
  <c r="P299" i="3"/>
  <c r="P267" i="3"/>
  <c r="P300" i="3"/>
  <c r="P268" i="3"/>
  <c r="P301" i="3"/>
  <c r="P269" i="3"/>
  <c r="P238" i="3"/>
  <c r="P206" i="3"/>
  <c r="P239" i="3"/>
  <c r="P207" i="3"/>
  <c r="P240" i="3"/>
  <c r="P208" i="3"/>
  <c r="P241" i="3"/>
  <c r="P209" i="3"/>
  <c r="P302" i="3"/>
  <c r="P270" i="3"/>
  <c r="P303" i="3"/>
  <c r="P271" i="3"/>
  <c r="P304" i="3"/>
  <c r="P272" i="3"/>
  <c r="P305" i="3"/>
  <c r="P273" i="3"/>
  <c r="P242" i="3"/>
  <c r="P210" i="3"/>
  <c r="P243" i="3"/>
  <c r="P211" i="3"/>
  <c r="P244" i="3"/>
  <c r="P212" i="3"/>
  <c r="P245" i="3"/>
  <c r="P213" i="3"/>
  <c r="P306" i="3"/>
  <c r="P274" i="3"/>
  <c r="P307" i="3"/>
  <c r="P275" i="3"/>
  <c r="P308" i="3"/>
  <c r="P276" i="3"/>
  <c r="P309" i="3"/>
  <c r="P277" i="3"/>
  <c r="P246" i="3"/>
  <c r="P214" i="3"/>
  <c r="P247" i="3"/>
  <c r="P215" i="3"/>
  <c r="P248" i="3"/>
  <c r="P216" i="3"/>
  <c r="P249" i="3"/>
  <c r="P217" i="3"/>
  <c r="P310" i="3"/>
  <c r="P278" i="3"/>
  <c r="P311" i="3"/>
  <c r="P279" i="3"/>
  <c r="P312" i="3"/>
  <c r="P280" i="3"/>
  <c r="P313" i="3"/>
  <c r="P281" i="3"/>
  <c r="P250" i="3"/>
  <c r="P218" i="3"/>
  <c r="P251" i="3"/>
  <c r="P219" i="3"/>
  <c r="P252" i="3"/>
  <c r="P220" i="3"/>
  <c r="P253" i="3"/>
  <c r="P221" i="3"/>
  <c r="P314" i="3"/>
  <c r="P282" i="3"/>
  <c r="P315" i="3"/>
  <c r="P283" i="3"/>
  <c r="P316" i="3"/>
  <c r="P284" i="3"/>
  <c r="P317" i="3"/>
  <c r="P285" i="3"/>
  <c r="P254" i="3"/>
  <c r="P222" i="3"/>
  <c r="P255" i="3"/>
  <c r="P223" i="3"/>
  <c r="P256" i="3"/>
  <c r="P224" i="3"/>
  <c r="P257" i="3"/>
  <c r="P225" i="3"/>
  <c r="P318" i="3"/>
  <c r="P286" i="3"/>
  <c r="P319" i="3"/>
  <c r="P287" i="3"/>
  <c r="P320" i="3"/>
  <c r="P288" i="3"/>
  <c r="P321" i="3"/>
  <c r="P289" i="3"/>
  <c r="P226" i="3"/>
  <c r="W323" i="3"/>
  <c r="Y323" i="3"/>
  <c r="W322" i="3"/>
  <c r="Y322" i="3"/>
  <c r="W370" i="3"/>
  <c r="Y370" i="3"/>
  <c r="W371" i="3"/>
  <c r="Y371" i="3"/>
  <c r="W355" i="3"/>
  <c r="X355" i="3" s="1"/>
  <c r="Y355" i="3"/>
  <c r="W354" i="3"/>
  <c r="Y354" i="3"/>
  <c r="W340" i="3"/>
  <c r="Y340" i="3"/>
  <c r="W341" i="3"/>
  <c r="Z341" i="3" s="1"/>
  <c r="Y341" i="3"/>
  <c r="W324" i="3"/>
  <c r="Y324" i="3"/>
  <c r="W325" i="3"/>
  <c r="Y325" i="3"/>
  <c r="W372" i="3"/>
  <c r="Y372" i="3"/>
  <c r="W373" i="3"/>
  <c r="Y373" i="3"/>
  <c r="W356" i="3"/>
  <c r="Y356" i="3"/>
  <c r="W357" i="3"/>
  <c r="Y357" i="3"/>
  <c r="W342" i="3"/>
  <c r="Y342" i="3"/>
  <c r="W343" i="3"/>
  <c r="X343" i="3" s="1"/>
  <c r="Y343" i="3"/>
  <c r="W326" i="3"/>
  <c r="X326" i="3" s="1"/>
  <c r="Y326" i="3"/>
  <c r="W327" i="3"/>
  <c r="Y327" i="3"/>
  <c r="W374" i="3"/>
  <c r="Z374" i="3" s="1"/>
  <c r="Y374" i="3"/>
  <c r="W375" i="3"/>
  <c r="Y375" i="3"/>
  <c r="W359" i="3"/>
  <c r="Y359" i="3"/>
  <c r="W358" i="3"/>
  <c r="Y358" i="3"/>
  <c r="W345" i="3"/>
  <c r="X345" i="3" s="1"/>
  <c r="Y345" i="3"/>
  <c r="W344" i="3"/>
  <c r="X344" i="3" s="1"/>
  <c r="Y344" i="3"/>
  <c r="W329" i="3"/>
  <c r="X329" i="3" s="1"/>
  <c r="Y329" i="3"/>
  <c r="W328" i="3"/>
  <c r="Y328" i="3"/>
  <c r="W376" i="3"/>
  <c r="Y376" i="3"/>
  <c r="W377" i="3"/>
  <c r="Y377" i="3"/>
  <c r="W360" i="3"/>
  <c r="Y360" i="3"/>
  <c r="W361" i="3"/>
  <c r="Y361" i="3"/>
  <c r="W347" i="3"/>
  <c r="X347" i="3" s="1"/>
  <c r="Y347" i="3"/>
  <c r="W346" i="3"/>
  <c r="X346" i="3" s="1"/>
  <c r="Y346" i="3"/>
  <c r="W330" i="3"/>
  <c r="X330" i="3" s="1"/>
  <c r="Y330" i="3"/>
  <c r="W331" i="3"/>
  <c r="X331" i="3" s="1"/>
  <c r="Y331" i="3"/>
  <c r="W378" i="3"/>
  <c r="X378" i="3" s="1"/>
  <c r="Y378" i="3"/>
  <c r="W379" i="3"/>
  <c r="X379" i="3" s="1"/>
  <c r="Y379" i="3"/>
  <c r="W362" i="3"/>
  <c r="X362" i="3" s="1"/>
  <c r="Y362" i="3"/>
  <c r="W363" i="3"/>
  <c r="Y363" i="3"/>
  <c r="W349" i="3"/>
  <c r="Y349" i="3"/>
  <c r="W348" i="3"/>
  <c r="X348" i="3" s="1"/>
  <c r="Y348" i="3"/>
  <c r="W333" i="3"/>
  <c r="X333" i="3" s="1"/>
  <c r="Y333" i="3"/>
  <c r="W332" i="3"/>
  <c r="Y332" i="3"/>
  <c r="W380" i="3"/>
  <c r="X380" i="3" s="1"/>
  <c r="Y380" i="3"/>
  <c r="W381" i="3"/>
  <c r="X381" i="3" s="1"/>
  <c r="Y381" i="3"/>
  <c r="W365" i="3"/>
  <c r="X365" i="3" s="1"/>
  <c r="Y365" i="3"/>
  <c r="W364" i="3"/>
  <c r="X364" i="3" s="1"/>
  <c r="Y364" i="3"/>
  <c r="W350" i="3"/>
  <c r="Y350" i="3"/>
  <c r="W351" i="3"/>
  <c r="X351" i="3" s="1"/>
  <c r="Y351" i="3"/>
  <c r="W335" i="3"/>
  <c r="X335" i="3" s="1"/>
  <c r="Y335" i="3"/>
  <c r="W334" i="3"/>
  <c r="Y334" i="3"/>
  <c r="W382" i="3"/>
  <c r="Y382" i="3"/>
  <c r="W383" i="3"/>
  <c r="Y383" i="3"/>
  <c r="W366" i="3"/>
  <c r="Y366" i="3"/>
  <c r="W367" i="3"/>
  <c r="Y367" i="3"/>
  <c r="W352" i="3"/>
  <c r="Y352" i="3"/>
  <c r="W353" i="3"/>
  <c r="X353" i="3" s="1"/>
  <c r="Y353" i="3"/>
  <c r="W336" i="3"/>
  <c r="X336" i="3" s="1"/>
  <c r="Y336" i="3"/>
  <c r="W337" i="3"/>
  <c r="Y337" i="3"/>
  <c r="W384" i="3"/>
  <c r="Y384" i="3"/>
  <c r="W385" i="3"/>
  <c r="Y385" i="3"/>
  <c r="W369" i="3"/>
  <c r="Y369" i="3"/>
  <c r="W368" i="3"/>
  <c r="Y368" i="3"/>
  <c r="Q226" i="3"/>
  <c r="W226" i="3" s="1"/>
  <c r="X226" i="3" s="1"/>
  <c r="Y226" i="3"/>
  <c r="Q194" i="3"/>
  <c r="W194" i="3" s="1"/>
  <c r="X194" i="3" s="1"/>
  <c r="Y194" i="3"/>
  <c r="Q227" i="3"/>
  <c r="W227" i="3" s="1"/>
  <c r="Y227" i="3"/>
  <c r="Q195" i="3"/>
  <c r="W195" i="3" s="1"/>
  <c r="Y195" i="3"/>
  <c r="Q228" i="3"/>
  <c r="W228" i="3" s="1"/>
  <c r="Y228" i="3"/>
  <c r="Q196" i="3"/>
  <c r="W196" i="3" s="1"/>
  <c r="X196" i="3" s="1"/>
  <c r="Y196" i="3"/>
  <c r="Q229" i="3"/>
  <c r="W229" i="3" s="1"/>
  <c r="Y229" i="3"/>
  <c r="Q197" i="3"/>
  <c r="W197" i="3" s="1"/>
  <c r="Y197" i="3"/>
  <c r="Q290" i="3"/>
  <c r="W290" i="3" s="1"/>
  <c r="X290" i="3" s="1"/>
  <c r="Y290" i="3"/>
  <c r="Q258" i="3"/>
  <c r="W258" i="3" s="1"/>
  <c r="X258" i="3" s="1"/>
  <c r="Y258" i="3"/>
  <c r="Q291" i="3"/>
  <c r="W291" i="3" s="1"/>
  <c r="Y291" i="3"/>
  <c r="Q259" i="3"/>
  <c r="W259" i="3" s="1"/>
  <c r="Y259" i="3"/>
  <c r="Q292" i="3"/>
  <c r="W292" i="3" s="1"/>
  <c r="Y292" i="3"/>
  <c r="Q260" i="3"/>
  <c r="W260" i="3" s="1"/>
  <c r="X260" i="3" s="1"/>
  <c r="Y260" i="3"/>
  <c r="Q293" i="3"/>
  <c r="W293" i="3" s="1"/>
  <c r="Y293" i="3"/>
  <c r="Q261" i="3"/>
  <c r="W261" i="3" s="1"/>
  <c r="Y261" i="3"/>
  <c r="Q230" i="3"/>
  <c r="W230" i="3" s="1"/>
  <c r="X230" i="3" s="1"/>
  <c r="Y230" i="3"/>
  <c r="Q198" i="3"/>
  <c r="W198" i="3" s="1"/>
  <c r="Y198" i="3"/>
  <c r="Q231" i="3"/>
  <c r="W231" i="3" s="1"/>
  <c r="X231" i="3" s="1"/>
  <c r="Y231" i="3"/>
  <c r="Q199" i="3"/>
  <c r="W199" i="3" s="1"/>
  <c r="Y199" i="3"/>
  <c r="Q232" i="3"/>
  <c r="W232" i="3" s="1"/>
  <c r="Y232" i="3"/>
  <c r="Q200" i="3"/>
  <c r="W200" i="3" s="1"/>
  <c r="Y200" i="3"/>
  <c r="Q233" i="3"/>
  <c r="W233" i="3" s="1"/>
  <c r="Y233" i="3"/>
  <c r="Q201" i="3"/>
  <c r="W201" i="3" s="1"/>
  <c r="Y201" i="3"/>
  <c r="Q294" i="3"/>
  <c r="W294" i="3" s="1"/>
  <c r="Y294" i="3"/>
  <c r="Q262" i="3"/>
  <c r="W262" i="3" s="1"/>
  <c r="Y262" i="3"/>
  <c r="Q295" i="3"/>
  <c r="W295" i="3" s="1"/>
  <c r="X295" i="3" s="1"/>
  <c r="Y295" i="3"/>
  <c r="Q263" i="3"/>
  <c r="W263" i="3" s="1"/>
  <c r="Y263" i="3"/>
  <c r="Q296" i="3"/>
  <c r="W296" i="3" s="1"/>
  <c r="X296" i="3" s="1"/>
  <c r="Y296" i="3"/>
  <c r="Q264" i="3"/>
  <c r="W264" i="3" s="1"/>
  <c r="Y264" i="3"/>
  <c r="Q297" i="3"/>
  <c r="W297" i="3" s="1"/>
  <c r="Y297" i="3"/>
  <c r="Q265" i="3"/>
  <c r="W265" i="3" s="1"/>
  <c r="Y265" i="3"/>
  <c r="Q234" i="3"/>
  <c r="W234" i="3" s="1"/>
  <c r="X234" i="3" s="1"/>
  <c r="Y234" i="3"/>
  <c r="Q202" i="3"/>
  <c r="W202" i="3" s="1"/>
  <c r="Y202" i="3"/>
  <c r="Q235" i="3"/>
  <c r="W235" i="3" s="1"/>
  <c r="X235" i="3" s="1"/>
  <c r="Y235" i="3"/>
  <c r="Q203" i="3"/>
  <c r="W203" i="3" s="1"/>
  <c r="Y203" i="3"/>
  <c r="Q236" i="3"/>
  <c r="W236" i="3" s="1"/>
  <c r="Y236" i="3"/>
  <c r="Q204" i="3"/>
  <c r="W204" i="3" s="1"/>
  <c r="Y204" i="3"/>
  <c r="Q237" i="3"/>
  <c r="W237" i="3" s="1"/>
  <c r="Y237" i="3"/>
  <c r="Q205" i="3"/>
  <c r="W205" i="3" s="1"/>
  <c r="Y205" i="3"/>
  <c r="Q298" i="3"/>
  <c r="W298" i="3" s="1"/>
  <c r="X298" i="3" s="1"/>
  <c r="Y298" i="3"/>
  <c r="Q266" i="3"/>
  <c r="W266" i="3" s="1"/>
  <c r="Y266" i="3"/>
  <c r="Q299" i="3"/>
  <c r="W299" i="3" s="1"/>
  <c r="X299" i="3" s="1"/>
  <c r="Y299" i="3"/>
  <c r="Q267" i="3"/>
  <c r="W267" i="3" s="1"/>
  <c r="Y267" i="3"/>
  <c r="Q300" i="3"/>
  <c r="W300" i="3" s="1"/>
  <c r="Y300" i="3"/>
  <c r="Q268" i="3"/>
  <c r="W268" i="3" s="1"/>
  <c r="Y268" i="3"/>
  <c r="Q301" i="3"/>
  <c r="W301" i="3" s="1"/>
  <c r="Y301" i="3"/>
  <c r="Q269" i="3"/>
  <c r="W269" i="3" s="1"/>
  <c r="X269" i="3" s="1"/>
  <c r="Y269" i="3"/>
  <c r="Q238" i="3"/>
  <c r="W238" i="3" s="1"/>
  <c r="X238" i="3" s="1"/>
  <c r="Y238" i="3"/>
  <c r="Q206" i="3"/>
  <c r="W206" i="3" s="1"/>
  <c r="Y206" i="3"/>
  <c r="Q239" i="3"/>
  <c r="W239" i="3" s="1"/>
  <c r="X239" i="3" s="1"/>
  <c r="Y239" i="3"/>
  <c r="Q207" i="3"/>
  <c r="W207" i="3" s="1"/>
  <c r="Y207" i="3"/>
  <c r="Q240" i="3"/>
  <c r="W240" i="3" s="1"/>
  <c r="Y240" i="3"/>
  <c r="Q208" i="3"/>
  <c r="W208" i="3" s="1"/>
  <c r="Y208" i="3"/>
  <c r="Q241" i="3"/>
  <c r="W241" i="3" s="1"/>
  <c r="Y241" i="3"/>
  <c r="Q209" i="3"/>
  <c r="W209" i="3" s="1"/>
  <c r="X209" i="3" s="1"/>
  <c r="Y209" i="3"/>
  <c r="Q302" i="3"/>
  <c r="W302" i="3" s="1"/>
  <c r="Y302" i="3"/>
  <c r="Q270" i="3"/>
  <c r="W270" i="3" s="1"/>
  <c r="Y270" i="3"/>
  <c r="Q303" i="3"/>
  <c r="W303" i="3" s="1"/>
  <c r="X303" i="3" s="1"/>
  <c r="Y303" i="3"/>
  <c r="Q271" i="3"/>
  <c r="W271" i="3" s="1"/>
  <c r="Y271" i="3"/>
  <c r="Q304" i="3"/>
  <c r="W304" i="3" s="1"/>
  <c r="Y304" i="3"/>
  <c r="Q272" i="3"/>
  <c r="W272" i="3" s="1"/>
  <c r="Y272" i="3"/>
  <c r="Q305" i="3"/>
  <c r="W305" i="3" s="1"/>
  <c r="X305" i="3" s="1"/>
  <c r="Y305" i="3"/>
  <c r="Q273" i="3"/>
  <c r="W273" i="3" s="1"/>
  <c r="Y273" i="3"/>
  <c r="Q242" i="3"/>
  <c r="W242" i="3" s="1"/>
  <c r="Y242" i="3"/>
  <c r="Q210" i="3"/>
  <c r="W210" i="3" s="1"/>
  <c r="Y210" i="3"/>
  <c r="Q243" i="3"/>
  <c r="W243" i="3" s="1"/>
  <c r="X243" i="3" s="1"/>
  <c r="Y243" i="3"/>
  <c r="Q211" i="3"/>
  <c r="W211" i="3" s="1"/>
  <c r="Y211" i="3"/>
  <c r="Q244" i="3"/>
  <c r="W244" i="3" s="1"/>
  <c r="Y244" i="3"/>
  <c r="Q212" i="3"/>
  <c r="W212" i="3" s="1"/>
  <c r="Y212" i="3"/>
  <c r="Q245" i="3"/>
  <c r="W245" i="3" s="1"/>
  <c r="Y245" i="3"/>
  <c r="Q213" i="3"/>
  <c r="W213" i="3" s="1"/>
  <c r="Y213" i="3"/>
  <c r="Q306" i="3"/>
  <c r="W306" i="3" s="1"/>
  <c r="Y306" i="3"/>
  <c r="Q274" i="3"/>
  <c r="W274" i="3" s="1"/>
  <c r="Y274" i="3"/>
  <c r="Q307" i="3"/>
  <c r="W307" i="3" s="1"/>
  <c r="X307" i="3" s="1"/>
  <c r="Y307" i="3"/>
  <c r="Q275" i="3"/>
  <c r="W275" i="3" s="1"/>
  <c r="Y275" i="3"/>
  <c r="Q308" i="3"/>
  <c r="W308" i="3" s="1"/>
  <c r="X308" i="3" s="1"/>
  <c r="Y308" i="3"/>
  <c r="Q276" i="3"/>
  <c r="W276" i="3" s="1"/>
  <c r="Y276" i="3"/>
  <c r="Q309" i="3"/>
  <c r="W309" i="3" s="1"/>
  <c r="Y309" i="3"/>
  <c r="Q277" i="3"/>
  <c r="W277" i="3" s="1"/>
  <c r="Y277" i="3"/>
  <c r="Q246" i="3"/>
  <c r="W246" i="3" s="1"/>
  <c r="Y246" i="3"/>
  <c r="Q214" i="3"/>
  <c r="W214" i="3" s="1"/>
  <c r="Y214" i="3"/>
  <c r="Q247" i="3"/>
  <c r="W247" i="3" s="1"/>
  <c r="X247" i="3" s="1"/>
  <c r="Y247" i="3"/>
  <c r="Q215" i="3"/>
  <c r="W215" i="3" s="1"/>
  <c r="Y215" i="3"/>
  <c r="Q248" i="3"/>
  <c r="W248" i="3" s="1"/>
  <c r="X248" i="3" s="1"/>
  <c r="Y248" i="3"/>
  <c r="Q216" i="3"/>
  <c r="W216" i="3" s="1"/>
  <c r="Y216" i="3"/>
  <c r="Q249" i="3"/>
  <c r="W249" i="3" s="1"/>
  <c r="X249" i="3" s="1"/>
  <c r="Y249" i="3"/>
  <c r="Q217" i="3"/>
  <c r="W217" i="3" s="1"/>
  <c r="Y217" i="3"/>
  <c r="Q310" i="3"/>
  <c r="W310" i="3" s="1"/>
  <c r="X310" i="3" s="1"/>
  <c r="Y310" i="3"/>
  <c r="Q278" i="3"/>
  <c r="W278" i="3" s="1"/>
  <c r="Y278" i="3"/>
  <c r="Q311" i="3"/>
  <c r="W311" i="3" s="1"/>
  <c r="X311" i="3" s="1"/>
  <c r="Y311" i="3"/>
  <c r="Q279" i="3"/>
  <c r="W279" i="3" s="1"/>
  <c r="Y279" i="3"/>
  <c r="Q312" i="3"/>
  <c r="W312" i="3" s="1"/>
  <c r="Y312" i="3"/>
  <c r="Q280" i="3"/>
  <c r="W280" i="3" s="1"/>
  <c r="Y280" i="3"/>
  <c r="Q313" i="3"/>
  <c r="W313" i="3" s="1"/>
  <c r="X313" i="3" s="1"/>
  <c r="Y313" i="3"/>
  <c r="Q281" i="3"/>
  <c r="W281" i="3" s="1"/>
  <c r="X281" i="3" s="1"/>
  <c r="Y281" i="3"/>
  <c r="Q250" i="3"/>
  <c r="W250" i="3" s="1"/>
  <c r="Y250" i="3"/>
  <c r="Q218" i="3"/>
  <c r="W218" i="3" s="1"/>
  <c r="Y218" i="3"/>
  <c r="Q251" i="3"/>
  <c r="W251" i="3" s="1"/>
  <c r="X251" i="3" s="1"/>
  <c r="Y251" i="3"/>
  <c r="Q219" i="3"/>
  <c r="W219" i="3" s="1"/>
  <c r="Y219" i="3"/>
  <c r="Q252" i="3"/>
  <c r="W252" i="3" s="1"/>
  <c r="X252" i="3" s="1"/>
  <c r="Y252" i="3"/>
  <c r="Q220" i="3"/>
  <c r="W220" i="3" s="1"/>
  <c r="Y220" i="3"/>
  <c r="Q253" i="3"/>
  <c r="W253" i="3" s="1"/>
  <c r="X253" i="3" s="1"/>
  <c r="Y253" i="3"/>
  <c r="Q221" i="3"/>
  <c r="W221" i="3" s="1"/>
  <c r="Y221" i="3"/>
  <c r="Q314" i="3"/>
  <c r="W314" i="3" s="1"/>
  <c r="Y314" i="3"/>
  <c r="Q282" i="3"/>
  <c r="W282" i="3" s="1"/>
  <c r="Y282" i="3"/>
  <c r="Q315" i="3"/>
  <c r="W315" i="3" s="1"/>
  <c r="X315" i="3" s="1"/>
  <c r="Y315" i="3"/>
  <c r="Q283" i="3"/>
  <c r="W283" i="3" s="1"/>
  <c r="Y283" i="3"/>
  <c r="Q316" i="3"/>
  <c r="W316" i="3" s="1"/>
  <c r="Y316" i="3"/>
  <c r="Q284" i="3"/>
  <c r="W284" i="3" s="1"/>
  <c r="Y284" i="3"/>
  <c r="Q317" i="3"/>
  <c r="W317" i="3" s="1"/>
  <c r="X317" i="3" s="1"/>
  <c r="Y317" i="3"/>
  <c r="Q285" i="3"/>
  <c r="W285" i="3" s="1"/>
  <c r="Y285" i="3"/>
  <c r="Q254" i="3"/>
  <c r="W254" i="3" s="1"/>
  <c r="Y254" i="3"/>
  <c r="Q222" i="3"/>
  <c r="W222" i="3" s="1"/>
  <c r="X222" i="3" s="1"/>
  <c r="Y222" i="3"/>
  <c r="Q255" i="3"/>
  <c r="W255" i="3" s="1"/>
  <c r="Y255" i="3"/>
  <c r="Q223" i="3"/>
  <c r="W223" i="3" s="1"/>
  <c r="Y223" i="3"/>
  <c r="Q256" i="3"/>
  <c r="W256" i="3" s="1"/>
  <c r="Y256" i="3"/>
  <c r="Q224" i="3"/>
  <c r="W224" i="3" s="1"/>
  <c r="X224" i="3" s="1"/>
  <c r="Y224" i="3"/>
  <c r="Q257" i="3"/>
  <c r="W257" i="3" s="1"/>
  <c r="Y257" i="3"/>
  <c r="Q225" i="3"/>
  <c r="W225" i="3" s="1"/>
  <c r="X225" i="3" s="1"/>
  <c r="Y225" i="3"/>
  <c r="Q318" i="3"/>
  <c r="W318" i="3" s="1"/>
  <c r="Y318" i="3"/>
  <c r="Q286" i="3"/>
  <c r="W286" i="3" s="1"/>
  <c r="Y286" i="3"/>
  <c r="Q319" i="3"/>
  <c r="W319" i="3" s="1"/>
  <c r="Y319" i="3"/>
  <c r="Q287" i="3"/>
  <c r="W287" i="3" s="1"/>
  <c r="Y287" i="3"/>
  <c r="Q320" i="3"/>
  <c r="W320" i="3" s="1"/>
  <c r="Y320" i="3"/>
  <c r="Q288" i="3"/>
  <c r="W288" i="3" s="1"/>
  <c r="Y288" i="3"/>
  <c r="Q321" i="3"/>
  <c r="W321" i="3" s="1"/>
  <c r="Y321" i="3"/>
  <c r="Q289" i="3"/>
  <c r="W289" i="3" s="1"/>
  <c r="X289" i="3" s="1"/>
  <c r="Y289" i="3"/>
  <c r="S2" i="6"/>
  <c r="X32" i="7"/>
  <c r="X31" i="7"/>
  <c r="X29" i="7"/>
  <c r="X3" i="7"/>
  <c r="X26" i="7"/>
  <c r="X33" i="7"/>
  <c r="X24" i="7"/>
  <c r="X36" i="7"/>
  <c r="X21" i="7"/>
  <c r="X25" i="7"/>
  <c r="X14" i="7"/>
  <c r="X7" i="7"/>
  <c r="X39" i="7"/>
  <c r="X17" i="7"/>
  <c r="X22" i="7"/>
  <c r="X20" i="7"/>
  <c r="X5" i="7"/>
  <c r="X37" i="7"/>
  <c r="X9" i="7"/>
  <c r="X15" i="7"/>
  <c r="X34" i="7"/>
  <c r="X38" i="7"/>
  <c r="X19" i="7"/>
  <c r="X12" i="7"/>
  <c r="X40" i="7"/>
  <c r="X41" i="7"/>
  <c r="X4" i="7"/>
  <c r="X35" i="7"/>
  <c r="X11" i="7"/>
  <c r="X13" i="7"/>
  <c r="X16" i="7"/>
  <c r="X10" i="7"/>
  <c r="X6" i="7"/>
  <c r="X28" i="7"/>
  <c r="X30" i="7"/>
  <c r="X2" i="7"/>
  <c r="X23" i="7"/>
  <c r="B8" i="6"/>
  <c r="B9" i="6"/>
  <c r="B14" i="6"/>
  <c r="B16" i="6"/>
  <c r="B17" i="6"/>
  <c r="B22" i="6"/>
  <c r="B24" i="6"/>
  <c r="B25" i="6"/>
  <c r="B30" i="6"/>
  <c r="B32" i="6"/>
  <c r="B33" i="6"/>
  <c r="B38" i="6"/>
  <c r="B40" i="6"/>
  <c r="B41" i="6"/>
  <c r="B46" i="6"/>
  <c r="B48" i="6"/>
  <c r="B49" i="6"/>
  <c r="B54" i="6"/>
  <c r="B56" i="6"/>
  <c r="B57" i="6"/>
  <c r="B62" i="6"/>
  <c r="B64" i="6"/>
  <c r="B65" i="6"/>
  <c r="B6" i="6"/>
  <c r="B4" i="6"/>
  <c r="B5" i="6"/>
  <c r="B10" i="6"/>
  <c r="B12" i="6"/>
  <c r="B13" i="6"/>
  <c r="B18" i="6"/>
  <c r="B20" i="6"/>
  <c r="B21" i="6"/>
  <c r="B26" i="6"/>
  <c r="B28" i="6"/>
  <c r="B29" i="6"/>
  <c r="B34" i="6"/>
  <c r="B36" i="6"/>
  <c r="B37" i="6"/>
  <c r="B42" i="6"/>
  <c r="B44" i="6"/>
  <c r="B45" i="6"/>
  <c r="B50" i="6"/>
  <c r="B52" i="6"/>
  <c r="B53" i="6"/>
  <c r="B58" i="6"/>
  <c r="B60" i="6"/>
  <c r="B61" i="6"/>
  <c r="B2" i="6"/>
  <c r="Y339" i="3"/>
  <c r="Y338" i="3"/>
  <c r="W339" i="3"/>
  <c r="W338" i="3"/>
  <c r="Z338" i="3" s="1"/>
  <c r="Y410" i="3"/>
  <c r="W410" i="3"/>
  <c r="Y444" i="3"/>
  <c r="W444" i="3"/>
  <c r="Y412" i="3"/>
  <c r="W412" i="3"/>
  <c r="Y446" i="3"/>
  <c r="W446" i="3"/>
  <c r="Y414" i="3"/>
  <c r="W414" i="3"/>
  <c r="Y448" i="3"/>
  <c r="W448" i="3"/>
  <c r="Y416" i="3"/>
  <c r="W416" i="3"/>
  <c r="Y434" i="3"/>
  <c r="W434" i="3"/>
  <c r="Y402" i="3"/>
  <c r="W402" i="3"/>
  <c r="Z402" i="3" s="1"/>
  <c r="Y436" i="3"/>
  <c r="W436" i="3"/>
  <c r="Y404" i="3"/>
  <c r="W404" i="3"/>
  <c r="Y438" i="3"/>
  <c r="W438" i="3"/>
  <c r="Y406" i="3"/>
  <c r="W406" i="3"/>
  <c r="Y440" i="3"/>
  <c r="W440" i="3"/>
  <c r="Y408" i="3"/>
  <c r="W408" i="3"/>
  <c r="Y426" i="3"/>
  <c r="W426" i="3"/>
  <c r="Y394" i="3"/>
  <c r="W394" i="3"/>
  <c r="Y428" i="3"/>
  <c r="W428" i="3"/>
  <c r="Y396" i="3"/>
  <c r="W396" i="3"/>
  <c r="Y430" i="3"/>
  <c r="W430" i="3"/>
  <c r="Y398" i="3"/>
  <c r="W398" i="3"/>
  <c r="Y432" i="3"/>
  <c r="W432" i="3"/>
  <c r="Y400" i="3"/>
  <c r="W400" i="3"/>
  <c r="Y418" i="3"/>
  <c r="W418" i="3"/>
  <c r="Y386" i="3"/>
  <c r="W386" i="3"/>
  <c r="Y420" i="3"/>
  <c r="W420" i="3"/>
  <c r="Y388" i="3"/>
  <c r="W388" i="3"/>
  <c r="Y422" i="3"/>
  <c r="W422" i="3"/>
  <c r="Y390" i="3"/>
  <c r="W390" i="3"/>
  <c r="Y424" i="3"/>
  <c r="W424" i="3"/>
  <c r="Y392" i="3"/>
  <c r="W392" i="3"/>
  <c r="Y443" i="3"/>
  <c r="W443" i="3"/>
  <c r="Y411" i="3"/>
  <c r="W411" i="3"/>
  <c r="Y445" i="3"/>
  <c r="W445" i="3"/>
  <c r="Y413" i="3"/>
  <c r="W413" i="3"/>
  <c r="Y447" i="3"/>
  <c r="W447" i="3"/>
  <c r="Y415" i="3"/>
  <c r="W415" i="3"/>
  <c r="Y449" i="3"/>
  <c r="W449" i="3"/>
  <c r="Y417" i="3"/>
  <c r="W417" i="3"/>
  <c r="Y435" i="3"/>
  <c r="W435" i="3"/>
  <c r="Y403" i="3"/>
  <c r="W403" i="3"/>
  <c r="Y437" i="3"/>
  <c r="W437" i="3"/>
  <c r="Y405" i="3"/>
  <c r="W405" i="3"/>
  <c r="Y439" i="3"/>
  <c r="W439" i="3"/>
  <c r="Y407" i="3"/>
  <c r="W407" i="3"/>
  <c r="Y441" i="3"/>
  <c r="W441" i="3"/>
  <c r="Y409" i="3"/>
  <c r="W409" i="3"/>
  <c r="Y427" i="3"/>
  <c r="W427" i="3"/>
  <c r="Y395" i="3"/>
  <c r="W395" i="3"/>
  <c r="Y429" i="3"/>
  <c r="W429" i="3"/>
  <c r="Y397" i="3"/>
  <c r="W397" i="3"/>
  <c r="Y431" i="3"/>
  <c r="W431" i="3"/>
  <c r="Y399" i="3"/>
  <c r="W399" i="3"/>
  <c r="Y433" i="3"/>
  <c r="W433" i="3"/>
  <c r="Y401" i="3"/>
  <c r="W401" i="3"/>
  <c r="Y419" i="3"/>
  <c r="W419" i="3"/>
  <c r="Y387" i="3"/>
  <c r="W387" i="3"/>
  <c r="Y421" i="3"/>
  <c r="W421" i="3"/>
  <c r="Y389" i="3"/>
  <c r="W389" i="3"/>
  <c r="Y423" i="3"/>
  <c r="W423" i="3"/>
  <c r="Y391" i="3"/>
  <c r="W391" i="3"/>
  <c r="Y425" i="3"/>
  <c r="W425" i="3"/>
  <c r="Y393" i="3"/>
  <c r="W393" i="3"/>
  <c r="W442" i="3"/>
  <c r="Y442" i="3"/>
  <c r="X274" i="3" l="1"/>
  <c r="AA274" i="3" s="1"/>
  <c r="X423" i="3"/>
  <c r="AA423" i="3" s="1"/>
  <c r="X419" i="3"/>
  <c r="AA419" i="3" s="1"/>
  <c r="X431" i="3"/>
  <c r="AA431" i="3" s="1"/>
  <c r="X427" i="3"/>
  <c r="AA427" i="3" s="1"/>
  <c r="X439" i="3"/>
  <c r="AA439" i="3" s="1"/>
  <c r="X435" i="3"/>
  <c r="AA435" i="3" s="1"/>
  <c r="X447" i="3"/>
  <c r="AA447" i="3" s="1"/>
  <c r="X443" i="3"/>
  <c r="AA443" i="3" s="1"/>
  <c r="X424" i="3"/>
  <c r="AA424" i="3" s="1"/>
  <c r="X404" i="3"/>
  <c r="AA404" i="3" s="1"/>
  <c r="X444" i="3"/>
  <c r="AA444" i="3" s="1"/>
  <c r="X287" i="3"/>
  <c r="AA287" i="3" s="1"/>
  <c r="X223" i="3"/>
  <c r="AA223" i="3" s="1"/>
  <c r="X316" i="3"/>
  <c r="AA316" i="3" s="1"/>
  <c r="X244" i="3"/>
  <c r="AA244" i="3" s="1"/>
  <c r="X272" i="3"/>
  <c r="AA272" i="3" s="1"/>
  <c r="X264" i="3"/>
  <c r="AA264" i="3" s="1"/>
  <c r="X232" i="3"/>
  <c r="AA232" i="3" s="1"/>
  <c r="X292" i="3"/>
  <c r="AA292" i="3" s="1"/>
  <c r="X328" i="3"/>
  <c r="AA328" i="3" s="1"/>
  <c r="X372" i="3"/>
  <c r="AA372" i="3" s="1"/>
  <c r="X324" i="3"/>
  <c r="AA324" i="3" s="1"/>
  <c r="X371" i="3"/>
  <c r="AA371" i="3" s="1"/>
  <c r="X312" i="3"/>
  <c r="AA312" i="3" s="1"/>
  <c r="X246" i="3"/>
  <c r="AA246" i="3" s="1"/>
  <c r="X207" i="3"/>
  <c r="AA207" i="3" s="1"/>
  <c r="X267" i="3"/>
  <c r="AA267" i="3" s="1"/>
  <c r="X228" i="3"/>
  <c r="AA228" i="3" s="1"/>
  <c r="X227" i="3"/>
  <c r="AA227" i="3" s="1"/>
  <c r="X369" i="3"/>
  <c r="AA369" i="3" s="1"/>
  <c r="X384" i="3"/>
  <c r="AA384" i="3" s="1"/>
  <c r="X352" i="3"/>
  <c r="AA352" i="3" s="1"/>
  <c r="X327" i="3"/>
  <c r="AA327" i="3" s="1"/>
  <c r="X357" i="3"/>
  <c r="AA357" i="3" s="1"/>
  <c r="X393" i="3"/>
  <c r="AA393" i="3" s="1"/>
  <c r="X391" i="3"/>
  <c r="AA391" i="3" s="1"/>
  <c r="X389" i="3"/>
  <c r="AA389" i="3" s="1"/>
  <c r="X387" i="3"/>
  <c r="AA387" i="3" s="1"/>
  <c r="X401" i="3"/>
  <c r="AA401" i="3" s="1"/>
  <c r="X399" i="3"/>
  <c r="AA399" i="3" s="1"/>
  <c r="X397" i="3"/>
  <c r="AA397" i="3" s="1"/>
  <c r="X395" i="3"/>
  <c r="AA395" i="3" s="1"/>
  <c r="X409" i="3"/>
  <c r="AA409" i="3" s="1"/>
  <c r="X407" i="3"/>
  <c r="AA407" i="3" s="1"/>
  <c r="X405" i="3"/>
  <c r="AA405" i="3" s="1"/>
  <c r="X403" i="3"/>
  <c r="AA403" i="3" s="1"/>
  <c r="X417" i="3"/>
  <c r="AA417" i="3" s="1"/>
  <c r="X415" i="3"/>
  <c r="AA415" i="3" s="1"/>
  <c r="X413" i="3"/>
  <c r="AA413" i="3" s="1"/>
  <c r="X411" i="3"/>
  <c r="AA411" i="3" s="1"/>
  <c r="X392" i="3"/>
  <c r="AA392" i="3" s="1"/>
  <c r="X438" i="3"/>
  <c r="AA438" i="3" s="1"/>
  <c r="X436" i="3"/>
  <c r="AA436" i="3" s="1"/>
  <c r="X414" i="3"/>
  <c r="AA414" i="3" s="1"/>
  <c r="X412" i="3"/>
  <c r="AA412" i="3" s="1"/>
  <c r="X410" i="3"/>
  <c r="AA410" i="3" s="1"/>
  <c r="X339" i="3"/>
  <c r="AA339" i="3" s="1"/>
  <c r="X321" i="3"/>
  <c r="AA321" i="3" s="1"/>
  <c r="X320" i="3"/>
  <c r="AA320" i="3" s="1"/>
  <c r="X319" i="3"/>
  <c r="AA319" i="3" s="1"/>
  <c r="X318" i="3"/>
  <c r="AA318" i="3" s="1"/>
  <c r="X257" i="3"/>
  <c r="AA257" i="3" s="1"/>
  <c r="X256" i="3"/>
  <c r="AA256" i="3" s="1"/>
  <c r="X255" i="3"/>
  <c r="AA255" i="3" s="1"/>
  <c r="X285" i="3"/>
  <c r="AA285" i="3" s="1"/>
  <c r="X284" i="3"/>
  <c r="AA284" i="3" s="1"/>
  <c r="X283" i="3"/>
  <c r="AA283" i="3" s="1"/>
  <c r="X282" i="3"/>
  <c r="AA282" i="3" s="1"/>
  <c r="X221" i="3"/>
  <c r="AA221" i="3" s="1"/>
  <c r="X220" i="3"/>
  <c r="AA220" i="3" s="1"/>
  <c r="X306" i="3"/>
  <c r="AA306" i="3" s="1"/>
  <c r="X212" i="3"/>
  <c r="AA212" i="3" s="1"/>
  <c r="X211" i="3"/>
  <c r="AA211" i="3" s="1"/>
  <c r="X242" i="3"/>
  <c r="AA242" i="3" s="1"/>
  <c r="X304" i="3"/>
  <c r="AA304" i="3" s="1"/>
  <c r="X302" i="3"/>
  <c r="AA302" i="3" s="1"/>
  <c r="X241" i="3"/>
  <c r="AA241" i="3" s="1"/>
  <c r="X205" i="3"/>
  <c r="AA205" i="3" s="1"/>
  <c r="X297" i="3"/>
  <c r="AA297" i="3" s="1"/>
  <c r="X201" i="3"/>
  <c r="AA201" i="3" s="1"/>
  <c r="X200" i="3"/>
  <c r="AA200" i="3" s="1"/>
  <c r="X199" i="3"/>
  <c r="AA199" i="3" s="1"/>
  <c r="X198" i="3"/>
  <c r="AA198" i="3" s="1"/>
  <c r="X261" i="3"/>
  <c r="AA261" i="3" s="1"/>
  <c r="X259" i="3"/>
  <c r="AA259" i="3" s="1"/>
  <c r="X359" i="3"/>
  <c r="AA359" i="3" s="1"/>
  <c r="X373" i="3"/>
  <c r="AA373" i="3" s="1"/>
  <c r="X325" i="3"/>
  <c r="AA325" i="3" s="1"/>
  <c r="X340" i="3"/>
  <c r="AA340" i="3" s="1"/>
  <c r="X425" i="3"/>
  <c r="AA425" i="3" s="1"/>
  <c r="X421" i="3"/>
  <c r="AA421" i="3" s="1"/>
  <c r="X433" i="3"/>
  <c r="AA433" i="3" s="1"/>
  <c r="X429" i="3"/>
  <c r="AA429" i="3" s="1"/>
  <c r="X441" i="3"/>
  <c r="AA441" i="3" s="1"/>
  <c r="X437" i="3"/>
  <c r="AA437" i="3" s="1"/>
  <c r="X449" i="3"/>
  <c r="AA449" i="3" s="1"/>
  <c r="X445" i="3"/>
  <c r="AA445" i="3" s="1"/>
  <c r="X446" i="3"/>
  <c r="AA446" i="3" s="1"/>
  <c r="X288" i="3"/>
  <c r="AA288" i="3" s="1"/>
  <c r="X286" i="3"/>
  <c r="AA286" i="3" s="1"/>
  <c r="X254" i="3"/>
  <c r="AA254" i="3" s="1"/>
  <c r="X314" i="3"/>
  <c r="AA314" i="3" s="1"/>
  <c r="X273" i="3"/>
  <c r="AA273" i="3" s="1"/>
  <c r="X271" i="3"/>
  <c r="AA271" i="3" s="1"/>
  <c r="X270" i="3"/>
  <c r="AA270" i="3" s="1"/>
  <c r="X208" i="3"/>
  <c r="AA208" i="3" s="1"/>
  <c r="X237" i="3"/>
  <c r="AA237" i="3" s="1"/>
  <c r="X265" i="3"/>
  <c r="AA265" i="3" s="1"/>
  <c r="X263" i="3"/>
  <c r="AA263" i="3" s="1"/>
  <c r="X262" i="3"/>
  <c r="AA262" i="3" s="1"/>
  <c r="X233" i="3"/>
  <c r="AA233" i="3" s="1"/>
  <c r="X293" i="3"/>
  <c r="AA293" i="3" s="1"/>
  <c r="X291" i="3"/>
  <c r="AA291" i="3" s="1"/>
  <c r="X358" i="3"/>
  <c r="AA358" i="3" s="1"/>
  <c r="X375" i="3"/>
  <c r="AA375" i="3" s="1"/>
  <c r="X354" i="3"/>
  <c r="AA354" i="3" s="1"/>
  <c r="X442" i="3"/>
  <c r="AA442" i="3" s="1"/>
  <c r="X422" i="3"/>
  <c r="AA422" i="3" s="1"/>
  <c r="X420" i="3"/>
  <c r="AA420" i="3" s="1"/>
  <c r="X418" i="3"/>
  <c r="AA418" i="3" s="1"/>
  <c r="X432" i="3"/>
  <c r="AA432" i="3" s="1"/>
  <c r="X430" i="3"/>
  <c r="AA430" i="3" s="1"/>
  <c r="X428" i="3"/>
  <c r="AA428" i="3" s="1"/>
  <c r="X426" i="3"/>
  <c r="AA426" i="3" s="1"/>
  <c r="X440" i="3"/>
  <c r="AA440" i="3" s="1"/>
  <c r="X402" i="3"/>
  <c r="AA402" i="3" s="1"/>
  <c r="X416" i="3"/>
  <c r="AA416" i="3" s="1"/>
  <c r="X338" i="3"/>
  <c r="AA338" i="3" s="1"/>
  <c r="X250" i="3"/>
  <c r="AA250" i="3" s="1"/>
  <c r="X309" i="3"/>
  <c r="AA309" i="3" s="1"/>
  <c r="X213" i="3"/>
  <c r="AA213" i="3" s="1"/>
  <c r="X206" i="3"/>
  <c r="AA206" i="3" s="1"/>
  <c r="X268" i="3"/>
  <c r="AA268" i="3" s="1"/>
  <c r="X266" i="3"/>
  <c r="AA266" i="3" s="1"/>
  <c r="X236" i="3"/>
  <c r="AA236" i="3" s="1"/>
  <c r="X229" i="3"/>
  <c r="AA229" i="3" s="1"/>
  <c r="X366" i="3"/>
  <c r="AA366" i="3" s="1"/>
  <c r="X382" i="3"/>
  <c r="AA382" i="3" s="1"/>
  <c r="X350" i="3"/>
  <c r="AA350" i="3" s="1"/>
  <c r="X349" i="3"/>
  <c r="AA349" i="3" s="1"/>
  <c r="X360" i="3"/>
  <c r="AA360" i="3" s="1"/>
  <c r="X376" i="3"/>
  <c r="AA376" i="3" s="1"/>
  <c r="X322" i="3"/>
  <c r="AA322" i="3" s="1"/>
  <c r="X390" i="3"/>
  <c r="AA390" i="3" s="1"/>
  <c r="X388" i="3"/>
  <c r="AA388" i="3" s="1"/>
  <c r="Z386" i="3"/>
  <c r="X386" i="3"/>
  <c r="AA386" i="3" s="1"/>
  <c r="X400" i="3"/>
  <c r="AA400" i="3" s="1"/>
  <c r="X398" i="3"/>
  <c r="AA398" i="3" s="1"/>
  <c r="X396" i="3"/>
  <c r="AA396" i="3" s="1"/>
  <c r="X394" i="3"/>
  <c r="AA394" i="3" s="1"/>
  <c r="X408" i="3"/>
  <c r="AA408" i="3" s="1"/>
  <c r="X406" i="3"/>
  <c r="AA406" i="3" s="1"/>
  <c r="X434" i="3"/>
  <c r="AA434" i="3" s="1"/>
  <c r="X448" i="3"/>
  <c r="AA448" i="3" s="1"/>
  <c r="X219" i="3"/>
  <c r="AA219" i="3" s="1"/>
  <c r="X218" i="3"/>
  <c r="AA218" i="3" s="1"/>
  <c r="X280" i="3"/>
  <c r="AA280" i="3" s="1"/>
  <c r="X279" i="3"/>
  <c r="AA279" i="3" s="1"/>
  <c r="X278" i="3"/>
  <c r="AA278" i="3" s="1"/>
  <c r="X217" i="3"/>
  <c r="AA217" i="3" s="1"/>
  <c r="X216" i="3"/>
  <c r="AA216" i="3" s="1"/>
  <c r="X215" i="3"/>
  <c r="AA215" i="3" s="1"/>
  <c r="X214" i="3"/>
  <c r="AA214" i="3" s="1"/>
  <c r="X277" i="3"/>
  <c r="AA277" i="3" s="1"/>
  <c r="X276" i="3"/>
  <c r="AA276" i="3" s="1"/>
  <c r="X275" i="3"/>
  <c r="AA275" i="3" s="1"/>
  <c r="X245" i="3"/>
  <c r="AA245" i="3" s="1"/>
  <c r="X210" i="3"/>
  <c r="AA210" i="3" s="1"/>
  <c r="X240" i="3"/>
  <c r="AA240" i="3" s="1"/>
  <c r="X301" i="3"/>
  <c r="AA301" i="3" s="1"/>
  <c r="X300" i="3"/>
  <c r="AA300" i="3" s="1"/>
  <c r="X204" i="3"/>
  <c r="AA204" i="3" s="1"/>
  <c r="X203" i="3"/>
  <c r="AA203" i="3" s="1"/>
  <c r="X202" i="3"/>
  <c r="AA202" i="3" s="1"/>
  <c r="X294" i="3"/>
  <c r="AA294" i="3" s="1"/>
  <c r="X197" i="3"/>
  <c r="AA197" i="3" s="1"/>
  <c r="X195" i="3"/>
  <c r="AA195" i="3" s="1"/>
  <c r="X368" i="3"/>
  <c r="AA368" i="3" s="1"/>
  <c r="X385" i="3"/>
  <c r="AA385" i="3" s="1"/>
  <c r="X337" i="3"/>
  <c r="AA337" i="3" s="1"/>
  <c r="X367" i="3"/>
  <c r="AA367" i="3" s="1"/>
  <c r="X383" i="3"/>
  <c r="AA383" i="3" s="1"/>
  <c r="X334" i="3"/>
  <c r="AA334" i="3" s="1"/>
  <c r="X332" i="3"/>
  <c r="AA332" i="3" s="1"/>
  <c r="X363" i="3"/>
  <c r="AA363" i="3" s="1"/>
  <c r="X361" i="3"/>
  <c r="AA361" i="3" s="1"/>
  <c r="X377" i="3"/>
  <c r="AA377" i="3" s="1"/>
  <c r="X374" i="3"/>
  <c r="AA374" i="3" s="1"/>
  <c r="X342" i="3"/>
  <c r="AA342" i="3" s="1"/>
  <c r="X356" i="3"/>
  <c r="AA356" i="3" s="1"/>
  <c r="X341" i="3"/>
  <c r="AA341" i="3" s="1"/>
  <c r="X370" i="3"/>
  <c r="AA370" i="3" s="1"/>
  <c r="X323" i="3"/>
  <c r="AA323" i="3" s="1"/>
  <c r="Z394" i="3"/>
  <c r="Z205" i="3"/>
  <c r="Z217" i="3"/>
  <c r="Z383" i="3"/>
  <c r="Z443" i="3"/>
  <c r="Z426" i="3"/>
  <c r="Z434" i="3"/>
  <c r="Z273" i="3"/>
  <c r="Z385" i="3"/>
  <c r="Z360" i="3"/>
  <c r="Z358" i="3"/>
  <c r="Z232" i="3"/>
  <c r="Z411" i="3"/>
  <c r="Z418" i="3"/>
  <c r="Z410" i="3"/>
  <c r="Z361" i="3"/>
  <c r="AA225" i="3"/>
  <c r="Z225" i="3"/>
  <c r="AA222" i="3"/>
  <c r="Z222" i="3"/>
  <c r="AA253" i="3"/>
  <c r="Z253" i="3"/>
  <c r="AA252" i="3"/>
  <c r="Z252" i="3"/>
  <c r="AA313" i="3"/>
  <c r="Z313" i="3"/>
  <c r="AA238" i="3"/>
  <c r="Z238" i="3"/>
  <c r="Z287" i="3"/>
  <c r="Z387" i="3"/>
  <c r="Z419" i="3"/>
  <c r="Z395" i="3"/>
  <c r="Z427" i="3"/>
  <c r="Z403" i="3"/>
  <c r="Z435" i="3"/>
  <c r="Z376" i="3"/>
  <c r="Z324" i="3"/>
  <c r="Z371" i="3"/>
  <c r="Z323" i="3"/>
  <c r="Z340" i="3"/>
  <c r="Z390" i="3"/>
  <c r="Z422" i="3"/>
  <c r="Z398" i="3"/>
  <c r="Z430" i="3"/>
  <c r="Z406" i="3"/>
  <c r="Z438" i="3"/>
  <c r="Z414" i="3"/>
  <c r="Z446" i="3"/>
  <c r="Z339" i="3"/>
  <c r="Z384" i="3"/>
  <c r="Z382" i="3"/>
  <c r="Z377" i="3"/>
  <c r="Z325" i="3"/>
  <c r="Z391" i="3"/>
  <c r="Z423" i="3"/>
  <c r="Z399" i="3"/>
  <c r="Z431" i="3"/>
  <c r="Z407" i="3"/>
  <c r="Z439" i="3"/>
  <c r="Z415" i="3"/>
  <c r="Z359" i="3"/>
  <c r="Z375" i="3"/>
  <c r="AA289" i="3"/>
  <c r="Z289" i="3"/>
  <c r="AA249" i="3"/>
  <c r="Z249" i="3"/>
  <c r="AA317" i="3"/>
  <c r="Z317" i="3"/>
  <c r="AA231" i="3"/>
  <c r="Z231" i="3"/>
  <c r="AA224" i="3"/>
  <c r="Z224" i="3"/>
  <c r="AA380" i="3"/>
  <c r="Z380" i="3"/>
  <c r="Z288" i="3"/>
  <c r="Z286" i="3"/>
  <c r="Z223" i="3"/>
  <c r="AA381" i="3"/>
  <c r="Z381" i="3"/>
  <c r="Z356" i="3"/>
  <c r="Z373" i="3"/>
  <c r="Z372" i="3"/>
  <c r="Z285" i="3"/>
  <c r="Z314" i="3"/>
  <c r="AA281" i="3"/>
  <c r="Z281" i="3"/>
  <c r="Z312" i="3"/>
  <c r="AA310" i="3"/>
  <c r="Z310" i="3"/>
  <c r="AA308" i="3"/>
  <c r="Z308" i="3"/>
  <c r="Z306" i="3"/>
  <c r="Z213" i="3"/>
  <c r="Z302" i="3"/>
  <c r="AA269" i="3"/>
  <c r="Z269" i="3"/>
  <c r="Z201" i="3"/>
  <c r="Z261" i="3"/>
  <c r="Z293" i="3"/>
  <c r="Z291" i="3"/>
  <c r="Z195" i="3"/>
  <c r="AA194" i="3"/>
  <c r="Z194" i="3"/>
  <c r="Z368" i="3"/>
  <c r="Z369" i="3"/>
  <c r="Z352" i="3"/>
  <c r="Z367" i="3"/>
  <c r="Z366" i="3"/>
  <c r="Z350" i="3"/>
  <c r="AA365" i="3"/>
  <c r="Z365" i="3"/>
  <c r="Z363" i="3"/>
  <c r="AA378" i="3"/>
  <c r="Z378" i="3"/>
  <c r="Z342" i="3"/>
  <c r="Z447" i="3"/>
  <c r="Z244" i="3"/>
  <c r="AA209" i="3"/>
  <c r="Z209" i="3"/>
  <c r="Z301" i="3"/>
  <c r="AA362" i="3"/>
  <c r="Z362" i="3"/>
  <c r="AA347" i="3"/>
  <c r="Z347" i="3"/>
  <c r="Z316" i="3"/>
  <c r="Z240" i="3"/>
  <c r="Z236" i="3"/>
  <c r="AA234" i="3"/>
  <c r="Z234" i="3"/>
  <c r="Z198" i="3"/>
  <c r="Z292" i="3"/>
  <c r="AA331" i="3"/>
  <c r="Z331" i="3"/>
  <c r="Z357" i="3"/>
  <c r="Z257" i="3"/>
  <c r="Z300" i="3"/>
  <c r="AA298" i="3"/>
  <c r="Z298" i="3"/>
  <c r="AA296" i="3"/>
  <c r="Z296" i="3"/>
  <c r="Z294" i="3"/>
  <c r="Z393" i="3"/>
  <c r="Z425" i="3"/>
  <c r="Z389" i="3"/>
  <c r="Z421" i="3"/>
  <c r="Z401" i="3"/>
  <c r="Z433" i="3"/>
  <c r="Z397" i="3"/>
  <c r="Z429" i="3"/>
  <c r="Z409" i="3"/>
  <c r="Z441" i="3"/>
  <c r="Z405" i="3"/>
  <c r="Z437" i="3"/>
  <c r="Z417" i="3"/>
  <c r="Z449" i="3"/>
  <c r="Z413" i="3"/>
  <c r="Z445" i="3"/>
  <c r="Z392" i="3"/>
  <c r="Z424" i="3"/>
  <c r="Z388" i="3"/>
  <c r="Z420" i="3"/>
  <c r="Z400" i="3"/>
  <c r="Z432" i="3"/>
  <c r="Z396" i="3"/>
  <c r="Z428" i="3"/>
  <c r="Z408" i="3"/>
  <c r="Z440" i="3"/>
  <c r="Z404" i="3"/>
  <c r="Z436" i="3"/>
  <c r="Z416" i="3"/>
  <c r="Z448" i="3"/>
  <c r="Z412" i="3"/>
  <c r="Z444" i="3"/>
  <c r="Z320" i="3"/>
  <c r="Z318" i="3"/>
  <c r="Z255" i="3"/>
  <c r="Z221" i="3"/>
  <c r="Z250" i="3"/>
  <c r="AA248" i="3"/>
  <c r="Z248" i="3"/>
  <c r="Z246" i="3"/>
  <c r="Z277" i="3"/>
  <c r="Z245" i="3"/>
  <c r="Z242" i="3"/>
  <c r="AA305" i="3"/>
  <c r="Z305" i="3"/>
  <c r="Z304" i="3"/>
  <c r="Z265" i="3"/>
  <c r="Z297" i="3"/>
  <c r="Z233" i="3"/>
  <c r="Z227" i="3"/>
  <c r="AA364" i="3"/>
  <c r="Z364" i="3"/>
  <c r="Z349" i="3"/>
  <c r="AA379" i="3"/>
  <c r="Z379" i="3"/>
  <c r="AA345" i="3"/>
  <c r="Z345" i="3"/>
  <c r="AA355" i="3"/>
  <c r="Z355" i="3"/>
  <c r="Z370" i="3"/>
  <c r="AA315" i="3"/>
  <c r="Z315" i="3"/>
  <c r="AA243" i="3"/>
  <c r="Z243" i="3"/>
  <c r="AA251" i="3"/>
  <c r="Z251" i="3"/>
  <c r="AA303" i="3"/>
  <c r="Z303" i="3"/>
  <c r="AA239" i="3"/>
  <c r="Z239" i="3"/>
  <c r="AA258" i="3"/>
  <c r="Z258" i="3"/>
  <c r="AA311" i="3"/>
  <c r="Z311" i="3"/>
  <c r="AA299" i="3"/>
  <c r="Z299" i="3"/>
  <c r="AA235" i="3"/>
  <c r="Z235" i="3"/>
  <c r="AA247" i="3"/>
  <c r="Z247" i="3"/>
  <c r="AA307" i="3"/>
  <c r="Z307" i="3"/>
  <c r="AA295" i="3"/>
  <c r="Z295" i="3"/>
  <c r="Z282" i="3"/>
  <c r="Z218" i="3"/>
  <c r="Z278" i="3"/>
  <c r="Z214" i="3"/>
  <c r="Z309" i="3"/>
  <c r="Z274" i="3"/>
  <c r="Z210" i="3"/>
  <c r="Z270" i="3"/>
  <c r="Z241" i="3"/>
  <c r="Z206" i="3"/>
  <c r="Z266" i="3"/>
  <c r="Z237" i="3"/>
  <c r="Z202" i="3"/>
  <c r="Z259" i="3"/>
  <c r="Z197" i="3"/>
  <c r="AA351" i="3"/>
  <c r="Z351" i="3"/>
  <c r="AA343" i="3"/>
  <c r="Z343" i="3"/>
  <c r="Z321" i="3"/>
  <c r="Z319" i="3"/>
  <c r="Z254" i="3"/>
  <c r="AA230" i="3"/>
  <c r="Z230" i="3"/>
  <c r="AA353" i="3"/>
  <c r="Z353" i="3"/>
  <c r="AA333" i="3"/>
  <c r="Z333" i="3"/>
  <c r="AA344" i="3"/>
  <c r="Z344" i="3"/>
  <c r="Z262" i="3"/>
  <c r="Z337" i="3"/>
  <c r="AA330" i="3"/>
  <c r="Z330" i="3"/>
  <c r="Z328" i="3"/>
  <c r="Z256" i="3"/>
  <c r="Z283" i="3"/>
  <c r="Z219" i="3"/>
  <c r="Z279" i="3"/>
  <c r="Z215" i="3"/>
  <c r="Z275" i="3"/>
  <c r="Z211" i="3"/>
  <c r="Z271" i="3"/>
  <c r="Z207" i="3"/>
  <c r="Z267" i="3"/>
  <c r="Z203" i="3"/>
  <c r="Z263" i="3"/>
  <c r="Z199" i="3"/>
  <c r="AA196" i="3"/>
  <c r="Z196" i="3"/>
  <c r="AA226" i="3"/>
  <c r="Z226" i="3"/>
  <c r="AA336" i="3"/>
  <c r="Z336" i="3"/>
  <c r="Z334" i="3"/>
  <c r="AA348" i="3"/>
  <c r="Z348" i="3"/>
  <c r="AA329" i="3"/>
  <c r="Z329" i="3"/>
  <c r="Z327" i="3"/>
  <c r="Z322" i="3"/>
  <c r="Z442" i="3"/>
  <c r="Z284" i="3"/>
  <c r="Z220" i="3"/>
  <c r="Z280" i="3"/>
  <c r="Z216" i="3"/>
  <c r="Z276" i="3"/>
  <c r="Z212" i="3"/>
  <c r="Z272" i="3"/>
  <c r="Z208" i="3"/>
  <c r="Z268" i="3"/>
  <c r="Z204" i="3"/>
  <c r="Z264" i="3"/>
  <c r="Z200" i="3"/>
  <c r="AA260" i="3"/>
  <c r="Z260" i="3"/>
  <c r="AA290" i="3"/>
  <c r="Z290" i="3"/>
  <c r="Z229" i="3"/>
  <c r="Z228" i="3"/>
  <c r="AA335" i="3"/>
  <c r="Z335" i="3"/>
  <c r="Z332" i="3"/>
  <c r="AA346" i="3"/>
  <c r="Z346" i="3"/>
  <c r="AA326" i="3"/>
  <c r="Z326" i="3"/>
  <c r="Z35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</author>
  </authors>
  <commentList>
    <comment ref="EK146" authorId="0" shapeId="0" xr:uid="{522EDB17-9910-4E62-8062-14083D3E5348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EK147" authorId="0" shapeId="0" xr:uid="{996556F9-CD79-437D-80F4-B5ABF31DED00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EK148" authorId="0" shapeId="0" xr:uid="{90ACC32B-B670-46AE-B194-2E72A4F2804F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EK149" authorId="0" shapeId="0" xr:uid="{C6C85E19-027D-41DD-9434-6FE23678E7B7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EK150" authorId="0" shapeId="0" xr:uid="{C664E3DE-FEC0-4879-80E1-38E86CAD8852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EK151" authorId="0" shapeId="0" xr:uid="{D502FD67-93F4-4364-8329-AF327AC4F138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EK152" authorId="0" shapeId="0" xr:uid="{4D97856D-360C-4973-A908-8F6B3A4F9F88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AL158" authorId="0" shapeId="0" xr:uid="{D93EA6CE-0510-404A-915A-08D032BAC3AF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M161" authorId="0" shapeId="0" xr:uid="{3CC7D15B-718D-407B-B28D-790EBF963BC1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N161" authorId="0" shapeId="0" xr:uid="{1A35582C-34DE-49BE-AD61-266273A1E3A9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M162" authorId="0" shapeId="0" xr:uid="{E9DE4B7B-8FDB-4802-A3D6-0E2D5ECE12EB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L164" authorId="0" shapeId="0" xr:uid="{3B4D6D71-E627-471E-A910-0D5BC4CC3F23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EK168" authorId="0" shapeId="0" xr:uid="{71CEFF99-C1EA-4623-B11F-7435C419CF09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EK176" authorId="0" shapeId="0" xr:uid="{6575CDDF-A980-481B-A88C-587002D727ED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EK183" authorId="0" shapeId="0" xr:uid="{678537DC-FC93-4800-90BE-93A4DF6FD3FA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EK188" authorId="0" shapeId="0" xr:uid="{81FB20B4-57A3-45CA-B2EB-7295482F9A5B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snail damage</t>
        </r>
      </text>
    </comment>
    <comment ref="AL191" authorId="0" shapeId="0" xr:uid="{6E1C137F-A992-4982-8353-5D727145B941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N191" authorId="0" shapeId="0" xr:uid="{395A3BE1-5C9F-4F5F-BBB4-AD72F62B13B4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L193" authorId="0" shapeId="0" xr:uid="{00CDB290-F42C-4CB9-B0CA-23AE66F5FB7A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L194" authorId="0" shapeId="0" xr:uid="{930EB394-42A3-485F-B3CC-1D42107EB106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L196" authorId="0" shapeId="0" xr:uid="{4288B064-DD39-4C01-B74B-9794F5A06D38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M196" authorId="0" shapeId="0" xr:uid="{CECADEF1-0536-4B43-A8AD-BFB22B9EE7E1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  <comment ref="AL197" authorId="0" shapeId="0" xr:uid="{9EB2AB02-873D-4E98-8313-4B0D345E327D}">
      <text>
        <r>
          <rPr>
            <b/>
            <sz val="9"/>
            <color indexed="81"/>
            <rFont val="Tahoma"/>
            <family val="2"/>
          </rPr>
          <t>Kate:</t>
        </r>
        <r>
          <rPr>
            <sz val="9"/>
            <color indexed="81"/>
            <rFont val="Tahoma"/>
            <family val="2"/>
          </rPr>
          <t xml:space="preserve">
mussel mound</t>
        </r>
      </text>
    </comment>
  </commentList>
</comments>
</file>

<file path=xl/sharedStrings.xml><?xml version="1.0" encoding="utf-8"?>
<sst xmlns="http://schemas.openxmlformats.org/spreadsheetml/2006/main" count="31551" uniqueCount="832">
  <si>
    <t>ph1</t>
  </si>
  <si>
    <t>site</t>
  </si>
  <si>
    <t>sal1</t>
  </si>
  <si>
    <t>ph2</t>
  </si>
  <si>
    <t>sal2</t>
  </si>
  <si>
    <t>ph3</t>
  </si>
  <si>
    <t>sal3</t>
  </si>
  <si>
    <t>RKE3</t>
  </si>
  <si>
    <t>RKE4</t>
  </si>
  <si>
    <t>RKR1</t>
  </si>
  <si>
    <t>RKR2</t>
  </si>
  <si>
    <t>RKR3</t>
  </si>
  <si>
    <t>DMR1</t>
  </si>
  <si>
    <t>DMR2</t>
  </si>
  <si>
    <t>DMR3</t>
  </si>
  <si>
    <t>lat</t>
  </si>
  <si>
    <t>long</t>
  </si>
  <si>
    <t>creek</t>
  </si>
  <si>
    <t>hprints</t>
  </si>
  <si>
    <t>dung</t>
  </si>
  <si>
    <t># dung piles visible in plot</t>
  </si>
  <si>
    <t>plot</t>
  </si>
  <si>
    <t>type</t>
  </si>
  <si>
    <t>Raccoon Keys</t>
  </si>
  <si>
    <t>Dune Marsh</t>
  </si>
  <si>
    <t>exp</t>
  </si>
  <si>
    <t>marsh name</t>
  </si>
  <si>
    <t>exp(erimental): 5x5m plot with 4 strands barbed-wire fencing extending from 1.5ft to 4.5ft high to exclude horses
con(trol): 5x5m plot with 4 corner posts but no fencing
ref(erence): point intermediate between each pair to act as reference for grazing levels in control plots, marked only by small pvc post</t>
  </si>
  <si>
    <t>pH of porewater collected over 1 tidal cycle, day 1</t>
  </si>
  <si>
    <t>pH of porewater collected over 1 tidal cycle, day 2</t>
  </si>
  <si>
    <t>pH of porewater collected over 1 tidal cycle, day 3</t>
  </si>
  <si>
    <t>salinity of porewater collected over 1 tidal cycle, day 1 (ppt)</t>
  </si>
  <si>
    <t>salinity of porewater collected over 1 tidal cycle, day 2 (ppt)</t>
  </si>
  <si>
    <t>salinity of porewater collected over 1 tidal cycle, day 3 (ppt)</t>
  </si>
  <si>
    <t>latitude of centre of plot (decimal degrees)</t>
  </si>
  <si>
    <t>longitude of centre of plot (decimal degrees)</t>
  </si>
  <si>
    <t>unique reference code for each plot</t>
  </si>
  <si>
    <t>tem1</t>
  </si>
  <si>
    <t>tem2</t>
  </si>
  <si>
    <t>tem3</t>
  </si>
  <si>
    <t>soil temperature, reading 2 (oC)</t>
  </si>
  <si>
    <t>soil temperature, reading 3 (oC)</t>
  </si>
  <si>
    <t>soil temperature, reading 1 (oC)</t>
  </si>
  <si>
    <t>date</t>
  </si>
  <si>
    <t>date on which measurements were recorded (day 1 of pH and salinity measurements)</t>
  </si>
  <si>
    <t>hei1</t>
  </si>
  <si>
    <t>hei1 - hei15</t>
  </si>
  <si>
    <t>canopy height measurements x15 (cm)</t>
  </si>
  <si>
    <t>hei2</t>
  </si>
  <si>
    <t>hei3</t>
  </si>
  <si>
    <t>hei4</t>
  </si>
  <si>
    <t>hei5</t>
  </si>
  <si>
    <t>hei6</t>
  </si>
  <si>
    <t>hei7</t>
  </si>
  <si>
    <t>hei8</t>
  </si>
  <si>
    <t>hei9</t>
  </si>
  <si>
    <t>hei10</t>
  </si>
  <si>
    <t>hei11</t>
  </si>
  <si>
    <t>hei12</t>
  </si>
  <si>
    <t>hei13</t>
  </si>
  <si>
    <t>hei14</t>
  </si>
  <si>
    <t>hei15</t>
  </si>
  <si>
    <t>stem.den1</t>
  </si>
  <si>
    <t>stem.den2</t>
  </si>
  <si>
    <t>stem.den3</t>
  </si>
  <si>
    <t>dead.cov1</t>
  </si>
  <si>
    <t>dead.cov2</t>
  </si>
  <si>
    <t>dead.cov3</t>
  </si>
  <si>
    <t>percentage cover of dead standing biomass per 0.3x0.3m quadrat, quadrat 1</t>
  </si>
  <si>
    <t>percentage cover of dead standing biomass per 0.3x0.3m quadrat, quadrat 2</t>
  </si>
  <si>
    <t>percentage cover of dead standing biomass per 0.3x0.3m quadrat, quadrat 3</t>
  </si>
  <si>
    <t>density of adult periwinkle snails, quadrat 1 (# per 0.3x0.3m)</t>
  </si>
  <si>
    <t>density of adult periwinkle snails, quadrat 2 (# per 0.3x0.3m)</t>
  </si>
  <si>
    <t>density of adult periwinkle snails, quadrat 3 (# per 0.3x0.3m)</t>
  </si>
  <si>
    <t>peri.juv1</t>
  </si>
  <si>
    <t>peri.juv2</t>
  </si>
  <si>
    <t>peri.juv3</t>
  </si>
  <si>
    <t>peri.ad1</t>
  </si>
  <si>
    <t>peri.ad2</t>
  </si>
  <si>
    <t>peri.ad3</t>
  </si>
  <si>
    <t>density of juvenile periwinkle snails, quadrat 1 (# per 0.3x0.3m)</t>
  </si>
  <si>
    <t>density of juvenile periwinkle snails, quadrat 2 (# per 0.3x0.3m)</t>
  </si>
  <si>
    <t>density of juvenile periwinkle snails, quadrat 3 (# per 0.3x0.3m)</t>
  </si>
  <si>
    <t>fid.juv1</t>
  </si>
  <si>
    <t>fid.juv2</t>
  </si>
  <si>
    <t>fid.juv3</t>
  </si>
  <si>
    <t>fid.ad1</t>
  </si>
  <si>
    <t>fid.ad2</t>
  </si>
  <si>
    <t>fid.ad3</t>
  </si>
  <si>
    <t>crab1</t>
  </si>
  <si>
    <t>crab2</t>
  </si>
  <si>
    <t>crab3</t>
  </si>
  <si>
    <t>density of juvenile fiddler crabs, quadrat 1 (# per 0.3x0.3m)</t>
  </si>
  <si>
    <t>density of juvenile fiddler crabs, quadrat 2 (# per 0.3x0.3m)</t>
  </si>
  <si>
    <t>density of juvenile fiddler crabs, quadrat 3 (# per 0.3x0.3m)</t>
  </si>
  <si>
    <t>density of adult fiddler crabs, quadrat 1 (# per 0.3x0.3m)</t>
  </si>
  <si>
    <t>density of adult fiddler crabs, quadrat 2 (# per 0.3x0.3m)</t>
  </si>
  <si>
    <t>density of adult fiddler crabs, quadrat 3 (# per 0.3x0.3m)</t>
  </si>
  <si>
    <t>density of large crabs (Sesarma, mud), quadrat 1 (# per 0.3x0.3m)</t>
  </si>
  <si>
    <t>density of large crabs (Sesarma, mud), quadrat 2 (# per 0.3x0.3m)</t>
  </si>
  <si>
    <t>density of large crabs (Sesarma, mud), quadrat 3 (# per 0.3x0.3m)</t>
  </si>
  <si>
    <t>muss1</t>
  </si>
  <si>
    <t>muss2</t>
  </si>
  <si>
    <t>muss3</t>
  </si>
  <si>
    <t>density of mussels, quadrat 1 (# per 0.3x0.3m)</t>
  </si>
  <si>
    <t>density of  mussels, quadrat 2 (# per 0.3x0.3m)</t>
  </si>
  <si>
    <t>density of mussels, quadrat 3 (# per 0.3x0.3m)</t>
  </si>
  <si>
    <t>8.3.17</t>
  </si>
  <si>
    <t>distance to creek (paces)</t>
  </si>
  <si>
    <t>mussvis</t>
  </si>
  <si>
    <t>mussplot</t>
  </si>
  <si>
    <t>NA</t>
  </si>
  <si>
    <t>1</t>
  </si>
  <si>
    <t>na</t>
  </si>
  <si>
    <t>1, 1</t>
  </si>
  <si>
    <t>9</t>
  </si>
  <si>
    <t>9.3.17</t>
  </si>
  <si>
    <t>2,5,5</t>
  </si>
  <si>
    <t>2,2,1</t>
  </si>
  <si>
    <t>7,3,4</t>
  </si>
  <si>
    <t>2,3,4,0,3</t>
  </si>
  <si>
    <t>6,8,4,7,9</t>
  </si>
  <si>
    <t>elev1</t>
  </si>
  <si>
    <t>elev2</t>
  </si>
  <si>
    <t>elev3</t>
  </si>
  <si>
    <t>elev4</t>
  </si>
  <si>
    <t>elev1 - elev4</t>
  </si>
  <si>
    <t>elevation above sea-level, 4 corners of plot (mm)</t>
  </si>
  <si>
    <t>Soil analysis datasheet</t>
  </si>
  <si>
    <t>Main datasheet</t>
  </si>
  <si>
    <t>stratum</t>
  </si>
  <si>
    <t>upper</t>
  </si>
  <si>
    <t>lower</t>
  </si>
  <si>
    <t>sample</t>
  </si>
  <si>
    <t>a</t>
  </si>
  <si>
    <t>b</t>
  </si>
  <si>
    <t>coremass</t>
  </si>
  <si>
    <t>macromass</t>
  </si>
  <si>
    <t>burnmass</t>
  </si>
  <si>
    <t>loi</t>
  </si>
  <si>
    <t>sompg</t>
  </si>
  <si>
    <t>sompc</t>
  </si>
  <si>
    <t>upper (0-5cm depth) or lower (5-15cm depth)</t>
  </si>
  <si>
    <t>two samples taken from each quadrat. N.B. mom &amp; som results may not correlate to the same sample</t>
  </si>
  <si>
    <t>pair</t>
  </si>
  <si>
    <t>DM1</t>
  </si>
  <si>
    <t>DM2</t>
  </si>
  <si>
    <t>DM3</t>
  </si>
  <si>
    <t>DM4</t>
  </si>
  <si>
    <t>RK1</t>
  </si>
  <si>
    <t>RK2</t>
  </si>
  <si>
    <t>RK3</t>
  </si>
  <si>
    <t>RK4</t>
  </si>
  <si>
    <t>strata</t>
  </si>
  <si>
    <t>bm1</t>
  </si>
  <si>
    <t>bm2</t>
  </si>
  <si>
    <t>bm3</t>
  </si>
  <si>
    <t>dme2</t>
  </si>
  <si>
    <t>up</t>
  </si>
  <si>
    <t>rke2</t>
  </si>
  <si>
    <t>dmc3</t>
  </si>
  <si>
    <t>lo</t>
  </si>
  <si>
    <t>dme3</t>
  </si>
  <si>
    <t>rkc1</t>
  </si>
  <si>
    <t>dmc2</t>
  </si>
  <si>
    <t>rkc4</t>
  </si>
  <si>
    <t>rke1</t>
  </si>
  <si>
    <t>control</t>
  </si>
  <si>
    <t>experimental</t>
  </si>
  <si>
    <t>reference</t>
  </si>
  <si>
    <t>RK1C</t>
  </si>
  <si>
    <t>RK2C</t>
  </si>
  <si>
    <t>RK3C</t>
  </si>
  <si>
    <t>RK4C</t>
  </si>
  <si>
    <t>DM1C</t>
  </si>
  <si>
    <t>DM2C</t>
  </si>
  <si>
    <t>DM3C</t>
  </si>
  <si>
    <t>DM4C</t>
  </si>
  <si>
    <t>RK1E</t>
  </si>
  <si>
    <t>RK2E</t>
  </si>
  <si>
    <t>RK3E</t>
  </si>
  <si>
    <t>RK4E</t>
  </si>
  <si>
    <t>DM1E</t>
  </si>
  <si>
    <t>DM2E</t>
  </si>
  <si>
    <t>DM3E</t>
  </si>
  <si>
    <t>DM4E</t>
  </si>
  <si>
    <t>month</t>
  </si>
  <si>
    <t>17.10.17</t>
  </si>
  <si>
    <t>16.10.17</t>
  </si>
  <si>
    <t>pair name</t>
  </si>
  <si>
    <t>month since start of experiment</t>
  </si>
  <si>
    <t>horsevis</t>
  </si>
  <si>
    <t>number of horses visible on marsh</t>
  </si>
  <si>
    <t>notes</t>
  </si>
  <si>
    <t>redox</t>
  </si>
  <si>
    <t>stem.bit1</t>
  </si>
  <si>
    <t>stem.bit2</t>
  </si>
  <si>
    <t>stem.bit3</t>
  </si>
  <si>
    <t>stem.flow1</t>
  </si>
  <si>
    <t>stem.flow2</t>
  </si>
  <si>
    <t>stem.flow3</t>
  </si>
  <si>
    <t>number of bitten stems, quadrat 1 (# per 0.3x0.3m)</t>
  </si>
  <si>
    <t>number of bitten stems, quadrat 2 (# per 0.3x0.3m)</t>
  </si>
  <si>
    <t>number of bitten stems, quadrat 3 (# per 0.3x0.3m)</t>
  </si>
  <si>
    <t>number of flowering stems, quadrat 1 (# per 0.3x0.3m)</t>
  </si>
  <si>
    <t>number of flowering stems, quadrat 2 (# per 0.3x0.3m)</t>
  </si>
  <si>
    <t>number of flowering stems, quadrat 3 (# per 0.3x0.3m)</t>
  </si>
  <si>
    <t>hoofprints visible (# per 1x1m) [For first survey, this is scaled up from observations in 3, 0.3x0.3m quadrats, so may be an overestimate, due to counting partially included h'prints as 'in')</t>
  </si>
  <si>
    <t>die-off zone</t>
  </si>
  <si>
    <t>stem density of living/green shoots, quadrat 1 (# per 0.3x0.3m)</t>
  </si>
  <si>
    <t>stem density of living/green shoots, quadrat 2 (# per 0.3x0.3m)</t>
  </si>
  <si>
    <t>stem density of living/green shoots, quadrat 3 (# per 0.3x0.3m)</t>
  </si>
  <si>
    <t>Date</t>
  </si>
  <si>
    <t>Time</t>
  </si>
  <si>
    <t>Marsh</t>
  </si>
  <si>
    <t>No. horses visible</t>
  </si>
  <si>
    <t>RK</t>
  </si>
  <si>
    <t>DM</t>
  </si>
  <si>
    <t>quarter</t>
  </si>
  <si>
    <t>b-disturbance</t>
  </si>
  <si>
    <t>c</t>
  </si>
  <si>
    <t>d</t>
  </si>
  <si>
    <t>26.04.18</t>
  </si>
  <si>
    <t>hprints2.5x2.5</t>
  </si>
  <si>
    <t>ben.gr1</t>
  </si>
  <si>
    <t>ben.gr2</t>
  </si>
  <si>
    <t>ben.gr3</t>
  </si>
  <si>
    <t>ben.cy1</t>
  </si>
  <si>
    <t>ben.cy2</t>
  </si>
  <si>
    <t>ben.cy3</t>
  </si>
  <si>
    <t>benthotorch reading - green algae, reading 1 (µg chl-a/cm²)</t>
  </si>
  <si>
    <t>benthotorch reading - green algae, reading 2 (µg chl-a/cm²)</t>
  </si>
  <si>
    <t>benthotorch reading - green algae, reading 3 (µg chl-a/cm²)</t>
  </si>
  <si>
    <t>benthotorch reading - cyano/blue-green, reading 1 (µg chl-a/cm²)</t>
  </si>
  <si>
    <t>benthotorch reading - cyano/blue-green, reading 2 (µg chl-a/cm²)</t>
  </si>
  <si>
    <t>benthotorch reading - cyano/blue-green, reading 3 (µg chl-a/cm²)</t>
  </si>
  <si>
    <t>benthotorch reading - diatoms, reading 1 (µg chl-a/cm²)</t>
  </si>
  <si>
    <t>benthotorch reading - diatoms, reading 2 (µg chl-a/cm²)</t>
  </si>
  <si>
    <t>benthotorch reading - diatoms, reading 3 (µg chl-a/cm²)</t>
  </si>
  <si>
    <t>live.cov</t>
  </si>
  <si>
    <t>dead.cov</t>
  </si>
  <si>
    <t>percentage cover of live standing biomass per 1x1m quadrat</t>
  </si>
  <si>
    <t>CO2flux1</t>
  </si>
  <si>
    <t>CO2flux2</t>
  </si>
  <si>
    <t>CO2flux3</t>
  </si>
  <si>
    <r>
      <t>CO2 flux, reading 1 (µmol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</si>
  <si>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CO2 flux, reading 2 (µmol m-2 s-1)</t>
  </si>
  <si>
    <t>CO2 flux, reading 3 (µmol m-2 s-1)</t>
  </si>
  <si>
    <t>27.04.18</t>
  </si>
  <si>
    <t>28.04.18</t>
  </si>
  <si>
    <t>29.04.18</t>
  </si>
  <si>
    <t>24.04.18</t>
  </si>
  <si>
    <t>25.04.18</t>
  </si>
  <si>
    <t>Affected by marsh die-off</t>
  </si>
  <si>
    <t>Very low grazing intensity (although hoffprints and dung present)</t>
  </si>
  <si>
    <t>texture</t>
  </si>
  <si>
    <t>study</t>
  </si>
  <si>
    <t>obs</t>
  </si>
  <si>
    <t>macro1</t>
  </si>
  <si>
    <t>macro2</t>
  </si>
  <si>
    <t>macro3</t>
  </si>
  <si>
    <t>premass</t>
  </si>
  <si>
    <t>AISU</t>
  </si>
  <si>
    <t>CIDG</t>
  </si>
  <si>
    <t>CING</t>
  </si>
  <si>
    <t>CRG</t>
  </si>
  <si>
    <t>FMWU</t>
  </si>
  <si>
    <t>JINU</t>
  </si>
  <si>
    <t>JISU</t>
  </si>
  <si>
    <t>RCBG</t>
  </si>
  <si>
    <t>RCCGb</t>
  </si>
  <si>
    <t>agdstartmass</t>
  </si>
  <si>
    <t>agdendmass</t>
  </si>
  <si>
    <t>DM1Cb</t>
  </si>
  <si>
    <t>DM2Cb</t>
  </si>
  <si>
    <t>DM3Cb</t>
  </si>
  <si>
    <t>DM4Cb</t>
  </si>
  <si>
    <t>RK1Cb</t>
  </si>
  <si>
    <t>RK2Cb</t>
  </si>
  <si>
    <t>RK3Cb</t>
  </si>
  <si>
    <t>RK4Cb</t>
  </si>
  <si>
    <t>DM1Eb</t>
  </si>
  <si>
    <t>DM2Eb</t>
  </si>
  <si>
    <t>DM3Eb</t>
  </si>
  <si>
    <t>DM4Eb</t>
  </si>
  <si>
    <t>RK1Eb</t>
  </si>
  <si>
    <t>RK2Eb</t>
  </si>
  <si>
    <t>RK3Eb</t>
  </si>
  <si>
    <t>RK4Eb</t>
  </si>
  <si>
    <t>Decomposition datasheet</t>
  </si>
  <si>
    <t>aboveground decomposition - start mass of Spartina plug on 29.04.18 (g)</t>
  </si>
  <si>
    <t>aboveground decomposition - end mass of Spartina plug after 5 weeks 03.06.18  (g)</t>
  </si>
  <si>
    <t>SiC</t>
  </si>
  <si>
    <t>SC</t>
  </si>
  <si>
    <t>CL</t>
  </si>
  <si>
    <t>SCL</t>
  </si>
  <si>
    <t>SL</t>
  </si>
  <si>
    <t>season</t>
  </si>
  <si>
    <t>year</t>
  </si>
  <si>
    <t>fall</t>
  </si>
  <si>
    <t>spring</t>
  </si>
  <si>
    <t>C</t>
  </si>
  <si>
    <t>E</t>
  </si>
  <si>
    <t>plotquarter</t>
  </si>
  <si>
    <t>L</t>
  </si>
  <si>
    <t>filtermass</t>
  </si>
  <si>
    <t>filtersedmass</t>
  </si>
  <si>
    <t>sediment</t>
  </si>
  <si>
    <t>dry mass of clean filter paper (g)</t>
  </si>
  <si>
    <t>mass of sediment accumulated over 2 tidal cycles (g) - N.B. some filters partially consumed by snails</t>
  </si>
  <si>
    <t>dry mass of filter paper + sediment after 2 tidal cycles (g)</t>
  </si>
  <si>
    <t>26.09.18</t>
  </si>
  <si>
    <t>25.09.18</t>
  </si>
  <si>
    <t>27.09.18</t>
  </si>
  <si>
    <t>28.09.18</t>
  </si>
  <si>
    <t>29.09.18</t>
  </si>
  <si>
    <t>30.09.18</t>
  </si>
  <si>
    <t>01.10.18</t>
  </si>
  <si>
    <t>02.10.18</t>
  </si>
  <si>
    <t>28.9.18</t>
  </si>
  <si>
    <t>29.9.18</t>
  </si>
  <si>
    <t>redox1</t>
  </si>
  <si>
    <t>redox2</t>
  </si>
  <si>
    <t>number of mussel mounds per plot (5x5m)</t>
  </si>
  <si>
    <t>number of mussels visible per mound (5x5m)</t>
  </si>
  <si>
    <t>muss</t>
  </si>
  <si>
    <t>Affected by die-back</t>
  </si>
  <si>
    <t>Sample</t>
  </si>
  <si>
    <t>Stem.den</t>
  </si>
  <si>
    <t>mass1</t>
  </si>
  <si>
    <t>bags.collected</t>
  </si>
  <si>
    <t>mass2</t>
  </si>
  <si>
    <t>mass3</t>
  </si>
  <si>
    <t>mass4</t>
  </si>
  <si>
    <t>totdrymass</t>
  </si>
  <si>
    <t>DMR1a</t>
  </si>
  <si>
    <t>DMR2b</t>
  </si>
  <si>
    <t>DMR2a</t>
  </si>
  <si>
    <t>DMR3a</t>
  </si>
  <si>
    <t>RKR1a</t>
  </si>
  <si>
    <t>RKR2a</t>
  </si>
  <si>
    <t>RKR3a</t>
  </si>
  <si>
    <t>DMR1b</t>
  </si>
  <si>
    <t>DMR3b</t>
  </si>
  <si>
    <t>RKR1b</t>
  </si>
  <si>
    <t>RKR2b</t>
  </si>
  <si>
    <t>RKR3b</t>
  </si>
  <si>
    <t>DM5</t>
  </si>
  <si>
    <t>DM6</t>
  </si>
  <si>
    <t>DM7</t>
  </si>
  <si>
    <t>DM8</t>
  </si>
  <si>
    <t>DM9</t>
  </si>
  <si>
    <t>DM10</t>
  </si>
  <si>
    <t>DM11</t>
  </si>
  <si>
    <t>DM12</t>
  </si>
  <si>
    <t>DM13</t>
  </si>
  <si>
    <t>DM14</t>
  </si>
  <si>
    <t>RK5</t>
  </si>
  <si>
    <t>RK6</t>
  </si>
  <si>
    <t>RK7</t>
  </si>
  <si>
    <t>RK8</t>
  </si>
  <si>
    <t>RK9</t>
  </si>
  <si>
    <t>RK10</t>
  </si>
  <si>
    <t>RK11</t>
  </si>
  <si>
    <t>RK12</t>
  </si>
  <si>
    <t>RK13</t>
  </si>
  <si>
    <t>RK14</t>
  </si>
  <si>
    <t>agbstartmass</t>
  </si>
  <si>
    <t>agbendmass</t>
  </si>
  <si>
    <t>bgbendmass1</t>
  </si>
  <si>
    <t>bgbendmass2</t>
  </si>
  <si>
    <t>bgbstartmass.av</t>
  </si>
  <si>
    <t>control.dry.teabag</t>
  </si>
  <si>
    <t>mass</t>
  </si>
  <si>
    <t>average</t>
  </si>
  <si>
    <t>DM1Ca</t>
  </si>
  <si>
    <t>DM1Cc</t>
  </si>
  <si>
    <t>DM1Cd</t>
  </si>
  <si>
    <t>DM2Ca</t>
  </si>
  <si>
    <t>DM2Cc</t>
  </si>
  <si>
    <t>DM2Cd</t>
  </si>
  <si>
    <t>DM3Ca</t>
  </si>
  <si>
    <t>DM3Cc</t>
  </si>
  <si>
    <t>DM3Cd</t>
  </si>
  <si>
    <t>DM4Ca</t>
  </si>
  <si>
    <t>DM4Cc</t>
  </si>
  <si>
    <t>DM4Cd</t>
  </si>
  <si>
    <t>RK1Ca</t>
  </si>
  <si>
    <t>RK1Cc</t>
  </si>
  <si>
    <t>RK1Cd</t>
  </si>
  <si>
    <t>RK2Ca</t>
  </si>
  <si>
    <t>RK2Cc</t>
  </si>
  <si>
    <t>RK2Cd</t>
  </si>
  <si>
    <t>RK3Ca</t>
  </si>
  <si>
    <t>RK3Cc</t>
  </si>
  <si>
    <t>RK3Cd</t>
  </si>
  <si>
    <t>RK4Ca</t>
  </si>
  <si>
    <t>RK4Cc</t>
  </si>
  <si>
    <t>RK4Cd</t>
  </si>
  <si>
    <t>DM1Ea</t>
  </si>
  <si>
    <t>DM1Ec</t>
  </si>
  <si>
    <t>DM1Ed</t>
  </si>
  <si>
    <t>DM2Ea</t>
  </si>
  <si>
    <t>DM2Ec</t>
  </si>
  <si>
    <t>DM2Ed</t>
  </si>
  <si>
    <t>DM3Ea</t>
  </si>
  <si>
    <t>DM3Ec</t>
  </si>
  <si>
    <t>DM3Ed</t>
  </si>
  <si>
    <t>DM4Ea</t>
  </si>
  <si>
    <t>DM4Ec</t>
  </si>
  <si>
    <t>DM4Ed</t>
  </si>
  <si>
    <t>RK1Ea</t>
  </si>
  <si>
    <t>RK1Ec</t>
  </si>
  <si>
    <t>RK1Ed</t>
  </si>
  <si>
    <t>RK2Ea</t>
  </si>
  <si>
    <t>RK2Ec</t>
  </si>
  <si>
    <t>RK2Ed</t>
  </si>
  <si>
    <t>RK3Ea</t>
  </si>
  <si>
    <t>RK3Ec</t>
  </si>
  <si>
    <t>RK3Ed</t>
  </si>
  <si>
    <t>RK4Ea</t>
  </si>
  <si>
    <t>RK4Ec</t>
  </si>
  <si>
    <t>RK4Ed</t>
  </si>
  <si>
    <t>foilmass</t>
  </si>
  <si>
    <t>LS</t>
  </si>
  <si>
    <t>av.hei</t>
  </si>
  <si>
    <t>Notes</t>
  </si>
  <si>
    <t>Do not use, wrong no. of bags weighed</t>
  </si>
  <si>
    <t>affected</t>
  </si>
  <si>
    <t>plotdieoff</t>
  </si>
  <si>
    <t>Plot affected by die off (0=unaffected, 1=slightly affected, 2=moderately affected, 3=severely affected)</t>
  </si>
  <si>
    <t>Quarter affected by die-off (0=no, 1=yes)</t>
  </si>
  <si>
    <t>prop.sp.al</t>
  </si>
  <si>
    <t>prop.sal</t>
  </si>
  <si>
    <t>prop.di.sp</t>
  </si>
  <si>
    <t>proportion of veg that is Spartina alterniflora</t>
  </si>
  <si>
    <t>proportion of veg that is Salicornia spp.</t>
  </si>
  <si>
    <t>proportion of veg that is  Distichlis spicata</t>
  </si>
  <si>
    <t>percentage cover of dead standing biomass per 1x1m quadrat (or average of 1,2,3 below)</t>
  </si>
  <si>
    <t>average canopy height (cm). If there were no shoots in quadrat, noted as 0cm canopy</t>
  </si>
  <si>
    <t>bgstartmass</t>
  </si>
  <si>
    <t>bgendmass1</t>
  </si>
  <si>
    <t>bgendmass2</t>
  </si>
  <si>
    <t>belowground decomposition - mass of teabag 2 after 5 weeks 03.06.18, after washing and drying (g)</t>
  </si>
  <si>
    <t>belowground decomposition - average mass of teabag on 29.04.18 (g)</t>
  </si>
  <si>
    <t>macropg</t>
  </si>
  <si>
    <t>macropc</t>
  </si>
  <si>
    <t>wetmass+foil</t>
  </si>
  <si>
    <t>drymass+foil</t>
  </si>
  <si>
    <t>soil.moisturepc</t>
  </si>
  <si>
    <t>plot quarter (a-d)</t>
  </si>
  <si>
    <t>dry mass of soil core with macro-organic matter removed (g)</t>
  </si>
  <si>
    <t>soilmoisture.pc</t>
  </si>
  <si>
    <t>mass of wet core + foil container</t>
  </si>
  <si>
    <t>mass of dry core + foil container</t>
  </si>
  <si>
    <t>mass of foil container</t>
  </si>
  <si>
    <t>mass of macro-organic matter (g) i.e. plant roots</t>
  </si>
  <si>
    <t>carbon mass burned off from loss on ignition method (g) = 5 - burnmass</t>
  </si>
  <si>
    <t>Response</t>
  </si>
  <si>
    <t>13 months</t>
  </si>
  <si>
    <t>18 months</t>
  </si>
  <si>
    <t>0 months</t>
  </si>
  <si>
    <t>7 months</t>
  </si>
  <si>
    <t>Distance to creek</t>
  </si>
  <si>
    <t>Soil temp</t>
  </si>
  <si>
    <t>Porewater salinity</t>
  </si>
  <si>
    <t>Soil pH</t>
  </si>
  <si>
    <t>Soil redox</t>
  </si>
  <si>
    <t>Soil CO2 flux</t>
  </si>
  <si>
    <t>Poportion Spartina</t>
  </si>
  <si>
    <t>Proportion Salicornia</t>
  </si>
  <si>
    <t>Proportion Distichlis</t>
  </si>
  <si>
    <t>Veg height</t>
  </si>
  <si>
    <t>Die-off severity</t>
  </si>
  <si>
    <t>Belowground decomposition</t>
  </si>
  <si>
    <t>Aboveground decomposition</t>
  </si>
  <si>
    <t>Response type</t>
  </si>
  <si>
    <t>Plot</t>
  </si>
  <si>
    <t>Grazing</t>
  </si>
  <si>
    <t>Vegetation</t>
  </si>
  <si>
    <t>Invertebrates</t>
  </si>
  <si>
    <t>Reference points</t>
  </si>
  <si>
    <t>Latitude</t>
  </si>
  <si>
    <t>Longitude</t>
  </si>
  <si>
    <t>Point</t>
  </si>
  <si>
    <t>Position</t>
  </si>
  <si>
    <t>Distance (m)</t>
  </si>
  <si>
    <t>Inside plot</t>
  </si>
  <si>
    <t>Creek</t>
  </si>
  <si>
    <t>n</t>
  </si>
  <si>
    <t>Land</t>
  </si>
  <si>
    <t>y</t>
  </si>
  <si>
    <t>GNSS_Point_ID</t>
  </si>
  <si>
    <t>Site</t>
  </si>
  <si>
    <t>Type</t>
  </si>
  <si>
    <t>Experimental</t>
  </si>
  <si>
    <t>Control</t>
  </si>
  <si>
    <t>GPS Date</t>
  </si>
  <si>
    <t>Month</t>
  </si>
  <si>
    <t>biomass.pred</t>
  </si>
  <si>
    <t>log.stem.den</t>
  </si>
  <si>
    <t>ln(biomass.pred)</t>
  </si>
  <si>
    <t>log of average height</t>
  </si>
  <si>
    <t>log(dry biomass) = -5.9458 + 0.7688*log stem density + 1.9896*log average height</t>
  </si>
  <si>
    <t>predicted dry biomass based on regression equation from biomass samples</t>
  </si>
  <si>
    <t>stem.bit.prop</t>
  </si>
  <si>
    <t>stem.bit1.prop</t>
  </si>
  <si>
    <t>stem.bit2.prop</t>
  </si>
  <si>
    <t>stem.bit3.prop</t>
  </si>
  <si>
    <t>proportion of total stems that have been bitten, quadrat 1</t>
  </si>
  <si>
    <t>proportion of total stems that have been bitten, quadrat 2</t>
  </si>
  <si>
    <t>proportion of total stems that have been bitten, quadrat 3</t>
  </si>
  <si>
    <t>stem.flow</t>
  </si>
  <si>
    <t>number of flowering stems per 0.3x0.3 quadrat (or average of 1,2,3 below)</t>
  </si>
  <si>
    <t>proportion of total stems that have been bitten per 0.3x0.3 quadrat (or average of 1,2,3 below)</t>
  </si>
  <si>
    <t>peri.ad</t>
  </si>
  <si>
    <t>peri.juv</t>
  </si>
  <si>
    <t>crab</t>
  </si>
  <si>
    <t>fid.ad</t>
  </si>
  <si>
    <t>fid.juv</t>
  </si>
  <si>
    <t>density of mussels (# per 1x1m, or scaled up from 1,2,3 below)</t>
  </si>
  <si>
    <t>density of adult periwinkle snails per 0.3x0.3m (or average of 1,2,3 below)</t>
  </si>
  <si>
    <t>density of juvenile periwinkle snails per 0.3x0.3m (or average of 1,2,3 below)</t>
  </si>
  <si>
    <t>density of juvenile fiddler crabs per 0.3x0.3m (or average of 1,2,3 below)</t>
  </si>
  <si>
    <t>density of adult fiddler crabs per 0.3x0.3m (or average of 1,2,3 below)</t>
  </si>
  <si>
    <t>density of large crabs (Sesarma, mud) per 0.3x0.3m (or average of 1,2,3 below)</t>
  </si>
  <si>
    <t>hoofprints visible (# per 2.5x2.5m plot quarter)</t>
  </si>
  <si>
    <t>sal</t>
  </si>
  <si>
    <t>ph</t>
  </si>
  <si>
    <t>tem</t>
  </si>
  <si>
    <t>pH of porewater (average of all collected samples)</t>
  </si>
  <si>
    <t>salinity of porewater (average of all collected samples)</t>
  </si>
  <si>
    <t>soil temperature (average of all collected samples)</t>
  </si>
  <si>
    <t>Header</t>
  </si>
  <si>
    <t>elev</t>
  </si>
  <si>
    <t>dieoff</t>
  </si>
  <si>
    <t>plotdieoff * affected</t>
  </si>
  <si>
    <t>dungplot</t>
  </si>
  <si>
    <t># dung piles (per 2.5*2.5 quarter, or calculated from dungplot/4)</t>
  </si>
  <si>
    <t>Hoofprints (per 1x1m)</t>
  </si>
  <si>
    <t>Dung (per 2.5x2.5m)</t>
  </si>
  <si>
    <t>co2</t>
  </si>
  <si>
    <t>ben.gr</t>
  </si>
  <si>
    <t>ben.cy</t>
  </si>
  <si>
    <t>ben.di</t>
  </si>
  <si>
    <t>ben.di1</t>
  </si>
  <si>
    <t>ben.di2</t>
  </si>
  <si>
    <t>ben.di3</t>
  </si>
  <si>
    <t>average CO2 flux</t>
  </si>
  <si>
    <t>average green algae reading</t>
  </si>
  <si>
    <t>average cyano/blue-green algae reading</t>
  </si>
  <si>
    <t>average diatom reading</t>
  </si>
  <si>
    <t>Benthic algae - green</t>
  </si>
  <si>
    <t>Benthic algae - cyano/blue-green</t>
  </si>
  <si>
    <t>Benthic algae - diatoms</t>
  </si>
  <si>
    <t>stem.den</t>
  </si>
  <si>
    <t>stem density of living/green shoots per 0.3x0.3m (or average of 1,2,3 below)</t>
  </si>
  <si>
    <t>hei</t>
  </si>
  <si>
    <t>log of stem density</t>
  </si>
  <si>
    <t>log.hei</t>
  </si>
  <si>
    <t>Predicted aboveground biomass</t>
  </si>
  <si>
    <t>Proportion stems bitten</t>
  </si>
  <si>
    <t>Mussel density (1x1m)</t>
  </si>
  <si>
    <t>No. mussel mounds per plot</t>
  </si>
  <si>
    <t>No. stems flowering (.3x.3m)</t>
  </si>
  <si>
    <t>Periwinkle density (adult) (.3x.3m)</t>
  </si>
  <si>
    <t>Periwinkle density (juv) (.3x.3m)</t>
  </si>
  <si>
    <t>Crab density (mud/sesarma) (.3x.3m)</t>
  </si>
  <si>
    <t>Crab density (adult fiddler) (.3x.3m)</t>
  </si>
  <si>
    <t>Crab density (juvenile fiddler) (.3x.3m)</t>
  </si>
  <si>
    <t>Veg cover (living) (%)</t>
  </si>
  <si>
    <t>Veg cover (dead) (%)</t>
  </si>
  <si>
    <t>Stem density (.3x.3m)</t>
  </si>
  <si>
    <t>ag decomposition (%)</t>
  </si>
  <si>
    <t>bg decomp 1</t>
  </si>
  <si>
    <t>bg decomp 2</t>
  </si>
  <si>
    <t>bg decomposition (%)</t>
  </si>
  <si>
    <t>ag.decom</t>
  </si>
  <si>
    <t>bg.decom</t>
  </si>
  <si>
    <t>ab</t>
  </si>
  <si>
    <t>cd</t>
  </si>
  <si>
    <t>plot.quarter</t>
  </si>
  <si>
    <t>DM1Ena</t>
  </si>
  <si>
    <t>DM1Eab</t>
  </si>
  <si>
    <t>DM1Ecd</t>
  </si>
  <si>
    <t>DM1Cna</t>
  </si>
  <si>
    <t>DM1Cab</t>
  </si>
  <si>
    <t>DM1Ccd</t>
  </si>
  <si>
    <t>DM2Cna</t>
  </si>
  <si>
    <t>DM2Cab</t>
  </si>
  <si>
    <t>DM2Ccd</t>
  </si>
  <si>
    <t>DM2Ena</t>
  </si>
  <si>
    <t>DM2Eab</t>
  </si>
  <si>
    <t>DM2Ecd</t>
  </si>
  <si>
    <t>DM3Ena</t>
  </si>
  <si>
    <t>DM3Eab</t>
  </si>
  <si>
    <t>DM3Ecd</t>
  </si>
  <si>
    <t>DM3Cna</t>
  </si>
  <si>
    <t>DM3Cab</t>
  </si>
  <si>
    <t>DM3Ccd</t>
  </si>
  <si>
    <t>DM4Cna</t>
  </si>
  <si>
    <t>DM4Cab</t>
  </si>
  <si>
    <t>DM4Ccd</t>
  </si>
  <si>
    <t>DM4Ena</t>
  </si>
  <si>
    <t>DM4Eab</t>
  </si>
  <si>
    <t>DM4Ecd</t>
  </si>
  <si>
    <t>RK1Ena</t>
  </si>
  <si>
    <t>RK1Eab</t>
  </si>
  <si>
    <t>RK1Ecd</t>
  </si>
  <si>
    <t>RK1Cna</t>
  </si>
  <si>
    <t>RK1Cab</t>
  </si>
  <si>
    <t>RK1Ccd</t>
  </si>
  <si>
    <t>RK2Cna</t>
  </si>
  <si>
    <t>RK2Cab</t>
  </si>
  <si>
    <t>RK2Ccd</t>
  </si>
  <si>
    <t>RK2Ena</t>
  </si>
  <si>
    <t>RK2Eab</t>
  </si>
  <si>
    <t>RK2Ecd</t>
  </si>
  <si>
    <t>RK3Ena</t>
  </si>
  <si>
    <t>RK3Eab</t>
  </si>
  <si>
    <t>RK3Ecd</t>
  </si>
  <si>
    <t>RK3Cna</t>
  </si>
  <si>
    <t>RK3Cab</t>
  </si>
  <si>
    <t>RK3Ccd</t>
  </si>
  <si>
    <t>RK4Cna</t>
  </si>
  <si>
    <t>RK4Cab</t>
  </si>
  <si>
    <t>RK4Ccd</t>
  </si>
  <si>
    <t>RK4Ena</t>
  </si>
  <si>
    <t>RK4Eab</t>
  </si>
  <si>
    <t>RK4Ecd</t>
  </si>
  <si>
    <t>elevation (cm)</t>
  </si>
  <si>
    <t>Average of Elevation (m)</t>
  </si>
  <si>
    <t>Elevation (m)</t>
  </si>
  <si>
    <t>average elevation (cm) (from 4 corners at month 0, or from average of 4 readings within quarter in month 18 [see Elevation datasheet])</t>
  </si>
  <si>
    <t>Elevation (cm)</t>
  </si>
  <si>
    <t>sand.pc</t>
  </si>
  <si>
    <t>clay.pc</t>
  </si>
  <si>
    <t>% sand and clay estimated for each soil texture class taking the middle value from USDA soil triangle</t>
  </si>
  <si>
    <t>sand.lo</t>
  </si>
  <si>
    <t>sand.up</t>
  </si>
  <si>
    <t>sand</t>
  </si>
  <si>
    <t>clay.lo</t>
  </si>
  <si>
    <t>clay.up</t>
  </si>
  <si>
    <t>clay</t>
  </si>
  <si>
    <t>sand, sand.lo, sand.up</t>
  </si>
  <si>
    <t>clay, clay.lo, clay.up</t>
  </si>
  <si>
    <t>som.lo</t>
  </si>
  <si>
    <t>som.up</t>
  </si>
  <si>
    <t>som</t>
  </si>
  <si>
    <t>tom</t>
  </si>
  <si>
    <t>soil organic matter (%) in lower stratum (5-15cm) [average of 2 cores for plot level, 1 core for plot quarter]</t>
  </si>
  <si>
    <t>soil organic matter (%) in upper stratum (0-5cm) [average of 2 cores for plot level, 1 core for plot quarter]</t>
  </si>
  <si>
    <t>soil organic matter (%) overall (0-15cm) [average of 2 cores for plot level, 1 core for plot quarter]</t>
  </si>
  <si>
    <t>average percent sand in lower stratum (5-15cm) [average of 2 cores for plot level, 1 core for plot quarter]</t>
  </si>
  <si>
    <t>average percent sand in upper stratum (0-5cm) [average of 2 cores for plot level, 1 core for plot quarter]</t>
  </si>
  <si>
    <t>average percent sand overall (0-15cm) [average of 2 cores for plot level, 1 core for plot quarter]</t>
  </si>
  <si>
    <t>average percent clay in lower stratum (5-15cm) [average of 2 cores for plot level, 1 core for plot quarter]</t>
  </si>
  <si>
    <t>average percent clay in upper stratum (0-5cm) [average of 2 cores for plot level, 1 core for plot quarter]</t>
  </si>
  <si>
    <t>average percent clay overall (0-15cm) [average of 2 cores for plot level, 1 core for plot quarter]</t>
  </si>
  <si>
    <t>som, som.lo, som.up</t>
  </si>
  <si>
    <t>mom, mom.lo, mom.up</t>
  </si>
  <si>
    <t>Soil texture (percent sand: average, lower, upper stratum)</t>
  </si>
  <si>
    <t>Soil texture (percent clay: average, lower, upper stratum)</t>
  </si>
  <si>
    <t>Soil total organic matter (mom + som, %)</t>
  </si>
  <si>
    <t>Soil macro-organic matter % (average, lower, upper stratum)</t>
  </si>
  <si>
    <t>Soil organic matter % (average, lower, upper stratum)</t>
  </si>
  <si>
    <t>soimois.lo</t>
  </si>
  <si>
    <t>soimois.up</t>
  </si>
  <si>
    <t>soimois</t>
  </si>
  <si>
    <t>soil moisture (as a % of dry soil mass) in lower stratum (5-15cm)</t>
  </si>
  <si>
    <t>soil moisture (as a % of dry soil mass) in upper stratum (0-5cm)</t>
  </si>
  <si>
    <t>average soil moisture (as a % of dry soil mass)</t>
  </si>
  <si>
    <t>soimois, soimois.lo, soimois.up</t>
  </si>
  <si>
    <t>Soil moisture % (average, lower, upper stratum)</t>
  </si>
  <si>
    <t>Sediment</t>
  </si>
  <si>
    <t>Experimental/control plots</t>
  </si>
  <si>
    <t>Average of No. horses visible</t>
  </si>
  <si>
    <t>assessed by feel using USDA soil triangle https://www.nrcs.usda.gov/wps/portal/nrcs/detail/soils/edu/?cid=nrcs142p2_054311</t>
  </si>
  <si>
    <t>soil organic matter density (g per gram of soil) = loi/5</t>
  </si>
  <si>
    <t>percentage soil organic matter (%) = sompg*100</t>
  </si>
  <si>
    <t>average redox reading 2cm below surface</t>
  </si>
  <si>
    <t>redox reading 2cm below surface, sample 1</t>
  </si>
  <si>
    <t>redox reading 2cm below surface, sample 2</t>
  </si>
  <si>
    <t>treatment</t>
  </si>
  <si>
    <t>none</t>
  </si>
  <si>
    <t>Aboveground decomposition (% dry mass lost after 5 weeks). NB, recorded months 13-14 so same data duplicated in T=18 cells</t>
  </si>
  <si>
    <t>Beloweground decomposition (% dry mass lost after 5 weeks). NB, recorded months 13-14 so same data duplicated in T=18 cells</t>
  </si>
  <si>
    <t>hogdamage</t>
  </si>
  <si>
    <t>was the quarter subjected to mock hog damage?</t>
  </si>
  <si>
    <t>Average elevation outside plot (m)</t>
  </si>
  <si>
    <t>e</t>
  </si>
  <si>
    <t>Average elevation - edge</t>
  </si>
  <si>
    <t>Average elevation - outside</t>
  </si>
  <si>
    <t>Average elevation - inside</t>
  </si>
  <si>
    <t>Inside-Outside</t>
  </si>
  <si>
    <t>Accretion (mm)</t>
  </si>
  <si>
    <t>ompg</t>
  </si>
  <si>
    <t>average organic matter per gram of root biomass</t>
  </si>
  <si>
    <t>mompg</t>
  </si>
  <si>
    <t>mompc</t>
  </si>
  <si>
    <t>root density (g per gram of soil) = macromass/coremass</t>
  </si>
  <si>
    <t>percentage root matter (%) = macropg *100</t>
  </si>
  <si>
    <t>macro-organic matter density (g per gram of soil) = macropg * 0.69 (see MOM sheet for calculation)</t>
  </si>
  <si>
    <t>percentage macro-organic matter (%) = mompg * 100</t>
  </si>
  <si>
    <t>root.lo</t>
  </si>
  <si>
    <t>root.up</t>
  </si>
  <si>
    <t>root</t>
  </si>
  <si>
    <t>root matter (%) in lower stratum (5-15cm) [average of 2 cores for plot level, 1 core for plot quarter]</t>
  </si>
  <si>
    <t>root matter (%) in upper stratum (0-5cm) [average of 2 cores for plot level, 1 core for plot quarter]</t>
  </si>
  <si>
    <t>root matter (%) overall (0-15cm) [average of 2 cores for plot level, 1 core for plot quarter]</t>
  </si>
  <si>
    <t>total organic matter (%) = som + mompc</t>
  </si>
  <si>
    <t>macro/root organic matter percentage overall (root * 0.692)</t>
  </si>
  <si>
    <t>accretion</t>
  </si>
  <si>
    <t>ben.algae</t>
  </si>
  <si>
    <t>prop.non.sali</t>
  </si>
  <si>
    <t>biomass.pred.spart.3x.3</t>
  </si>
  <si>
    <t>biomass.pred.rescale.3x.3</t>
  </si>
  <si>
    <t>biomass.pred.spart</t>
  </si>
  <si>
    <t>decomp</t>
  </si>
  <si>
    <t>peri.ad_.3x.3</t>
  </si>
  <si>
    <t>crab_.3x.3</t>
  </si>
  <si>
    <t>fid.ad_.3x.3</t>
  </si>
  <si>
    <t>fid.juv_.3x.3</t>
  </si>
  <si>
    <t>muss_1x1</t>
  </si>
  <si>
    <t>peri.ad_1x1</t>
  </si>
  <si>
    <t>crab_1x1</t>
  </si>
  <si>
    <t>fid.ad_1x1</t>
  </si>
  <si>
    <t>fid.juv_1x1</t>
  </si>
  <si>
    <t>peri.ad_biomass</t>
  </si>
  <si>
    <t>crab_biomass</t>
  </si>
  <si>
    <t>fid.ad_biomass</t>
  </si>
  <si>
    <t>fid.juv_biomass</t>
  </si>
  <si>
    <t>muss_biomass</t>
  </si>
  <si>
    <t>invert_biomass</t>
  </si>
  <si>
    <t>burrow.area</t>
  </si>
  <si>
    <t>F_spabiomass</t>
  </si>
  <si>
    <t>F_algae</t>
  </si>
  <si>
    <t>F_invbiomass</t>
  </si>
  <si>
    <t>F_tom</t>
  </si>
  <si>
    <t>F_agdecom</t>
  </si>
  <si>
    <t>F_bgdecom</t>
  </si>
  <si>
    <t>F_burrows</t>
  </si>
  <si>
    <t>MF_ave</t>
  </si>
  <si>
    <t>MF.10</t>
  </si>
  <si>
    <t>MF.20</t>
  </si>
  <si>
    <t>MF.30</t>
  </si>
  <si>
    <t>MF.40</t>
  </si>
  <si>
    <t>MF.50</t>
  </si>
  <si>
    <t>MF.60</t>
  </si>
  <si>
    <t>MF.70</t>
  </si>
  <si>
    <t>MF.80</t>
  </si>
  <si>
    <t>MF.90</t>
  </si>
  <si>
    <t>Plot data</t>
  </si>
  <si>
    <t>8.6.21</t>
  </si>
  <si>
    <t>7.6.21</t>
  </si>
  <si>
    <t>dia1</t>
  </si>
  <si>
    <t>dia2</t>
  </si>
  <si>
    <t>dia3</t>
  </si>
  <si>
    <t>dia4</t>
  </si>
  <si>
    <t>dia5</t>
  </si>
  <si>
    <t>dia6</t>
  </si>
  <si>
    <t>dia7</t>
  </si>
  <si>
    <t>dia8</t>
  </si>
  <si>
    <t>dia9</t>
  </si>
  <si>
    <t>dia10</t>
  </si>
  <si>
    <t>dia11</t>
  </si>
  <si>
    <t>dia12</t>
  </si>
  <si>
    <t>dia13</t>
  </si>
  <si>
    <t>dia14</t>
  </si>
  <si>
    <t>dia15</t>
  </si>
  <si>
    <t>dia1-dia15</t>
  </si>
  <si>
    <t>dia</t>
  </si>
  <si>
    <t>stem diameter x 15 (mm)</t>
  </si>
  <si>
    <t xml:space="preserve">average stem diameter (mm). </t>
  </si>
  <si>
    <t>evidence of grazing - droppings and trampling</t>
  </si>
  <si>
    <t>summer</t>
  </si>
  <si>
    <t>Loam</t>
  </si>
  <si>
    <t>combined</t>
  </si>
  <si>
    <t>soil texture analysed for upper &amp; lower combined</t>
  </si>
  <si>
    <t>plots damaged</t>
  </si>
  <si>
    <t>soil moisture content as a percentage of dry mass (%) = (wetmass-drymass)/drymass x 100</t>
  </si>
  <si>
    <t>preburnmass</t>
  </si>
  <si>
    <t>soil mass after burning sample (g)</t>
  </si>
  <si>
    <t>mass of soil sample for loi analysis (g)</t>
  </si>
  <si>
    <t>Soil texture</t>
  </si>
  <si>
    <t>Code</t>
  </si>
  <si>
    <t>Sandpc</t>
  </si>
  <si>
    <t>Claypc</t>
  </si>
  <si>
    <t>Sandy clay loam</t>
  </si>
  <si>
    <t>Sandy loam</t>
  </si>
  <si>
    <t>Sandy clay</t>
  </si>
  <si>
    <t>Clay loam</t>
  </si>
  <si>
    <t>Clay</t>
  </si>
  <si>
    <t>Silty clay</t>
  </si>
  <si>
    <t>SiCL</t>
  </si>
  <si>
    <t>SiL</t>
  </si>
  <si>
    <t>Silty loam</t>
  </si>
  <si>
    <t>Silty clay loam</t>
  </si>
  <si>
    <t>rep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</si>
  <si>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</si>
  <si>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</si>
  <si>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</si>
  <si>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</si>
  <si>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</si>
  <si>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</si>
  <si>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</si>
  <si>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</si>
  <si>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</si>
  <si>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</si>
  <si>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</si>
  <si>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</si>
  <si>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</si>
  <si>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</si>
  <si>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</si>
  <si>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</si>
  <si>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</si>
  <si>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</si>
  <si>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</si>
  <si>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</si>
  <si>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</si>
  <si>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</si>
  <si>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</si>
  <si>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</si>
  <si>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</si>
  <si>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</si>
  <si>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log stem</t>
  </si>
  <si>
    <t>log hgt</t>
  </si>
  <si>
    <t>log biomass</t>
  </si>
  <si>
    <t>soc.lo</t>
  </si>
  <si>
    <t>soc.up</t>
  </si>
  <si>
    <t>socpc</t>
  </si>
  <si>
    <t>51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</si>
</sst>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0.00000"/>
    <numFmt numFmtId="166" formatCode="[$-F400]h:mm:ss\ AM/PM"/>
    <numFmt numFmtId="167" formatCode="0.0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78637043366805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78637043366805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78637043366805E-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17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5" xfId="0" applyFont="1" applyBorder="1"/>
    <xf numFmtId="0" fontId="0" fillId="0" borderId="9" xfId="0" applyBorder="1"/>
    <xf numFmtId="14" fontId="0" fillId="0" borderId="0" xfId="0" applyNumberFormat="1"/>
    <xf numFmtId="0" fontId="1" fillId="0" borderId="4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quotePrefix="1" applyFont="1" applyAlignment="1">
      <alignment wrapText="1"/>
    </xf>
    <xf numFmtId="0" fontId="6" fillId="0" borderId="0" xfId="0" applyFont="1"/>
    <xf numFmtId="0" fontId="0" fillId="0" borderId="18" xfId="0" applyBorder="1"/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Continuous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76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3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15" bestFit="1" customWidth="1"/>
    <col min="2" max="2" width="120" style="1" customWidth="1"/>
    <col min="4" max="4" width="24.6640625" customWidth="1"/>
    <col min="5" max="5" width="94.5" style="1" customWidth="1"/>
    <col min="7" max="7" width="15.1640625" bestFit="1" customWidth="1"/>
  </cols>
  <sheetData>
    <row r="1" spans="1:10" ht="16" x14ac:dyDescent="0.2">
      <c r="A1" s="5" t="s">
        <v>129</v>
      </c>
      <c r="B1" s="32" t="s">
        <v>752</v>
      </c>
      <c r="D1" s="5" t="s">
        <v>289</v>
      </c>
      <c r="G1" s="5" t="s">
        <v>784</v>
      </c>
      <c r="H1" s="5" t="s">
        <v>785</v>
      </c>
      <c r="I1" s="5" t="s">
        <v>786</v>
      </c>
      <c r="J1" s="5" t="s">
        <v>787</v>
      </c>
    </row>
    <row r="2" spans="1:10" ht="16" x14ac:dyDescent="0.2">
      <c r="A2" t="s">
        <v>21</v>
      </c>
      <c r="B2" s="1" t="s">
        <v>36</v>
      </c>
      <c r="D2" t="s">
        <v>271</v>
      </c>
      <c r="E2" s="1" t="s">
        <v>290</v>
      </c>
      <c r="G2" t="s">
        <v>789</v>
      </c>
      <c r="H2" t="s">
        <v>296</v>
      </c>
      <c r="I2">
        <v>60</v>
      </c>
      <c r="J2">
        <v>10</v>
      </c>
    </row>
    <row r="3" spans="1:10" ht="16" x14ac:dyDescent="0.2">
      <c r="A3" t="s">
        <v>1</v>
      </c>
      <c r="B3" s="1" t="s">
        <v>26</v>
      </c>
      <c r="D3" t="s">
        <v>272</v>
      </c>
      <c r="E3" s="1" t="s">
        <v>291</v>
      </c>
      <c r="G3" t="s">
        <v>788</v>
      </c>
      <c r="H3" t="s">
        <v>295</v>
      </c>
      <c r="I3">
        <v>60</v>
      </c>
      <c r="J3">
        <v>30</v>
      </c>
    </row>
    <row r="4" spans="1:10" ht="48" x14ac:dyDescent="0.2">
      <c r="A4" t="s">
        <v>683</v>
      </c>
      <c r="B4" s="1" t="s">
        <v>27</v>
      </c>
      <c r="D4" t="s">
        <v>440</v>
      </c>
      <c r="E4" s="1" t="s">
        <v>444</v>
      </c>
      <c r="G4" t="s">
        <v>790</v>
      </c>
      <c r="H4" t="s">
        <v>293</v>
      </c>
      <c r="I4">
        <v>50</v>
      </c>
      <c r="J4">
        <v>40</v>
      </c>
    </row>
    <row r="5" spans="1:10" ht="16" x14ac:dyDescent="0.2">
      <c r="A5" t="s">
        <v>144</v>
      </c>
      <c r="B5" s="1" t="s">
        <v>189</v>
      </c>
      <c r="D5" t="s">
        <v>441</v>
      </c>
      <c r="E5" s="1" t="s">
        <v>443</v>
      </c>
      <c r="G5" t="s">
        <v>776</v>
      </c>
      <c r="H5" t="s">
        <v>304</v>
      </c>
      <c r="I5">
        <v>40</v>
      </c>
      <c r="J5">
        <v>20</v>
      </c>
    </row>
    <row r="6" spans="1:10" ht="16" x14ac:dyDescent="0.2">
      <c r="A6" t="s">
        <v>218</v>
      </c>
      <c r="B6" s="1" t="s">
        <v>450</v>
      </c>
      <c r="D6" t="s">
        <v>442</v>
      </c>
      <c r="E6" s="1" t="s">
        <v>443</v>
      </c>
      <c r="G6" t="s">
        <v>791</v>
      </c>
      <c r="H6" t="s">
        <v>294</v>
      </c>
      <c r="I6">
        <v>30</v>
      </c>
      <c r="J6">
        <v>30</v>
      </c>
    </row>
    <row r="7" spans="1:10" ht="16" x14ac:dyDescent="0.2">
      <c r="A7" t="s">
        <v>186</v>
      </c>
      <c r="B7" s="1" t="s">
        <v>190</v>
      </c>
      <c r="G7" t="s">
        <v>792</v>
      </c>
      <c r="H7" t="s">
        <v>301</v>
      </c>
      <c r="I7">
        <v>30</v>
      </c>
      <c r="J7">
        <v>50</v>
      </c>
    </row>
    <row r="8" spans="1:10" ht="16" x14ac:dyDescent="0.2">
      <c r="A8" t="s">
        <v>43</v>
      </c>
      <c r="B8" s="1" t="s">
        <v>44</v>
      </c>
      <c r="G8" t="s">
        <v>796</v>
      </c>
      <c r="H8" t="s">
        <v>795</v>
      </c>
      <c r="I8">
        <v>20</v>
      </c>
      <c r="J8">
        <v>10</v>
      </c>
    </row>
    <row r="9" spans="1:10" ht="16" x14ac:dyDescent="0.2">
      <c r="A9" t="s">
        <v>15</v>
      </c>
      <c r="B9" s="1" t="s">
        <v>34</v>
      </c>
      <c r="D9" s="5" t="s">
        <v>128</v>
      </c>
      <c r="G9" t="s">
        <v>797</v>
      </c>
      <c r="H9" t="s">
        <v>794</v>
      </c>
      <c r="I9">
        <v>10</v>
      </c>
      <c r="J9">
        <v>30</v>
      </c>
    </row>
    <row r="10" spans="1:10" ht="16" x14ac:dyDescent="0.2">
      <c r="A10" t="s">
        <v>16</v>
      </c>
      <c r="B10" s="1" t="s">
        <v>35</v>
      </c>
      <c r="D10" t="s">
        <v>130</v>
      </c>
      <c r="E10" s="1" t="s">
        <v>142</v>
      </c>
      <c r="G10" t="s">
        <v>793</v>
      </c>
      <c r="H10" t="s">
        <v>292</v>
      </c>
      <c r="I10">
        <v>10</v>
      </c>
      <c r="J10">
        <v>50</v>
      </c>
    </row>
    <row r="11" spans="1:10" ht="16" x14ac:dyDescent="0.2">
      <c r="A11" t="s">
        <v>687</v>
      </c>
      <c r="B11" s="1" t="s">
        <v>688</v>
      </c>
    </row>
    <row r="12" spans="1:10" ht="16.5" customHeight="1" x14ac:dyDescent="0.2">
      <c r="A12" t="s">
        <v>534</v>
      </c>
      <c r="B12" s="1" t="s">
        <v>633</v>
      </c>
      <c r="D12" t="s">
        <v>133</v>
      </c>
      <c r="E12" s="1" t="s">
        <v>143</v>
      </c>
    </row>
    <row r="13" spans="1:10" ht="16" x14ac:dyDescent="0.2">
      <c r="A13" t="s">
        <v>126</v>
      </c>
      <c r="B13" s="1" t="s">
        <v>127</v>
      </c>
      <c r="D13" t="s">
        <v>447</v>
      </c>
      <c r="E13" s="1" t="s">
        <v>453</v>
      </c>
    </row>
    <row r="14" spans="1:10" ht="16" x14ac:dyDescent="0.2">
      <c r="A14" t="s">
        <v>17</v>
      </c>
      <c r="B14" s="1" t="s">
        <v>108</v>
      </c>
      <c r="D14" t="s">
        <v>448</v>
      </c>
      <c r="E14" s="1" t="s">
        <v>454</v>
      </c>
    </row>
    <row r="15" spans="1:10" ht="16" x14ac:dyDescent="0.2">
      <c r="A15" t="s">
        <v>191</v>
      </c>
      <c r="B15" s="1" t="s">
        <v>192</v>
      </c>
      <c r="D15" t="s">
        <v>423</v>
      </c>
      <c r="E15" s="1" t="s">
        <v>455</v>
      </c>
    </row>
    <row r="16" spans="1:10" ht="16" x14ac:dyDescent="0.2">
      <c r="A16" t="s">
        <v>223</v>
      </c>
      <c r="B16" s="1" t="s">
        <v>526</v>
      </c>
      <c r="D16" t="s">
        <v>452</v>
      </c>
      <c r="E16" s="1" t="s">
        <v>780</v>
      </c>
    </row>
    <row r="17" spans="1:5" ht="32" x14ac:dyDescent="0.2">
      <c r="A17" t="s">
        <v>18</v>
      </c>
      <c r="B17" s="1" t="s">
        <v>207</v>
      </c>
      <c r="D17" t="s">
        <v>136</v>
      </c>
      <c r="E17" s="1" t="s">
        <v>451</v>
      </c>
    </row>
    <row r="18" spans="1:5" ht="16" x14ac:dyDescent="0.2">
      <c r="A18" t="s">
        <v>19</v>
      </c>
      <c r="B18" s="1" t="s">
        <v>538</v>
      </c>
      <c r="D18" t="s">
        <v>137</v>
      </c>
      <c r="E18" s="1" t="s">
        <v>456</v>
      </c>
    </row>
    <row r="19" spans="1:5" ht="16" x14ac:dyDescent="0.2">
      <c r="A19" t="s">
        <v>537</v>
      </c>
      <c r="B19" s="1" t="s">
        <v>20</v>
      </c>
      <c r="D19" t="s">
        <v>445</v>
      </c>
      <c r="E19" s="1" t="s">
        <v>700</v>
      </c>
    </row>
    <row r="20" spans="1:5" ht="16" x14ac:dyDescent="0.2">
      <c r="A20" t="s">
        <v>194</v>
      </c>
      <c r="B20" s="1" t="s">
        <v>680</v>
      </c>
      <c r="D20" t="s">
        <v>446</v>
      </c>
      <c r="E20" s="1" t="s">
        <v>701</v>
      </c>
    </row>
    <row r="21" spans="1:5" ht="16" x14ac:dyDescent="0.2">
      <c r="A21" t="s">
        <v>321</v>
      </c>
      <c r="B21" s="1" t="s">
        <v>681</v>
      </c>
      <c r="D21" t="s">
        <v>698</v>
      </c>
      <c r="E21" s="1" t="s">
        <v>702</v>
      </c>
    </row>
    <row r="22" spans="1:5" ht="16" x14ac:dyDescent="0.2">
      <c r="A22" t="s">
        <v>322</v>
      </c>
      <c r="B22" s="1" t="s">
        <v>682</v>
      </c>
      <c r="D22" t="s">
        <v>699</v>
      </c>
      <c r="E22" s="1" t="s">
        <v>703</v>
      </c>
    </row>
    <row r="23" spans="1:5" ht="16" x14ac:dyDescent="0.2">
      <c r="D23" s="10" t="s">
        <v>781</v>
      </c>
      <c r="E23" s="1" t="s">
        <v>783</v>
      </c>
    </row>
    <row r="24" spans="1:5" ht="16" x14ac:dyDescent="0.2">
      <c r="A24" t="s">
        <v>528</v>
      </c>
      <c r="B24" s="1" t="s">
        <v>530</v>
      </c>
      <c r="D24" t="s">
        <v>138</v>
      </c>
      <c r="E24" s="1" t="s">
        <v>782</v>
      </c>
    </row>
    <row r="25" spans="1:5" ht="16" x14ac:dyDescent="0.2">
      <c r="A25" t="s">
        <v>0</v>
      </c>
      <c r="B25" s="1" t="s">
        <v>28</v>
      </c>
      <c r="D25" t="s">
        <v>139</v>
      </c>
      <c r="E25" s="1" t="s">
        <v>457</v>
      </c>
    </row>
    <row r="26" spans="1:5" ht="16" x14ac:dyDescent="0.2">
      <c r="A26" t="s">
        <v>3</v>
      </c>
      <c r="B26" s="1" t="s">
        <v>29</v>
      </c>
      <c r="D26" t="s">
        <v>140</v>
      </c>
      <c r="E26" s="1" t="s">
        <v>678</v>
      </c>
    </row>
    <row r="27" spans="1:5" ht="16" x14ac:dyDescent="0.2">
      <c r="A27" t="s">
        <v>5</v>
      </c>
      <c r="B27" s="1" t="s">
        <v>30</v>
      </c>
      <c r="D27" t="s">
        <v>141</v>
      </c>
      <c r="E27" s="1" t="s">
        <v>679</v>
      </c>
    </row>
    <row r="28" spans="1:5" ht="32" x14ac:dyDescent="0.2">
      <c r="A28" t="s">
        <v>527</v>
      </c>
      <c r="B28" s="1" t="s">
        <v>531</v>
      </c>
      <c r="D28" t="s">
        <v>255</v>
      </c>
      <c r="E28" s="1" t="s">
        <v>677</v>
      </c>
    </row>
    <row r="29" spans="1:5" ht="16" x14ac:dyDescent="0.2">
      <c r="A29" t="s">
        <v>2</v>
      </c>
      <c r="B29" s="1" t="s">
        <v>31</v>
      </c>
      <c r="D29" s="8" t="s">
        <v>635</v>
      </c>
      <c r="E29" t="s">
        <v>637</v>
      </c>
    </row>
    <row r="30" spans="1:5" ht="16" x14ac:dyDescent="0.2">
      <c r="A30" t="s">
        <v>4</v>
      </c>
      <c r="B30" s="1" t="s">
        <v>32</v>
      </c>
      <c r="D30" s="8" t="s">
        <v>636</v>
      </c>
      <c r="E30" t="s">
        <v>637</v>
      </c>
    </row>
    <row r="31" spans="1:5" ht="16" x14ac:dyDescent="0.2">
      <c r="A31" t="s">
        <v>6</v>
      </c>
      <c r="B31" s="1" t="s">
        <v>33</v>
      </c>
    </row>
    <row r="32" spans="1:5" ht="16" x14ac:dyDescent="0.2">
      <c r="A32" t="s">
        <v>529</v>
      </c>
      <c r="B32" s="1" t="s">
        <v>532</v>
      </c>
      <c r="D32" s="1"/>
    </row>
    <row r="33" spans="1:4" ht="16.5" customHeight="1" x14ac:dyDescent="0.2">
      <c r="A33" t="s">
        <v>37</v>
      </c>
      <c r="B33" s="1" t="s">
        <v>42</v>
      </c>
      <c r="D33" s="1"/>
    </row>
    <row r="34" spans="1:4" ht="16" x14ac:dyDescent="0.2">
      <c r="A34" t="s">
        <v>38</v>
      </c>
      <c r="B34" s="1" t="s">
        <v>40</v>
      </c>
      <c r="D34" s="1"/>
    </row>
    <row r="35" spans="1:4" ht="16" x14ac:dyDescent="0.2">
      <c r="A35" t="s">
        <v>39</v>
      </c>
      <c r="B35" s="1" t="s">
        <v>41</v>
      </c>
      <c r="D35" s="1"/>
    </row>
    <row r="36" spans="1:4" ht="16" x14ac:dyDescent="0.2">
      <c r="A36" t="s">
        <v>541</v>
      </c>
      <c r="B36" s="1" t="s">
        <v>548</v>
      </c>
      <c r="D36" s="1"/>
    </row>
    <row r="37" spans="1:4" ht="18" x14ac:dyDescent="0.2">
      <c r="A37" s="1" t="s">
        <v>242</v>
      </c>
      <c r="B37" s="1" t="s">
        <v>245</v>
      </c>
      <c r="D37" s="1"/>
    </row>
    <row r="38" spans="1:4" ht="16" x14ac:dyDescent="0.2">
      <c r="A38" t="s">
        <v>243</v>
      </c>
      <c r="B38" s="1" t="s">
        <v>246</v>
      </c>
      <c r="D38" s="1"/>
    </row>
    <row r="39" spans="1:4" ht="16" x14ac:dyDescent="0.2">
      <c r="A39" t="s">
        <v>244</v>
      </c>
      <c r="B39" s="1" t="s">
        <v>247</v>
      </c>
      <c r="D39" s="1"/>
    </row>
    <row r="40" spans="1:4" ht="16" x14ac:dyDescent="0.2">
      <c r="A40" t="s">
        <v>542</v>
      </c>
      <c r="B40" s="1" t="s">
        <v>549</v>
      </c>
      <c r="D40" s="1"/>
    </row>
    <row r="41" spans="1:4" ht="16" x14ac:dyDescent="0.2">
      <c r="A41" t="s">
        <v>224</v>
      </c>
      <c r="B41" s="1" t="s">
        <v>230</v>
      </c>
      <c r="D41" s="1"/>
    </row>
    <row r="42" spans="1:4" ht="16" x14ac:dyDescent="0.2">
      <c r="A42" t="s">
        <v>225</v>
      </c>
      <c r="B42" s="1" t="s">
        <v>231</v>
      </c>
    </row>
    <row r="43" spans="1:4" ht="16" x14ac:dyDescent="0.2">
      <c r="A43" t="s">
        <v>226</v>
      </c>
      <c r="B43" s="1" t="s">
        <v>232</v>
      </c>
    </row>
    <row r="44" spans="1:4" ht="16" x14ac:dyDescent="0.2">
      <c r="A44" t="s">
        <v>543</v>
      </c>
      <c r="B44" s="1" t="s">
        <v>550</v>
      </c>
    </row>
    <row r="45" spans="1:4" ht="16" x14ac:dyDescent="0.2">
      <c r="A45" t="s">
        <v>227</v>
      </c>
      <c r="B45" s="1" t="s">
        <v>233</v>
      </c>
    </row>
    <row r="46" spans="1:4" ht="16" x14ac:dyDescent="0.2">
      <c r="A46" t="s">
        <v>228</v>
      </c>
      <c r="B46" s="1" t="s">
        <v>234</v>
      </c>
    </row>
    <row r="47" spans="1:4" ht="16" x14ac:dyDescent="0.2">
      <c r="A47" t="s">
        <v>229</v>
      </c>
      <c r="B47" s="1" t="s">
        <v>235</v>
      </c>
    </row>
    <row r="48" spans="1:4" ht="16" x14ac:dyDescent="0.2">
      <c r="A48" t="s">
        <v>544</v>
      </c>
      <c r="B48" s="1" t="s">
        <v>551</v>
      </c>
    </row>
    <row r="49" spans="1:5" ht="16" x14ac:dyDescent="0.2">
      <c r="A49" t="s">
        <v>545</v>
      </c>
      <c r="B49" s="1" t="s">
        <v>236</v>
      </c>
    </row>
    <row r="50" spans="1:5" ht="16" x14ac:dyDescent="0.2">
      <c r="A50" t="s">
        <v>546</v>
      </c>
      <c r="B50" s="1" t="s">
        <v>237</v>
      </c>
    </row>
    <row r="51" spans="1:5" ht="16" x14ac:dyDescent="0.2">
      <c r="A51" t="s">
        <v>547</v>
      </c>
      <c r="B51" s="1" t="s">
        <v>238</v>
      </c>
    </row>
    <row r="52" spans="1:5" ht="16" x14ac:dyDescent="0.2">
      <c r="A52" t="s">
        <v>239</v>
      </c>
      <c r="B52" s="1" t="s">
        <v>241</v>
      </c>
    </row>
    <row r="53" spans="1:5" ht="16" x14ac:dyDescent="0.2">
      <c r="A53" t="s">
        <v>240</v>
      </c>
      <c r="B53" s="1" t="s">
        <v>438</v>
      </c>
    </row>
    <row r="54" spans="1:5" ht="16" x14ac:dyDescent="0.2">
      <c r="A54" t="s">
        <v>65</v>
      </c>
      <c r="B54" s="1" t="s">
        <v>68</v>
      </c>
    </row>
    <row r="55" spans="1:5" ht="16" x14ac:dyDescent="0.2">
      <c r="A55" t="s">
        <v>66</v>
      </c>
      <c r="B55" s="1" t="s">
        <v>69</v>
      </c>
    </row>
    <row r="56" spans="1:5" ht="16" x14ac:dyDescent="0.2">
      <c r="A56" t="s">
        <v>67</v>
      </c>
      <c r="B56" s="1" t="s">
        <v>70</v>
      </c>
    </row>
    <row r="57" spans="1:5" ht="16" x14ac:dyDescent="0.2">
      <c r="A57" t="s">
        <v>432</v>
      </c>
      <c r="B57" s="1" t="s">
        <v>435</v>
      </c>
    </row>
    <row r="58" spans="1:5" ht="16" x14ac:dyDescent="0.2">
      <c r="A58" t="s">
        <v>433</v>
      </c>
      <c r="B58" s="1" t="s">
        <v>436</v>
      </c>
    </row>
    <row r="59" spans="1:5" ht="16" x14ac:dyDescent="0.2">
      <c r="A59" t="s">
        <v>434</v>
      </c>
      <c r="B59" s="1" t="s">
        <v>437</v>
      </c>
      <c r="E59"/>
    </row>
    <row r="60" spans="1:5" ht="16" x14ac:dyDescent="0.2">
      <c r="A60" t="s">
        <v>46</v>
      </c>
      <c r="B60" s="1" t="s">
        <v>47</v>
      </c>
      <c r="E60"/>
    </row>
    <row r="61" spans="1:5" ht="16" x14ac:dyDescent="0.2">
      <c r="A61" t="s">
        <v>557</v>
      </c>
      <c r="B61" s="1" t="s">
        <v>439</v>
      </c>
      <c r="E61"/>
    </row>
    <row r="62" spans="1:5" ht="16" x14ac:dyDescent="0.2">
      <c r="A62" t="s">
        <v>770</v>
      </c>
      <c r="B62" s="1" t="s">
        <v>772</v>
      </c>
      <c r="E62"/>
    </row>
    <row r="63" spans="1:5" ht="16" x14ac:dyDescent="0.2">
      <c r="A63" t="s">
        <v>771</v>
      </c>
      <c r="B63" s="1" t="s">
        <v>773</v>
      </c>
      <c r="E63"/>
    </row>
    <row r="64" spans="1:5" ht="16" x14ac:dyDescent="0.2">
      <c r="A64" t="s">
        <v>555</v>
      </c>
      <c r="B64" s="1" t="s">
        <v>556</v>
      </c>
      <c r="E64"/>
    </row>
    <row r="65" spans="1:2" ht="16" x14ac:dyDescent="0.2">
      <c r="A65" t="s">
        <v>62</v>
      </c>
      <c r="B65" s="1" t="s">
        <v>209</v>
      </c>
    </row>
    <row r="66" spans="1:2" ht="16" x14ac:dyDescent="0.2">
      <c r="A66" t="s">
        <v>63</v>
      </c>
      <c r="B66" s="1" t="s">
        <v>210</v>
      </c>
    </row>
    <row r="67" spans="1:2" ht="14.25" customHeight="1" x14ac:dyDescent="0.2">
      <c r="A67" t="s">
        <v>64</v>
      </c>
      <c r="B67" s="1" t="s">
        <v>211</v>
      </c>
    </row>
    <row r="68" spans="1:2" ht="16" x14ac:dyDescent="0.2">
      <c r="A68" t="s">
        <v>500</v>
      </c>
      <c r="B68" s="1" t="s">
        <v>558</v>
      </c>
    </row>
    <row r="69" spans="1:2" ht="16" x14ac:dyDescent="0.2">
      <c r="A69" t="s">
        <v>559</v>
      </c>
      <c r="B69" s="1" t="s">
        <v>502</v>
      </c>
    </row>
    <row r="70" spans="1:2" ht="16" x14ac:dyDescent="0.2">
      <c r="A70" t="s">
        <v>501</v>
      </c>
      <c r="B70" s="1" t="s">
        <v>503</v>
      </c>
    </row>
    <row r="71" spans="1:2" ht="16" x14ac:dyDescent="0.2">
      <c r="A71" t="s">
        <v>499</v>
      </c>
      <c r="B71" s="1" t="s">
        <v>504</v>
      </c>
    </row>
    <row r="72" spans="1:2" ht="16" x14ac:dyDescent="0.2">
      <c r="A72" t="s">
        <v>195</v>
      </c>
      <c r="B72" s="1" t="s">
        <v>201</v>
      </c>
    </row>
    <row r="73" spans="1:2" ht="16" x14ac:dyDescent="0.2">
      <c r="A73" t="s">
        <v>196</v>
      </c>
      <c r="B73" s="1" t="s">
        <v>202</v>
      </c>
    </row>
    <row r="74" spans="1:2" ht="16" x14ac:dyDescent="0.2">
      <c r="A74" t="s">
        <v>197</v>
      </c>
      <c r="B74" s="1" t="s">
        <v>203</v>
      </c>
    </row>
    <row r="75" spans="1:2" ht="13.5" customHeight="1" x14ac:dyDescent="0.2">
      <c r="A75" t="s">
        <v>505</v>
      </c>
      <c r="B75" s="1" t="s">
        <v>514</v>
      </c>
    </row>
    <row r="76" spans="1:2" ht="16" x14ac:dyDescent="0.2">
      <c r="A76" t="s">
        <v>506</v>
      </c>
      <c r="B76" s="1" t="s">
        <v>509</v>
      </c>
    </row>
    <row r="77" spans="1:2" ht="16" x14ac:dyDescent="0.2">
      <c r="A77" t="s">
        <v>507</v>
      </c>
      <c r="B77" s="1" t="s">
        <v>510</v>
      </c>
    </row>
    <row r="78" spans="1:2" ht="16" x14ac:dyDescent="0.2">
      <c r="A78" s="1" t="s">
        <v>508</v>
      </c>
      <c r="B78" s="1" t="s">
        <v>511</v>
      </c>
    </row>
    <row r="79" spans="1:2" ht="13.5" customHeight="1" x14ac:dyDescent="0.2">
      <c r="A79" t="s">
        <v>512</v>
      </c>
      <c r="B79" s="1" t="s">
        <v>513</v>
      </c>
    </row>
    <row r="80" spans="1:2" ht="16" x14ac:dyDescent="0.2">
      <c r="A80" t="s">
        <v>198</v>
      </c>
      <c r="B80" s="1" t="s">
        <v>204</v>
      </c>
    </row>
    <row r="81" spans="1:2" ht="16" x14ac:dyDescent="0.2">
      <c r="A81" t="s">
        <v>199</v>
      </c>
      <c r="B81" s="1" t="s">
        <v>205</v>
      </c>
    </row>
    <row r="82" spans="1:2" ht="16" x14ac:dyDescent="0.2">
      <c r="A82" t="s">
        <v>200</v>
      </c>
      <c r="B82" s="1" t="s">
        <v>206</v>
      </c>
    </row>
    <row r="83" spans="1:2" ht="16" x14ac:dyDescent="0.2">
      <c r="A83" t="s">
        <v>515</v>
      </c>
      <c r="B83" s="1" t="s">
        <v>521</v>
      </c>
    </row>
    <row r="84" spans="1:2" ht="16" x14ac:dyDescent="0.2">
      <c r="A84" t="s">
        <v>77</v>
      </c>
      <c r="B84" s="1" t="s">
        <v>71</v>
      </c>
    </row>
    <row r="85" spans="1:2" ht="16" x14ac:dyDescent="0.2">
      <c r="A85" t="s">
        <v>78</v>
      </c>
      <c r="B85" s="1" t="s">
        <v>72</v>
      </c>
    </row>
    <row r="86" spans="1:2" ht="16" x14ac:dyDescent="0.2">
      <c r="A86" t="s">
        <v>79</v>
      </c>
      <c r="B86" s="1" t="s">
        <v>73</v>
      </c>
    </row>
    <row r="87" spans="1:2" ht="16" x14ac:dyDescent="0.2">
      <c r="A87" t="s">
        <v>516</v>
      </c>
      <c r="B87" s="1" t="s">
        <v>522</v>
      </c>
    </row>
    <row r="88" spans="1:2" ht="16" x14ac:dyDescent="0.2">
      <c r="A88" t="s">
        <v>74</v>
      </c>
      <c r="B88" s="1" t="s">
        <v>80</v>
      </c>
    </row>
    <row r="89" spans="1:2" ht="16" x14ac:dyDescent="0.2">
      <c r="A89" t="s">
        <v>75</v>
      </c>
      <c r="B89" s="1" t="s">
        <v>81</v>
      </c>
    </row>
    <row r="90" spans="1:2" ht="16" x14ac:dyDescent="0.2">
      <c r="A90" t="s">
        <v>76</v>
      </c>
      <c r="B90" s="1" t="s">
        <v>82</v>
      </c>
    </row>
    <row r="91" spans="1:2" ht="16" x14ac:dyDescent="0.2">
      <c r="A91" t="s">
        <v>519</v>
      </c>
      <c r="B91" s="1" t="s">
        <v>523</v>
      </c>
    </row>
    <row r="92" spans="1:2" ht="16" x14ac:dyDescent="0.2">
      <c r="A92" t="s">
        <v>83</v>
      </c>
      <c r="B92" s="1" t="s">
        <v>92</v>
      </c>
    </row>
    <row r="93" spans="1:2" ht="16" x14ac:dyDescent="0.2">
      <c r="A93" t="s">
        <v>84</v>
      </c>
      <c r="B93" s="1" t="s">
        <v>93</v>
      </c>
    </row>
    <row r="94" spans="1:2" ht="16" x14ac:dyDescent="0.2">
      <c r="A94" t="s">
        <v>85</v>
      </c>
      <c r="B94" s="1" t="s">
        <v>94</v>
      </c>
    </row>
    <row r="95" spans="1:2" ht="16" x14ac:dyDescent="0.2">
      <c r="A95" t="s">
        <v>518</v>
      </c>
      <c r="B95" s="1" t="s">
        <v>524</v>
      </c>
    </row>
    <row r="96" spans="1:2" ht="16" x14ac:dyDescent="0.2">
      <c r="A96" t="s">
        <v>86</v>
      </c>
      <c r="B96" s="1" t="s">
        <v>95</v>
      </c>
    </row>
    <row r="97" spans="1:2" ht="16" x14ac:dyDescent="0.2">
      <c r="A97" t="s">
        <v>87</v>
      </c>
      <c r="B97" s="1" t="s">
        <v>96</v>
      </c>
    </row>
    <row r="98" spans="1:2" ht="16" x14ac:dyDescent="0.2">
      <c r="A98" t="s">
        <v>88</v>
      </c>
      <c r="B98" s="1" t="s">
        <v>97</v>
      </c>
    </row>
    <row r="99" spans="1:2" ht="16" x14ac:dyDescent="0.2">
      <c r="A99" t="s">
        <v>517</v>
      </c>
      <c r="B99" s="1" t="s">
        <v>525</v>
      </c>
    </row>
    <row r="100" spans="1:2" ht="16" x14ac:dyDescent="0.2">
      <c r="A100" t="s">
        <v>89</v>
      </c>
      <c r="B100" s="1" t="s">
        <v>98</v>
      </c>
    </row>
    <row r="101" spans="1:2" ht="16" x14ac:dyDescent="0.2">
      <c r="A101" t="s">
        <v>90</v>
      </c>
      <c r="B101" s="1" t="s">
        <v>99</v>
      </c>
    </row>
    <row r="102" spans="1:2" ht="16" x14ac:dyDescent="0.2">
      <c r="A102" t="s">
        <v>91</v>
      </c>
      <c r="B102" s="1" t="s">
        <v>100</v>
      </c>
    </row>
    <row r="103" spans="1:2" ht="16" x14ac:dyDescent="0.2">
      <c r="A103" t="s">
        <v>325</v>
      </c>
      <c r="B103" s="1" t="s">
        <v>520</v>
      </c>
    </row>
    <row r="104" spans="1:2" ht="16" x14ac:dyDescent="0.2">
      <c r="A104" t="s">
        <v>101</v>
      </c>
      <c r="B104" s="1" t="s">
        <v>104</v>
      </c>
    </row>
    <row r="105" spans="1:2" ht="16" x14ac:dyDescent="0.2">
      <c r="A105" t="s">
        <v>102</v>
      </c>
      <c r="B105" s="1" t="s">
        <v>105</v>
      </c>
    </row>
    <row r="106" spans="1:2" ht="16" x14ac:dyDescent="0.2">
      <c r="A106" t="s">
        <v>103</v>
      </c>
      <c r="B106" s="1" t="s">
        <v>106</v>
      </c>
    </row>
    <row r="107" spans="1:2" ht="16" x14ac:dyDescent="0.2">
      <c r="A107" t="s">
        <v>110</v>
      </c>
      <c r="B107" s="1" t="s">
        <v>323</v>
      </c>
    </row>
    <row r="108" spans="1:2" ht="16" x14ac:dyDescent="0.2">
      <c r="A108" t="s">
        <v>109</v>
      </c>
      <c r="B108" s="1" t="s">
        <v>324</v>
      </c>
    </row>
    <row r="109" spans="1:2" ht="16" x14ac:dyDescent="0.2">
      <c r="A109" s="10" t="s">
        <v>305</v>
      </c>
      <c r="B109" s="1" t="s">
        <v>308</v>
      </c>
    </row>
    <row r="110" spans="1:2" ht="16" x14ac:dyDescent="0.2">
      <c r="A110" s="10" t="s">
        <v>306</v>
      </c>
      <c r="B110" s="1" t="s">
        <v>310</v>
      </c>
    </row>
    <row r="111" spans="1:2" ht="16" x14ac:dyDescent="0.2">
      <c r="A111" s="10" t="s">
        <v>307</v>
      </c>
      <c r="B111" s="1" t="s">
        <v>309</v>
      </c>
    </row>
    <row r="112" spans="1:2" ht="16" x14ac:dyDescent="0.2">
      <c r="A112" s="10" t="s">
        <v>429</v>
      </c>
      <c r="B112" s="1" t="s">
        <v>430</v>
      </c>
    </row>
    <row r="113" spans="1:5" ht="16" x14ac:dyDescent="0.2">
      <c r="A113" s="10" t="s">
        <v>428</v>
      </c>
      <c r="B113" s="1" t="s">
        <v>431</v>
      </c>
    </row>
    <row r="114" spans="1:5" ht="16" x14ac:dyDescent="0.2">
      <c r="A114" s="10" t="s">
        <v>535</v>
      </c>
      <c r="B114" s="1" t="s">
        <v>536</v>
      </c>
    </row>
    <row r="115" spans="1:5" ht="16" x14ac:dyDescent="0.2">
      <c r="A115" s="8" t="s">
        <v>577</v>
      </c>
      <c r="B115" s="1" t="s">
        <v>685</v>
      </c>
      <c r="C115" s="8"/>
      <c r="D115" s="8"/>
      <c r="E115" s="8"/>
    </row>
    <row r="116" spans="1:5" ht="16" x14ac:dyDescent="0.2">
      <c r="A116" s="8" t="s">
        <v>578</v>
      </c>
      <c r="B116" s="1" t="s">
        <v>686</v>
      </c>
      <c r="C116" s="8"/>
      <c r="D116" s="8"/>
      <c r="E116" s="8"/>
    </row>
    <row r="117" spans="1:5" ht="16" x14ac:dyDescent="0.2">
      <c r="A117" t="s">
        <v>638</v>
      </c>
      <c r="B117" s="1" t="s">
        <v>653</v>
      </c>
    </row>
    <row r="118" spans="1:5" ht="16" x14ac:dyDescent="0.2">
      <c r="A118" t="s">
        <v>639</v>
      </c>
      <c r="B118" s="1" t="s">
        <v>654</v>
      </c>
    </row>
    <row r="119" spans="1:5" ht="16" x14ac:dyDescent="0.2">
      <c r="A119" t="s">
        <v>640</v>
      </c>
      <c r="B119" s="1" t="s">
        <v>655</v>
      </c>
    </row>
    <row r="120" spans="1:5" ht="16" x14ac:dyDescent="0.2">
      <c r="A120" t="s">
        <v>641</v>
      </c>
      <c r="B120" s="1" t="s">
        <v>656</v>
      </c>
    </row>
    <row r="121" spans="1:5" ht="16" x14ac:dyDescent="0.2">
      <c r="A121" t="s">
        <v>642</v>
      </c>
      <c r="B121" s="1" t="s">
        <v>657</v>
      </c>
    </row>
    <row r="122" spans="1:5" ht="16" x14ac:dyDescent="0.2">
      <c r="A122" t="s">
        <v>643</v>
      </c>
      <c r="B122" s="1" t="s">
        <v>658</v>
      </c>
    </row>
    <row r="123" spans="1:5" ht="16" x14ac:dyDescent="0.2">
      <c r="A123" t="s">
        <v>646</v>
      </c>
      <c r="B123" s="1" t="s">
        <v>650</v>
      </c>
    </row>
    <row r="124" spans="1:5" ht="16" x14ac:dyDescent="0.2">
      <c r="A124" t="s">
        <v>647</v>
      </c>
      <c r="B124" s="1" t="s">
        <v>651</v>
      </c>
    </row>
    <row r="125" spans="1:5" ht="16" x14ac:dyDescent="0.2">
      <c r="A125" t="s">
        <v>648</v>
      </c>
      <c r="B125" s="1" t="s">
        <v>652</v>
      </c>
    </row>
    <row r="126" spans="1:5" ht="16" x14ac:dyDescent="0.2">
      <c r="A126" t="s">
        <v>704</v>
      </c>
      <c r="B126" s="1" t="s">
        <v>707</v>
      </c>
    </row>
    <row r="127" spans="1:5" ht="16" x14ac:dyDescent="0.2">
      <c r="A127" t="s">
        <v>705</v>
      </c>
      <c r="B127" s="1" t="s">
        <v>708</v>
      </c>
    </row>
    <row r="128" spans="1:5" ht="16" x14ac:dyDescent="0.2">
      <c r="A128" t="s">
        <v>706</v>
      </c>
      <c r="B128" s="1" t="s">
        <v>709</v>
      </c>
    </row>
    <row r="129" spans="1:2" ht="16" x14ac:dyDescent="0.2">
      <c r="A129" t="s">
        <v>699</v>
      </c>
      <c r="B129" s="1" t="s">
        <v>711</v>
      </c>
    </row>
    <row r="130" spans="1:2" ht="16" x14ac:dyDescent="0.2">
      <c r="A130" t="s">
        <v>649</v>
      </c>
      <c r="B130" s="1" t="s">
        <v>710</v>
      </c>
    </row>
    <row r="131" spans="1:2" ht="16" x14ac:dyDescent="0.2">
      <c r="A131" t="s">
        <v>666</v>
      </c>
      <c r="B131" s="1" t="s">
        <v>669</v>
      </c>
    </row>
    <row r="132" spans="1:2" ht="16" x14ac:dyDescent="0.2">
      <c r="A132" t="s">
        <v>667</v>
      </c>
      <c r="B132" s="1" t="s">
        <v>670</v>
      </c>
    </row>
    <row r="133" spans="1:2" ht="16" x14ac:dyDescent="0.2">
      <c r="A133" t="s">
        <v>668</v>
      </c>
      <c r="B133" s="1" t="s">
        <v>671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5BB-122C-4176-88ED-8BD60CB72350}">
  <dimension ref="A1:AE481"/>
  <sheetViews>
    <sheetView workbookViewId="0">
      <selection activeCell="X112" sqref="X112"/>
    </sheetView>
  </sheetViews>
  <sheetFormatPr baseColWidth="10" defaultColWidth="8.83203125" defaultRowHeight="15" x14ac:dyDescent="0.2"/>
  <cols>
    <col min="1" max="2" width="12.83203125" bestFit="1" customWidth="1"/>
    <col min="8" max="8" width="12.1640625" bestFit="1" customWidth="1"/>
    <col min="9" max="9" width="10.5" bestFit="1" customWidth="1"/>
    <col min="10" max="10" width="10.6640625" bestFit="1" customWidth="1"/>
    <col min="11" max="11" width="10.6640625" customWidth="1"/>
    <col min="18" max="18" width="11.6640625" bestFit="1" customWidth="1"/>
    <col min="19" max="19" width="23.33203125" bestFit="1" customWidth="1"/>
    <col min="20" max="20" width="14" bestFit="1" customWidth="1"/>
    <col min="21" max="21" width="32.5" bestFit="1" customWidth="1"/>
    <col min="22" max="22" width="14.83203125" bestFit="1" customWidth="1"/>
    <col min="28" max="28" width="23.5" bestFit="1" customWidth="1"/>
    <col min="29" max="29" width="26" bestFit="1" customWidth="1"/>
    <col min="30" max="30" width="24.5" bestFit="1" customWidth="1"/>
    <col min="31" max="31" width="14.33203125" bestFit="1" customWidth="1"/>
  </cols>
  <sheetData>
    <row r="1" spans="1:31" x14ac:dyDescent="0.2">
      <c r="A1" t="s">
        <v>493</v>
      </c>
      <c r="B1" t="s">
        <v>494</v>
      </c>
      <c r="C1" t="s">
        <v>477</v>
      </c>
      <c r="D1" t="s">
        <v>218</v>
      </c>
      <c r="E1" t="s">
        <v>581</v>
      </c>
      <c r="F1" t="s">
        <v>484</v>
      </c>
      <c r="G1" t="s">
        <v>485</v>
      </c>
      <c r="H1" t="s">
        <v>486</v>
      </c>
      <c r="I1" t="s">
        <v>487</v>
      </c>
      <c r="J1" t="s">
        <v>497</v>
      </c>
      <c r="K1" t="s">
        <v>498</v>
      </c>
      <c r="L1" t="s">
        <v>492</v>
      </c>
      <c r="M1" t="s">
        <v>482</v>
      </c>
      <c r="N1" t="s">
        <v>483</v>
      </c>
      <c r="O1" t="s">
        <v>632</v>
      </c>
      <c r="R1" t="s">
        <v>581</v>
      </c>
      <c r="S1" t="s">
        <v>631</v>
      </c>
      <c r="T1" t="s">
        <v>630</v>
      </c>
      <c r="U1" t="s">
        <v>689</v>
      </c>
      <c r="V1" t="s">
        <v>695</v>
      </c>
      <c r="AA1" t="s">
        <v>477</v>
      </c>
      <c r="AB1" t="s">
        <v>691</v>
      </c>
      <c r="AC1" t="s">
        <v>692</v>
      </c>
      <c r="AD1" t="s">
        <v>693</v>
      </c>
      <c r="AE1" t="s">
        <v>694</v>
      </c>
    </row>
    <row r="2" spans="1:31" x14ac:dyDescent="0.2">
      <c r="A2" t="s">
        <v>24</v>
      </c>
      <c r="B2" t="s">
        <v>496</v>
      </c>
      <c r="C2" t="s">
        <v>174</v>
      </c>
      <c r="D2" t="s">
        <v>134</v>
      </c>
      <c r="E2" t="s">
        <v>375</v>
      </c>
      <c r="F2">
        <v>7</v>
      </c>
      <c r="G2" t="s">
        <v>488</v>
      </c>
      <c r="H2">
        <v>0.5</v>
      </c>
      <c r="I2" t="s">
        <v>491</v>
      </c>
      <c r="J2" s="27">
        <v>43369</v>
      </c>
      <c r="K2">
        <v>18</v>
      </c>
      <c r="L2">
        <v>37</v>
      </c>
      <c r="M2">
        <v>30.739251467999999</v>
      </c>
      <c r="N2">
        <v>-81.465958529000005</v>
      </c>
      <c r="O2">
        <v>0.15000000000000002</v>
      </c>
      <c r="R2" t="s">
        <v>375</v>
      </c>
      <c r="S2">
        <v>0.1295</v>
      </c>
      <c r="T2">
        <f>S2*100</f>
        <v>12.950000000000001</v>
      </c>
      <c r="U2">
        <v>6.4875000000000016E-2</v>
      </c>
      <c r="V2">
        <f>(S2-U2)*1000</f>
        <v>64.624999999999986</v>
      </c>
      <c r="AA2" t="s">
        <v>174</v>
      </c>
      <c r="AB2">
        <v>0.10574999999999998</v>
      </c>
      <c r="AC2">
        <v>6.4875000000000016E-2</v>
      </c>
      <c r="AD2">
        <v>0.11788888888888888</v>
      </c>
      <c r="AE2">
        <f>AD2-AC2</f>
        <v>5.301388888888886E-2</v>
      </c>
    </row>
    <row r="3" spans="1:31" x14ac:dyDescent="0.2">
      <c r="A3" t="s">
        <v>24</v>
      </c>
      <c r="B3" t="s">
        <v>496</v>
      </c>
      <c r="C3" t="s">
        <v>174</v>
      </c>
      <c r="D3" t="s">
        <v>134</v>
      </c>
      <c r="E3" t="s">
        <v>375</v>
      </c>
      <c r="F3">
        <v>9</v>
      </c>
      <c r="G3" t="s">
        <v>488</v>
      </c>
      <c r="H3">
        <v>1</v>
      </c>
      <c r="I3" t="s">
        <v>491</v>
      </c>
      <c r="J3" s="27">
        <v>43369</v>
      </c>
      <c r="K3">
        <v>18</v>
      </c>
      <c r="L3">
        <v>39</v>
      </c>
      <c r="M3">
        <v>30.739254540000001</v>
      </c>
      <c r="N3">
        <v>-81.465956876000007</v>
      </c>
      <c r="O3">
        <v>0.11899999999999999</v>
      </c>
      <c r="R3" t="s">
        <v>586</v>
      </c>
      <c r="S3">
        <v>0.13200000000000001</v>
      </c>
      <c r="T3">
        <f t="shared" ref="T3:T66" si="0">S3*100</f>
        <v>13.200000000000001</v>
      </c>
      <c r="U3">
        <v>6.4875000000000016E-2</v>
      </c>
      <c r="V3">
        <f t="shared" ref="V3:V66" si="1">(S3-U3)*1000</f>
        <v>67.124999999999986</v>
      </c>
      <c r="AA3" t="s">
        <v>182</v>
      </c>
      <c r="AB3">
        <v>0.10474999999999998</v>
      </c>
      <c r="AC3">
        <v>7.5625000000000012E-2</v>
      </c>
      <c r="AD3">
        <v>8.6222222222222228E-2</v>
      </c>
      <c r="AE3">
        <f t="shared" ref="AE3:AE17" si="2">AD3-AC3</f>
        <v>1.0597222222222216E-2</v>
      </c>
    </row>
    <row r="4" spans="1:31" x14ac:dyDescent="0.2">
      <c r="A4" t="s">
        <v>24</v>
      </c>
      <c r="B4" t="s">
        <v>496</v>
      </c>
      <c r="C4" t="s">
        <v>174</v>
      </c>
      <c r="D4" t="s">
        <v>134</v>
      </c>
      <c r="E4" t="s">
        <v>375</v>
      </c>
      <c r="F4">
        <v>11</v>
      </c>
      <c r="G4" t="s">
        <v>488</v>
      </c>
      <c r="H4">
        <v>1.5</v>
      </c>
      <c r="I4" t="s">
        <v>491</v>
      </c>
      <c r="J4" s="27">
        <v>43369</v>
      </c>
      <c r="K4">
        <v>18</v>
      </c>
      <c r="L4">
        <v>41</v>
      </c>
      <c r="M4">
        <v>30.739259715999999</v>
      </c>
      <c r="N4">
        <v>-81.465955003999994</v>
      </c>
      <c r="O4">
        <v>0.13800000000000001</v>
      </c>
      <c r="R4" t="s">
        <v>273</v>
      </c>
      <c r="S4">
        <v>0.1275</v>
      </c>
      <c r="T4">
        <f t="shared" si="0"/>
        <v>12.75</v>
      </c>
      <c r="U4">
        <v>6.4875000000000016E-2</v>
      </c>
      <c r="V4">
        <f t="shared" si="1"/>
        <v>62.624999999999986</v>
      </c>
      <c r="AA4" t="s">
        <v>175</v>
      </c>
      <c r="AB4">
        <v>9.425E-2</v>
      </c>
      <c r="AC4">
        <v>8.199999999999999E-2</v>
      </c>
      <c r="AD4">
        <v>7.3055555555555554E-2</v>
      </c>
      <c r="AE4">
        <f t="shared" si="2"/>
        <v>-8.9444444444444354E-3</v>
      </c>
    </row>
    <row r="5" spans="1:31" x14ac:dyDescent="0.2">
      <c r="A5" t="s">
        <v>24</v>
      </c>
      <c r="B5" t="s">
        <v>496</v>
      </c>
      <c r="C5" t="s">
        <v>174</v>
      </c>
      <c r="D5" t="s">
        <v>134</v>
      </c>
      <c r="E5" t="s">
        <v>375</v>
      </c>
      <c r="F5">
        <v>13</v>
      </c>
      <c r="G5" t="s">
        <v>488</v>
      </c>
      <c r="H5">
        <v>2</v>
      </c>
      <c r="I5" t="s">
        <v>491</v>
      </c>
      <c r="J5" s="27">
        <v>43369</v>
      </c>
      <c r="K5">
        <v>18</v>
      </c>
      <c r="L5">
        <v>43</v>
      </c>
      <c r="M5">
        <v>30.739263102999999</v>
      </c>
      <c r="N5">
        <v>-81.465953587000001</v>
      </c>
      <c r="O5">
        <v>0.11099999999999999</v>
      </c>
      <c r="R5" t="s">
        <v>376</v>
      </c>
      <c r="S5">
        <v>0.11349999999999999</v>
      </c>
      <c r="T5">
        <f t="shared" si="0"/>
        <v>11.35</v>
      </c>
      <c r="U5">
        <v>6.4875000000000016E-2</v>
      </c>
      <c r="V5">
        <f t="shared" si="1"/>
        <v>48.624999999999972</v>
      </c>
      <c r="AA5" t="s">
        <v>183</v>
      </c>
      <c r="AB5">
        <v>3.125E-2</v>
      </c>
      <c r="AC5">
        <v>4.725E-2</v>
      </c>
      <c r="AD5">
        <v>4.044444444444445E-2</v>
      </c>
      <c r="AE5">
        <f t="shared" si="2"/>
        <v>-6.8055555555555508E-3</v>
      </c>
    </row>
    <row r="6" spans="1:31" x14ac:dyDescent="0.2">
      <c r="A6" t="s">
        <v>24</v>
      </c>
      <c r="B6" t="s">
        <v>496</v>
      </c>
      <c r="C6" t="s">
        <v>174</v>
      </c>
      <c r="D6" t="s">
        <v>579</v>
      </c>
      <c r="E6" t="s">
        <v>586</v>
      </c>
      <c r="F6">
        <v>15</v>
      </c>
      <c r="G6" t="s">
        <v>488</v>
      </c>
      <c r="H6">
        <v>2.5</v>
      </c>
      <c r="I6" t="s">
        <v>491</v>
      </c>
      <c r="J6" s="27">
        <v>43369</v>
      </c>
      <c r="K6">
        <v>18</v>
      </c>
      <c r="L6">
        <v>45</v>
      </c>
      <c r="M6">
        <v>30.739266995000001</v>
      </c>
      <c r="N6">
        <v>-81.465949516999999</v>
      </c>
      <c r="O6">
        <v>0.13200000000000001</v>
      </c>
      <c r="R6" t="s">
        <v>587</v>
      </c>
      <c r="S6">
        <v>0.13500000000000001</v>
      </c>
      <c r="T6">
        <f t="shared" si="0"/>
        <v>13.5</v>
      </c>
      <c r="U6">
        <v>6.4875000000000016E-2</v>
      </c>
      <c r="V6">
        <f t="shared" si="1"/>
        <v>70.125</v>
      </c>
      <c r="AA6" t="s">
        <v>176</v>
      </c>
      <c r="AB6">
        <v>0.10824999999999999</v>
      </c>
      <c r="AC6">
        <v>9.0375000000000025E-2</v>
      </c>
      <c r="AD6">
        <v>8.8333333333333347E-2</v>
      </c>
      <c r="AE6">
        <f t="shared" si="2"/>
        <v>-2.0416666666666777E-3</v>
      </c>
    </row>
    <row r="7" spans="1:31" x14ac:dyDescent="0.2">
      <c r="A7" t="s">
        <v>24</v>
      </c>
      <c r="B7" t="s">
        <v>496</v>
      </c>
      <c r="C7" t="s">
        <v>174</v>
      </c>
      <c r="D7" t="s">
        <v>135</v>
      </c>
      <c r="E7" t="s">
        <v>273</v>
      </c>
      <c r="F7">
        <v>17</v>
      </c>
      <c r="G7" t="s">
        <v>488</v>
      </c>
      <c r="H7">
        <v>3</v>
      </c>
      <c r="I7" t="s">
        <v>491</v>
      </c>
      <c r="J7" s="27">
        <v>43369</v>
      </c>
      <c r="K7">
        <v>18</v>
      </c>
      <c r="L7">
        <v>47</v>
      </c>
      <c r="M7">
        <v>30.739271702</v>
      </c>
      <c r="N7">
        <v>-81.465949229000003</v>
      </c>
      <c r="O7">
        <v>0.16000000000000003</v>
      </c>
      <c r="R7" t="s">
        <v>377</v>
      </c>
      <c r="S7">
        <v>9.325E-2</v>
      </c>
      <c r="T7">
        <f t="shared" si="0"/>
        <v>9.3249999999999993</v>
      </c>
      <c r="U7">
        <v>6.4875000000000016E-2</v>
      </c>
      <c r="V7">
        <f t="shared" si="1"/>
        <v>28.374999999999982</v>
      </c>
      <c r="AA7" t="s">
        <v>184</v>
      </c>
      <c r="AB7">
        <v>6.8750000000000006E-2</v>
      </c>
      <c r="AC7">
        <v>4.5125000000000026E-2</v>
      </c>
      <c r="AD7">
        <v>7.2833333333333333E-2</v>
      </c>
      <c r="AE7">
        <f t="shared" si="2"/>
        <v>2.7708333333333307E-2</v>
      </c>
    </row>
    <row r="8" spans="1:31" x14ac:dyDescent="0.2">
      <c r="A8" t="s">
        <v>24</v>
      </c>
      <c r="B8" t="s">
        <v>496</v>
      </c>
      <c r="C8" t="s">
        <v>174</v>
      </c>
      <c r="D8" t="s">
        <v>135</v>
      </c>
      <c r="E8" t="s">
        <v>273</v>
      </c>
      <c r="F8">
        <v>19</v>
      </c>
      <c r="G8" t="s">
        <v>488</v>
      </c>
      <c r="H8">
        <v>3.5</v>
      </c>
      <c r="I8" t="s">
        <v>491</v>
      </c>
      <c r="J8" s="27">
        <v>43369</v>
      </c>
      <c r="K8">
        <v>18</v>
      </c>
      <c r="L8">
        <v>49</v>
      </c>
      <c r="M8">
        <v>30.739275731999999</v>
      </c>
      <c r="N8">
        <v>-81.465946919999993</v>
      </c>
      <c r="O8">
        <v>0.15900000000000003</v>
      </c>
      <c r="R8" t="s">
        <v>585</v>
      </c>
      <c r="S8">
        <v>7.85E-2</v>
      </c>
      <c r="T8">
        <f t="shared" si="0"/>
        <v>7.85</v>
      </c>
      <c r="U8">
        <v>6.4875000000000016E-2</v>
      </c>
      <c r="V8">
        <f t="shared" si="1"/>
        <v>13.624999999999984</v>
      </c>
      <c r="AA8" t="s">
        <v>177</v>
      </c>
      <c r="AB8">
        <v>7.8000000000000014E-2</v>
      </c>
      <c r="AC8">
        <v>8.0749999999999988E-2</v>
      </c>
      <c r="AD8">
        <v>8.1833333333333355E-2</v>
      </c>
      <c r="AE8">
        <f t="shared" si="2"/>
        <v>1.0833333333333667E-3</v>
      </c>
    </row>
    <row r="9" spans="1:31" x14ac:dyDescent="0.2">
      <c r="A9" t="s">
        <v>24</v>
      </c>
      <c r="B9" t="s">
        <v>496</v>
      </c>
      <c r="C9" t="s">
        <v>174</v>
      </c>
      <c r="D9" t="s">
        <v>135</v>
      </c>
      <c r="E9" t="s">
        <v>273</v>
      </c>
      <c r="F9">
        <v>21</v>
      </c>
      <c r="G9" t="s">
        <v>488</v>
      </c>
      <c r="H9">
        <v>4</v>
      </c>
      <c r="I9" t="s">
        <v>491</v>
      </c>
      <c r="J9" s="27">
        <v>43369</v>
      </c>
      <c r="K9">
        <v>18</v>
      </c>
      <c r="L9">
        <v>51</v>
      </c>
      <c r="M9">
        <v>30.739279392</v>
      </c>
      <c r="N9">
        <v>-81.465944714000003</v>
      </c>
      <c r="O9">
        <v>7.4999999999999956E-2</v>
      </c>
      <c r="R9" t="s">
        <v>399</v>
      </c>
      <c r="S9">
        <v>0.13850000000000001</v>
      </c>
      <c r="T9">
        <f t="shared" si="0"/>
        <v>13.850000000000001</v>
      </c>
      <c r="U9">
        <v>7.5625000000000012E-2</v>
      </c>
      <c r="V9">
        <f t="shared" si="1"/>
        <v>62.875</v>
      </c>
      <c r="AA9" t="s">
        <v>185</v>
      </c>
      <c r="AB9">
        <v>9.5749999999999974E-2</v>
      </c>
      <c r="AC9">
        <v>9.8999999999999977E-2</v>
      </c>
      <c r="AD9">
        <v>8.1055555555555533E-2</v>
      </c>
      <c r="AE9">
        <f t="shared" si="2"/>
        <v>-1.7944444444444443E-2</v>
      </c>
    </row>
    <row r="10" spans="1:31" x14ac:dyDescent="0.2">
      <c r="A10" t="s">
        <v>24</v>
      </c>
      <c r="B10" t="s">
        <v>496</v>
      </c>
      <c r="C10" t="s">
        <v>174</v>
      </c>
      <c r="D10" t="s">
        <v>135</v>
      </c>
      <c r="E10" t="s">
        <v>273</v>
      </c>
      <c r="F10">
        <v>23</v>
      </c>
      <c r="G10" t="s">
        <v>488</v>
      </c>
      <c r="H10">
        <v>4.5</v>
      </c>
      <c r="I10" t="s">
        <v>491</v>
      </c>
      <c r="J10" s="27">
        <v>43369</v>
      </c>
      <c r="K10">
        <v>18</v>
      </c>
      <c r="L10">
        <v>53</v>
      </c>
      <c r="M10">
        <v>30.739283145999998</v>
      </c>
      <c r="N10">
        <v>-81.465941588999996</v>
      </c>
      <c r="O10">
        <v>0.11599999999999999</v>
      </c>
      <c r="R10" t="s">
        <v>583</v>
      </c>
      <c r="S10">
        <v>6.3999999999999946E-2</v>
      </c>
      <c r="T10">
        <f t="shared" si="0"/>
        <v>6.399999999999995</v>
      </c>
      <c r="U10">
        <v>7.5625000000000012E-2</v>
      </c>
      <c r="V10">
        <f t="shared" si="1"/>
        <v>-11.625000000000066</v>
      </c>
      <c r="AA10" t="s">
        <v>170</v>
      </c>
      <c r="AB10">
        <v>8.6249999999999993E-2</v>
      </c>
      <c r="AC10">
        <v>9.9249999999999977E-2</v>
      </c>
      <c r="AD10">
        <v>0.11283333333333334</v>
      </c>
      <c r="AE10">
        <f t="shared" si="2"/>
        <v>1.3583333333333364E-2</v>
      </c>
    </row>
    <row r="11" spans="1:31" x14ac:dyDescent="0.2">
      <c r="A11" t="s">
        <v>24</v>
      </c>
      <c r="B11" t="s">
        <v>496</v>
      </c>
      <c r="C11" t="s">
        <v>174</v>
      </c>
      <c r="D11" t="s">
        <v>220</v>
      </c>
      <c r="E11" t="s">
        <v>376</v>
      </c>
      <c r="F11">
        <v>18</v>
      </c>
      <c r="G11" t="s">
        <v>490</v>
      </c>
      <c r="H11">
        <v>3</v>
      </c>
      <c r="I11" t="s">
        <v>491</v>
      </c>
      <c r="J11" s="27">
        <v>43369</v>
      </c>
      <c r="K11">
        <v>18</v>
      </c>
      <c r="L11">
        <v>48</v>
      </c>
      <c r="M11">
        <v>30.739268574</v>
      </c>
      <c r="N11">
        <v>-81.465940293000003</v>
      </c>
      <c r="O11">
        <v>0.15900000000000003</v>
      </c>
      <c r="R11" t="s">
        <v>281</v>
      </c>
      <c r="S11">
        <v>3.425000000000003E-2</v>
      </c>
      <c r="T11">
        <f t="shared" si="0"/>
        <v>3.4250000000000029</v>
      </c>
      <c r="U11">
        <v>7.5625000000000012E-2</v>
      </c>
      <c r="V11">
        <f t="shared" si="1"/>
        <v>-41.374999999999979</v>
      </c>
      <c r="AA11" t="s">
        <v>178</v>
      </c>
      <c r="AB11">
        <v>0.10600000000000001</v>
      </c>
      <c r="AC11">
        <v>0.1225</v>
      </c>
      <c r="AD11">
        <v>0.11105555555555553</v>
      </c>
      <c r="AE11">
        <f t="shared" si="2"/>
        <v>-1.1444444444444465E-2</v>
      </c>
    </row>
    <row r="12" spans="1:31" x14ac:dyDescent="0.2">
      <c r="A12" t="s">
        <v>24</v>
      </c>
      <c r="B12" t="s">
        <v>496</v>
      </c>
      <c r="C12" t="s">
        <v>174</v>
      </c>
      <c r="D12" t="s">
        <v>220</v>
      </c>
      <c r="E12" t="s">
        <v>376</v>
      </c>
      <c r="F12">
        <v>20</v>
      </c>
      <c r="G12" t="s">
        <v>490</v>
      </c>
      <c r="H12">
        <v>3.5</v>
      </c>
      <c r="I12" t="s">
        <v>491</v>
      </c>
      <c r="J12" s="27">
        <v>43369</v>
      </c>
      <c r="K12">
        <v>18</v>
      </c>
      <c r="L12">
        <v>50</v>
      </c>
      <c r="M12">
        <v>30.739271937000002</v>
      </c>
      <c r="N12">
        <v>-81.465938186000002</v>
      </c>
      <c r="O12">
        <v>0.11199999999999999</v>
      </c>
      <c r="R12" t="s">
        <v>400</v>
      </c>
      <c r="S12">
        <v>4.9750000000000016E-2</v>
      </c>
      <c r="T12">
        <f t="shared" si="0"/>
        <v>4.9750000000000014</v>
      </c>
      <c r="U12">
        <v>7.5625000000000012E-2</v>
      </c>
      <c r="V12">
        <f t="shared" si="1"/>
        <v>-25.874999999999996</v>
      </c>
      <c r="AA12" t="s">
        <v>171</v>
      </c>
      <c r="AB12">
        <v>7.2250000000000036E-2</v>
      </c>
      <c r="AC12">
        <v>5.0750000000000031E-2</v>
      </c>
      <c r="AD12">
        <v>7.4388888888888879E-2</v>
      </c>
      <c r="AE12">
        <f t="shared" si="2"/>
        <v>2.3638888888888848E-2</v>
      </c>
    </row>
    <row r="13" spans="1:31" x14ac:dyDescent="0.2">
      <c r="A13" t="s">
        <v>24</v>
      </c>
      <c r="B13" t="s">
        <v>496</v>
      </c>
      <c r="C13" t="s">
        <v>174</v>
      </c>
      <c r="D13" t="s">
        <v>220</v>
      </c>
      <c r="E13" t="s">
        <v>376</v>
      </c>
      <c r="F13">
        <v>22</v>
      </c>
      <c r="G13" t="s">
        <v>490</v>
      </c>
      <c r="H13">
        <v>4</v>
      </c>
      <c r="I13" t="s">
        <v>491</v>
      </c>
      <c r="J13" s="27">
        <v>43369</v>
      </c>
      <c r="K13">
        <v>18</v>
      </c>
      <c r="L13">
        <v>52</v>
      </c>
      <c r="M13">
        <v>30.739276577999998</v>
      </c>
      <c r="N13">
        <v>-81.465936076999995</v>
      </c>
      <c r="O13">
        <v>8.0999999999999961E-2</v>
      </c>
      <c r="R13" t="s">
        <v>584</v>
      </c>
      <c r="S13">
        <v>9.2999999999999972E-2</v>
      </c>
      <c r="T13">
        <f t="shared" si="0"/>
        <v>9.2999999999999972</v>
      </c>
      <c r="U13">
        <v>7.5625000000000012E-2</v>
      </c>
      <c r="V13">
        <f t="shared" si="1"/>
        <v>17.374999999999961</v>
      </c>
      <c r="AA13" t="s">
        <v>179</v>
      </c>
      <c r="AB13">
        <v>0.10049999999999998</v>
      </c>
      <c r="AC13">
        <v>6.7500000000000004E-2</v>
      </c>
      <c r="AD13">
        <v>0.11366666666666661</v>
      </c>
      <c r="AE13">
        <f t="shared" si="2"/>
        <v>4.6166666666666606E-2</v>
      </c>
    </row>
    <row r="14" spans="1:31" x14ac:dyDescent="0.2">
      <c r="A14" t="s">
        <v>24</v>
      </c>
      <c r="B14" t="s">
        <v>496</v>
      </c>
      <c r="C14" t="s">
        <v>174</v>
      </c>
      <c r="D14" t="s">
        <v>220</v>
      </c>
      <c r="E14" t="s">
        <v>376</v>
      </c>
      <c r="F14">
        <v>24</v>
      </c>
      <c r="G14" t="s">
        <v>490</v>
      </c>
      <c r="H14">
        <v>4.5</v>
      </c>
      <c r="I14" t="s">
        <v>491</v>
      </c>
      <c r="J14" s="27">
        <v>43369</v>
      </c>
      <c r="K14">
        <v>18</v>
      </c>
      <c r="L14">
        <v>54</v>
      </c>
      <c r="M14">
        <v>30.739281596000001</v>
      </c>
      <c r="N14">
        <v>-81.465934431999997</v>
      </c>
      <c r="O14">
        <v>0.10199999999999998</v>
      </c>
      <c r="R14" t="s">
        <v>401</v>
      </c>
      <c r="S14">
        <v>0.12625</v>
      </c>
      <c r="T14">
        <f t="shared" si="0"/>
        <v>12.625</v>
      </c>
      <c r="U14">
        <v>7.5625000000000012E-2</v>
      </c>
      <c r="V14">
        <f t="shared" si="1"/>
        <v>50.624999999999993</v>
      </c>
      <c r="AA14" t="s">
        <v>172</v>
      </c>
      <c r="AB14">
        <v>0.22399999999999998</v>
      </c>
      <c r="AC14">
        <v>0.22787499999999997</v>
      </c>
      <c r="AD14">
        <v>0.21294444444444438</v>
      </c>
      <c r="AE14">
        <f t="shared" si="2"/>
        <v>-1.4930555555555586E-2</v>
      </c>
    </row>
    <row r="15" spans="1:31" x14ac:dyDescent="0.2">
      <c r="A15" t="s">
        <v>24</v>
      </c>
      <c r="B15" t="s">
        <v>496</v>
      </c>
      <c r="C15" t="s">
        <v>174</v>
      </c>
      <c r="D15" t="s">
        <v>580</v>
      </c>
      <c r="E15" t="s">
        <v>587</v>
      </c>
      <c r="F15">
        <v>16</v>
      </c>
      <c r="G15" t="s">
        <v>490</v>
      </c>
      <c r="H15">
        <v>2.5</v>
      </c>
      <c r="I15" t="s">
        <v>491</v>
      </c>
      <c r="J15" s="27">
        <v>43369</v>
      </c>
      <c r="K15">
        <v>18</v>
      </c>
      <c r="L15">
        <v>46</v>
      </c>
      <c r="M15">
        <v>30.739264649999999</v>
      </c>
      <c r="N15">
        <v>-81.465942795000004</v>
      </c>
      <c r="O15">
        <v>0.13500000000000001</v>
      </c>
      <c r="R15" t="s">
        <v>582</v>
      </c>
      <c r="S15">
        <v>8.533333333333333E-2</v>
      </c>
      <c r="T15">
        <f t="shared" si="0"/>
        <v>8.5333333333333332</v>
      </c>
      <c r="U15">
        <v>7.5625000000000012E-2</v>
      </c>
      <c r="V15">
        <f t="shared" si="1"/>
        <v>9.7083333333333179</v>
      </c>
      <c r="AA15" t="s">
        <v>180</v>
      </c>
      <c r="AB15">
        <v>0.19275</v>
      </c>
      <c r="AC15">
        <v>0.17899999999999999</v>
      </c>
      <c r="AD15">
        <v>0.19561111111111112</v>
      </c>
      <c r="AE15">
        <f t="shared" si="2"/>
        <v>1.6611111111111132E-2</v>
      </c>
    </row>
    <row r="16" spans="1:31" x14ac:dyDescent="0.2">
      <c r="A16" t="s">
        <v>24</v>
      </c>
      <c r="B16" t="s">
        <v>496</v>
      </c>
      <c r="C16" t="s">
        <v>174</v>
      </c>
      <c r="D16" t="s">
        <v>221</v>
      </c>
      <c r="E16" t="s">
        <v>377</v>
      </c>
      <c r="F16">
        <v>8</v>
      </c>
      <c r="G16" t="s">
        <v>490</v>
      </c>
      <c r="H16">
        <v>0.5</v>
      </c>
      <c r="I16" t="s">
        <v>491</v>
      </c>
      <c r="J16" s="27">
        <v>43369</v>
      </c>
      <c r="K16">
        <v>18</v>
      </c>
      <c r="L16">
        <v>38</v>
      </c>
      <c r="M16">
        <v>30.739247544000001</v>
      </c>
      <c r="N16">
        <v>-81.465950257000003</v>
      </c>
      <c r="O16">
        <v>0.11599999999999999</v>
      </c>
      <c r="R16" t="s">
        <v>378</v>
      </c>
      <c r="S16">
        <v>5.400000000000002E-2</v>
      </c>
      <c r="T16">
        <f t="shared" si="0"/>
        <v>5.4000000000000021</v>
      </c>
      <c r="U16">
        <v>8.199999999999999E-2</v>
      </c>
      <c r="V16">
        <f t="shared" si="1"/>
        <v>-27.999999999999968</v>
      </c>
      <c r="AA16" t="s">
        <v>173</v>
      </c>
      <c r="AB16">
        <v>0.11899999999999997</v>
      </c>
      <c r="AC16">
        <v>0.12562499999999999</v>
      </c>
      <c r="AD16">
        <v>0.13627777777777775</v>
      </c>
      <c r="AE16">
        <f t="shared" si="2"/>
        <v>1.0652777777777761E-2</v>
      </c>
    </row>
    <row r="17" spans="1:31" x14ac:dyDescent="0.2">
      <c r="A17" t="s">
        <v>24</v>
      </c>
      <c r="B17" t="s">
        <v>496</v>
      </c>
      <c r="C17" t="s">
        <v>174</v>
      </c>
      <c r="D17" t="s">
        <v>221</v>
      </c>
      <c r="E17" t="s">
        <v>377</v>
      </c>
      <c r="F17">
        <v>10</v>
      </c>
      <c r="G17" t="s">
        <v>490</v>
      </c>
      <c r="H17">
        <v>1</v>
      </c>
      <c r="I17" t="s">
        <v>491</v>
      </c>
      <c r="J17" s="27">
        <v>43369</v>
      </c>
      <c r="K17">
        <v>18</v>
      </c>
      <c r="L17">
        <v>40</v>
      </c>
      <c r="M17">
        <v>30.739251566</v>
      </c>
      <c r="N17">
        <v>-81.465948634</v>
      </c>
      <c r="O17">
        <v>8.5999999999999965E-2</v>
      </c>
      <c r="R17" t="s">
        <v>589</v>
      </c>
      <c r="S17">
        <v>3.9000000000000035E-2</v>
      </c>
      <c r="T17">
        <f t="shared" si="0"/>
        <v>3.9000000000000035</v>
      </c>
      <c r="U17">
        <v>8.199999999999999E-2</v>
      </c>
      <c r="V17">
        <f t="shared" si="1"/>
        <v>-42.999999999999957</v>
      </c>
      <c r="AA17" t="s">
        <v>181</v>
      </c>
      <c r="AB17">
        <v>9.2499999999999971E-2</v>
      </c>
      <c r="AC17">
        <v>7.2125000000000022E-2</v>
      </c>
      <c r="AD17">
        <v>7.7222222222222206E-2</v>
      </c>
      <c r="AE17">
        <f t="shared" si="2"/>
        <v>5.0972222222221836E-3</v>
      </c>
    </row>
    <row r="18" spans="1:31" x14ac:dyDescent="0.2">
      <c r="A18" t="s">
        <v>24</v>
      </c>
      <c r="B18" t="s">
        <v>496</v>
      </c>
      <c r="C18" t="s">
        <v>174</v>
      </c>
      <c r="D18" t="s">
        <v>221</v>
      </c>
      <c r="E18" t="s">
        <v>377</v>
      </c>
      <c r="F18">
        <v>12</v>
      </c>
      <c r="G18" t="s">
        <v>490</v>
      </c>
      <c r="H18">
        <v>1.5</v>
      </c>
      <c r="I18" t="s">
        <v>491</v>
      </c>
      <c r="J18" s="27">
        <v>43369</v>
      </c>
      <c r="K18">
        <v>18</v>
      </c>
      <c r="L18">
        <v>42</v>
      </c>
      <c r="M18">
        <v>30.739255824000001</v>
      </c>
      <c r="N18">
        <v>-81.465947076999996</v>
      </c>
      <c r="O18">
        <v>0.13300000000000001</v>
      </c>
      <c r="R18" t="s">
        <v>274</v>
      </c>
      <c r="S18">
        <v>9.074999999999997E-2</v>
      </c>
      <c r="T18">
        <f t="shared" si="0"/>
        <v>9.0749999999999975</v>
      </c>
      <c r="U18">
        <v>8.199999999999999E-2</v>
      </c>
      <c r="V18">
        <f t="shared" si="1"/>
        <v>8.7499999999999805</v>
      </c>
    </row>
    <row r="19" spans="1:31" x14ac:dyDescent="0.2">
      <c r="A19" t="s">
        <v>24</v>
      </c>
      <c r="B19" t="s">
        <v>496</v>
      </c>
      <c r="C19" t="s">
        <v>174</v>
      </c>
      <c r="D19" t="s">
        <v>221</v>
      </c>
      <c r="E19" t="s">
        <v>377</v>
      </c>
      <c r="F19">
        <v>14</v>
      </c>
      <c r="G19" t="s">
        <v>490</v>
      </c>
      <c r="H19">
        <v>2</v>
      </c>
      <c r="I19" t="s">
        <v>491</v>
      </c>
      <c r="J19" s="27">
        <v>43369</v>
      </c>
      <c r="K19">
        <v>18</v>
      </c>
      <c r="L19">
        <v>44</v>
      </c>
      <c r="M19">
        <v>30.739260391999998</v>
      </c>
      <c r="N19">
        <v>-81.465944313999998</v>
      </c>
      <c r="O19">
        <v>3.8000000000000034E-2</v>
      </c>
      <c r="R19" t="s">
        <v>379</v>
      </c>
      <c r="S19">
        <v>7.149999999999998E-2</v>
      </c>
      <c r="T19">
        <f t="shared" si="0"/>
        <v>7.1499999999999977</v>
      </c>
      <c r="U19">
        <v>8.199999999999999E-2</v>
      </c>
      <c r="V19">
        <f t="shared" si="1"/>
        <v>-10.500000000000009</v>
      </c>
    </row>
    <row r="20" spans="1:31" x14ac:dyDescent="0.2">
      <c r="A20" t="s">
        <v>24</v>
      </c>
      <c r="B20" t="s">
        <v>496</v>
      </c>
      <c r="C20" t="s">
        <v>174</v>
      </c>
      <c r="D20" t="s">
        <v>113</v>
      </c>
      <c r="E20" t="s">
        <v>585</v>
      </c>
      <c r="F20">
        <v>1</v>
      </c>
      <c r="G20" t="s">
        <v>488</v>
      </c>
      <c r="H20">
        <v>-1</v>
      </c>
      <c r="I20" t="s">
        <v>489</v>
      </c>
      <c r="J20" s="27">
        <v>43369</v>
      </c>
      <c r="K20">
        <v>18</v>
      </c>
      <c r="L20">
        <v>31</v>
      </c>
      <c r="M20">
        <v>30.739239205000001</v>
      </c>
      <c r="N20">
        <v>-81.465965586999999</v>
      </c>
      <c r="O20">
        <v>1.7000000000000015E-2</v>
      </c>
      <c r="R20" t="s">
        <v>590</v>
      </c>
      <c r="S20">
        <v>0.13</v>
      </c>
      <c r="T20">
        <f t="shared" si="0"/>
        <v>13</v>
      </c>
      <c r="U20">
        <v>8.199999999999999E-2</v>
      </c>
      <c r="V20">
        <f t="shared" si="1"/>
        <v>48.000000000000014</v>
      </c>
    </row>
    <row r="21" spans="1:31" x14ac:dyDescent="0.2">
      <c r="A21" t="s">
        <v>24</v>
      </c>
      <c r="B21" t="s">
        <v>496</v>
      </c>
      <c r="C21" t="s">
        <v>174</v>
      </c>
      <c r="D21" t="s">
        <v>113</v>
      </c>
      <c r="E21" t="s">
        <v>585</v>
      </c>
      <c r="F21">
        <v>2</v>
      </c>
      <c r="G21" t="s">
        <v>490</v>
      </c>
      <c r="H21">
        <v>-1</v>
      </c>
      <c r="I21" t="s">
        <v>489</v>
      </c>
      <c r="J21" s="27">
        <v>43369</v>
      </c>
      <c r="K21">
        <v>18</v>
      </c>
      <c r="L21">
        <v>32</v>
      </c>
      <c r="M21">
        <v>30.739235789999999</v>
      </c>
      <c r="N21">
        <v>-81.465956922999993</v>
      </c>
      <c r="O21">
        <v>9.6999999999999975E-2</v>
      </c>
      <c r="R21" t="s">
        <v>380</v>
      </c>
      <c r="S21">
        <v>7.0250000000000035E-2</v>
      </c>
      <c r="T21">
        <f t="shared" si="0"/>
        <v>7.0250000000000039</v>
      </c>
      <c r="U21">
        <v>8.199999999999999E-2</v>
      </c>
      <c r="V21">
        <f t="shared" si="1"/>
        <v>-11.749999999999956</v>
      </c>
    </row>
    <row r="22" spans="1:31" x14ac:dyDescent="0.2">
      <c r="A22" t="s">
        <v>24</v>
      </c>
      <c r="B22" t="s">
        <v>496</v>
      </c>
      <c r="C22" t="s">
        <v>174</v>
      </c>
      <c r="D22" t="s">
        <v>113</v>
      </c>
      <c r="E22" t="s">
        <v>585</v>
      </c>
      <c r="F22">
        <v>3</v>
      </c>
      <c r="G22" t="s">
        <v>488</v>
      </c>
      <c r="H22">
        <v>-0.5</v>
      </c>
      <c r="I22" t="s">
        <v>489</v>
      </c>
      <c r="J22" s="27">
        <v>43369</v>
      </c>
      <c r="K22">
        <v>18</v>
      </c>
      <c r="L22">
        <v>33</v>
      </c>
      <c r="M22">
        <v>30.739243040000002</v>
      </c>
      <c r="N22">
        <v>-81.465964283999995</v>
      </c>
      <c r="O22">
        <v>0.14000000000000001</v>
      </c>
      <c r="R22" t="s">
        <v>588</v>
      </c>
      <c r="S22">
        <v>8.6083333333333331E-2</v>
      </c>
      <c r="T22">
        <f t="shared" si="0"/>
        <v>8.6083333333333325</v>
      </c>
      <c r="U22">
        <v>8.199999999999999E-2</v>
      </c>
      <c r="V22">
        <f t="shared" si="1"/>
        <v>4.0833333333333419</v>
      </c>
    </row>
    <row r="23" spans="1:31" x14ac:dyDescent="0.2">
      <c r="A23" t="s">
        <v>24</v>
      </c>
      <c r="B23" t="s">
        <v>496</v>
      </c>
      <c r="C23" t="s">
        <v>174</v>
      </c>
      <c r="D23" t="s">
        <v>113</v>
      </c>
      <c r="E23" t="s">
        <v>585</v>
      </c>
      <c r="F23">
        <v>4</v>
      </c>
      <c r="G23" t="s">
        <v>490</v>
      </c>
      <c r="H23">
        <v>-0.5</v>
      </c>
      <c r="I23" t="s">
        <v>489</v>
      </c>
      <c r="J23" s="27">
        <v>43369</v>
      </c>
      <c r="K23">
        <v>18</v>
      </c>
      <c r="L23">
        <v>34</v>
      </c>
      <c r="M23">
        <v>30.739239328</v>
      </c>
      <c r="N23">
        <v>-81.465955037000001</v>
      </c>
      <c r="O23">
        <v>6.1000000000000054E-2</v>
      </c>
      <c r="R23" t="s">
        <v>402</v>
      </c>
      <c r="S23">
        <v>2.7499999999999997E-2</v>
      </c>
      <c r="T23">
        <f t="shared" si="0"/>
        <v>2.7499999999999996</v>
      </c>
      <c r="U23">
        <v>4.725E-2</v>
      </c>
      <c r="V23">
        <f t="shared" si="1"/>
        <v>-19.750000000000004</v>
      </c>
    </row>
    <row r="24" spans="1:31" x14ac:dyDescent="0.2">
      <c r="A24" t="s">
        <v>24</v>
      </c>
      <c r="B24" t="s">
        <v>496</v>
      </c>
      <c r="C24" t="s">
        <v>174</v>
      </c>
      <c r="D24" t="s">
        <v>113</v>
      </c>
      <c r="E24" t="s">
        <v>585</v>
      </c>
      <c r="F24">
        <v>5</v>
      </c>
      <c r="G24" t="s">
        <v>488</v>
      </c>
      <c r="H24">
        <v>0</v>
      </c>
      <c r="I24" t="s">
        <v>690</v>
      </c>
      <c r="J24" s="27">
        <v>43369</v>
      </c>
      <c r="K24">
        <v>18</v>
      </c>
      <c r="L24">
        <v>35</v>
      </c>
      <c r="M24">
        <v>30.739247535000001</v>
      </c>
      <c r="N24">
        <v>-81.465961808000003</v>
      </c>
      <c r="O24">
        <v>0.13100000000000001</v>
      </c>
      <c r="R24" t="s">
        <v>592</v>
      </c>
      <c r="S24">
        <v>4.8000000000000043E-2</v>
      </c>
      <c r="T24">
        <f t="shared" si="0"/>
        <v>4.8000000000000043</v>
      </c>
      <c r="U24">
        <v>4.725E-2</v>
      </c>
      <c r="V24">
        <f t="shared" si="1"/>
        <v>0.7500000000000423</v>
      </c>
    </row>
    <row r="25" spans="1:31" x14ac:dyDescent="0.2">
      <c r="A25" t="s">
        <v>24</v>
      </c>
      <c r="B25" t="s">
        <v>496</v>
      </c>
      <c r="C25" t="s">
        <v>174</v>
      </c>
      <c r="D25" t="s">
        <v>113</v>
      </c>
      <c r="E25" t="s">
        <v>585</v>
      </c>
      <c r="F25">
        <v>6</v>
      </c>
      <c r="G25" t="s">
        <v>490</v>
      </c>
      <c r="H25">
        <v>0</v>
      </c>
      <c r="I25" t="s">
        <v>690</v>
      </c>
      <c r="J25" s="27">
        <v>43369</v>
      </c>
      <c r="K25">
        <v>18</v>
      </c>
      <c r="L25">
        <v>36</v>
      </c>
      <c r="M25">
        <v>30.739244143000001</v>
      </c>
      <c r="N25">
        <v>-81.465953225999996</v>
      </c>
      <c r="O25">
        <v>0.14800000000000002</v>
      </c>
      <c r="R25" t="s">
        <v>282</v>
      </c>
      <c r="S25">
        <v>4.275000000000001E-2</v>
      </c>
      <c r="T25">
        <f t="shared" si="0"/>
        <v>4.2750000000000012</v>
      </c>
      <c r="U25">
        <v>4.725E-2</v>
      </c>
      <c r="V25">
        <f t="shared" si="1"/>
        <v>-4.4999999999999902</v>
      </c>
    </row>
    <row r="26" spans="1:31" x14ac:dyDescent="0.2">
      <c r="A26" t="s">
        <v>24</v>
      </c>
      <c r="B26" t="s">
        <v>496</v>
      </c>
      <c r="C26" t="s">
        <v>174</v>
      </c>
      <c r="D26" t="s">
        <v>113</v>
      </c>
      <c r="E26" t="s">
        <v>585</v>
      </c>
      <c r="F26">
        <v>25</v>
      </c>
      <c r="G26" t="s">
        <v>488</v>
      </c>
      <c r="H26">
        <v>5</v>
      </c>
      <c r="I26" t="s">
        <v>690</v>
      </c>
      <c r="J26" s="27">
        <v>43369</v>
      </c>
      <c r="K26">
        <v>18</v>
      </c>
      <c r="L26">
        <v>55</v>
      </c>
      <c r="M26">
        <v>30.739287783999998</v>
      </c>
      <c r="N26">
        <v>-81.465940830999998</v>
      </c>
      <c r="O26">
        <v>6.3999999999999946E-2</v>
      </c>
      <c r="R26" t="s">
        <v>403</v>
      </c>
      <c r="S26">
        <v>5.4249999999999993E-2</v>
      </c>
      <c r="T26">
        <f t="shared" si="0"/>
        <v>5.4249999999999989</v>
      </c>
      <c r="U26">
        <v>4.725E-2</v>
      </c>
      <c r="V26">
        <f t="shared" si="1"/>
        <v>6.999999999999992</v>
      </c>
    </row>
    <row r="27" spans="1:31" x14ac:dyDescent="0.2">
      <c r="A27" t="s">
        <v>24</v>
      </c>
      <c r="B27" t="s">
        <v>496</v>
      </c>
      <c r="C27" t="s">
        <v>174</v>
      </c>
      <c r="D27" t="s">
        <v>113</v>
      </c>
      <c r="E27" t="s">
        <v>585</v>
      </c>
      <c r="F27">
        <v>26</v>
      </c>
      <c r="G27" t="s">
        <v>490</v>
      </c>
      <c r="H27">
        <v>5</v>
      </c>
      <c r="I27" t="s">
        <v>690</v>
      </c>
      <c r="J27" s="27">
        <v>43369</v>
      </c>
      <c r="K27">
        <v>18</v>
      </c>
      <c r="L27">
        <v>56</v>
      </c>
      <c r="M27">
        <v>30.739285403</v>
      </c>
      <c r="N27">
        <v>-81.465932581999994</v>
      </c>
      <c r="O27">
        <v>7.999999999999996E-2</v>
      </c>
      <c r="R27" t="s">
        <v>593</v>
      </c>
      <c r="S27">
        <v>4.7000000000000042E-2</v>
      </c>
      <c r="T27">
        <f t="shared" si="0"/>
        <v>4.7000000000000046</v>
      </c>
      <c r="U27">
        <v>4.725E-2</v>
      </c>
      <c r="V27">
        <f t="shared" si="1"/>
        <v>-0.24999999999995859</v>
      </c>
    </row>
    <row r="28" spans="1:31" x14ac:dyDescent="0.2">
      <c r="A28" t="s">
        <v>24</v>
      </c>
      <c r="B28" t="s">
        <v>496</v>
      </c>
      <c r="C28" t="s">
        <v>174</v>
      </c>
      <c r="D28" t="s">
        <v>113</v>
      </c>
      <c r="E28" t="s">
        <v>585</v>
      </c>
      <c r="F28">
        <v>27</v>
      </c>
      <c r="G28" t="s">
        <v>488</v>
      </c>
      <c r="H28">
        <v>5.5</v>
      </c>
      <c r="I28" t="s">
        <v>489</v>
      </c>
      <c r="J28" s="27">
        <v>43369</v>
      </c>
      <c r="K28">
        <v>18</v>
      </c>
      <c r="L28">
        <v>57</v>
      </c>
      <c r="M28">
        <v>30.739292338999999</v>
      </c>
      <c r="N28">
        <v>-81.465938906000005</v>
      </c>
      <c r="O28">
        <v>8.3999999999999964E-2</v>
      </c>
      <c r="R28" t="s">
        <v>404</v>
      </c>
      <c r="S28">
        <v>3.3750000000000002E-2</v>
      </c>
      <c r="T28">
        <f t="shared" si="0"/>
        <v>3.375</v>
      </c>
      <c r="U28">
        <v>4.725E-2</v>
      </c>
      <c r="V28">
        <f t="shared" si="1"/>
        <v>-13.499999999999998</v>
      </c>
    </row>
    <row r="29" spans="1:31" x14ac:dyDescent="0.2">
      <c r="A29" t="s">
        <v>24</v>
      </c>
      <c r="B29" t="s">
        <v>496</v>
      </c>
      <c r="C29" t="s">
        <v>174</v>
      </c>
      <c r="D29" t="s">
        <v>113</v>
      </c>
      <c r="E29" t="s">
        <v>585</v>
      </c>
      <c r="F29">
        <v>28</v>
      </c>
      <c r="G29" t="s">
        <v>490</v>
      </c>
      <c r="H29">
        <v>5.5</v>
      </c>
      <c r="I29" t="s">
        <v>489</v>
      </c>
      <c r="J29" s="27">
        <v>43369</v>
      </c>
      <c r="K29">
        <v>18</v>
      </c>
      <c r="L29">
        <v>58</v>
      </c>
      <c r="M29">
        <v>30.739288971000001</v>
      </c>
      <c r="N29">
        <v>-81.465929484</v>
      </c>
      <c r="O29">
        <v>5.9000000000000052E-2</v>
      </c>
      <c r="R29" t="s">
        <v>591</v>
      </c>
      <c r="S29">
        <v>4.1916666666666665E-2</v>
      </c>
      <c r="T29">
        <f t="shared" si="0"/>
        <v>4.1916666666666664</v>
      </c>
      <c r="U29">
        <v>4.725E-2</v>
      </c>
      <c r="V29">
        <f t="shared" si="1"/>
        <v>-5.3333333333333357</v>
      </c>
    </row>
    <row r="30" spans="1:31" x14ac:dyDescent="0.2">
      <c r="A30" t="s">
        <v>24</v>
      </c>
      <c r="B30" t="s">
        <v>496</v>
      </c>
      <c r="C30" t="s">
        <v>174</v>
      </c>
      <c r="D30" t="s">
        <v>113</v>
      </c>
      <c r="E30" t="s">
        <v>585</v>
      </c>
      <c r="F30">
        <v>29</v>
      </c>
      <c r="G30" t="s">
        <v>488</v>
      </c>
      <c r="H30">
        <v>6</v>
      </c>
      <c r="I30" t="s">
        <v>489</v>
      </c>
      <c r="J30" s="27">
        <v>43369</v>
      </c>
      <c r="K30">
        <v>18</v>
      </c>
      <c r="L30">
        <v>59</v>
      </c>
      <c r="M30">
        <v>30.739296377999999</v>
      </c>
      <c r="N30">
        <v>-81.465936466000002</v>
      </c>
      <c r="O30">
        <v>2.300000000000002E-2</v>
      </c>
      <c r="R30" t="s">
        <v>381</v>
      </c>
      <c r="S30">
        <v>6.7500000000000004E-2</v>
      </c>
      <c r="T30">
        <f t="shared" si="0"/>
        <v>6.75</v>
      </c>
      <c r="U30">
        <v>9.0375000000000025E-2</v>
      </c>
      <c r="V30">
        <f t="shared" si="1"/>
        <v>-22.875000000000021</v>
      </c>
    </row>
    <row r="31" spans="1:31" x14ac:dyDescent="0.2">
      <c r="A31" t="s">
        <v>24</v>
      </c>
      <c r="B31" t="s">
        <v>496</v>
      </c>
      <c r="C31" t="s">
        <v>174</v>
      </c>
      <c r="D31" t="s">
        <v>113</v>
      </c>
      <c r="E31" t="s">
        <v>585</v>
      </c>
      <c r="F31">
        <v>30</v>
      </c>
      <c r="G31" t="s">
        <v>490</v>
      </c>
      <c r="H31">
        <v>6</v>
      </c>
      <c r="I31" t="s">
        <v>489</v>
      </c>
      <c r="J31" s="27">
        <v>43369</v>
      </c>
      <c r="K31">
        <v>18</v>
      </c>
      <c r="L31">
        <v>60</v>
      </c>
      <c r="M31">
        <v>30.739292765999998</v>
      </c>
      <c r="N31">
        <v>-81.465929071999994</v>
      </c>
      <c r="O31">
        <v>3.8000000000000034E-2</v>
      </c>
      <c r="R31" t="s">
        <v>598</v>
      </c>
      <c r="S31">
        <v>2.0000000000000018E-3</v>
      </c>
      <c r="T31">
        <f t="shared" si="0"/>
        <v>0.20000000000000018</v>
      </c>
      <c r="U31">
        <v>9.0375000000000025E-2</v>
      </c>
      <c r="V31">
        <f t="shared" si="1"/>
        <v>-88.375000000000028</v>
      </c>
    </row>
    <row r="32" spans="1:31" x14ac:dyDescent="0.2">
      <c r="A32" t="s">
        <v>24</v>
      </c>
      <c r="B32" t="s">
        <v>495</v>
      </c>
      <c r="C32" t="s">
        <v>182</v>
      </c>
      <c r="D32" t="s">
        <v>134</v>
      </c>
      <c r="E32" t="s">
        <v>399</v>
      </c>
      <c r="F32">
        <v>7</v>
      </c>
      <c r="G32" t="s">
        <v>488</v>
      </c>
      <c r="H32">
        <v>0.5</v>
      </c>
      <c r="I32" t="s">
        <v>491</v>
      </c>
      <c r="J32" s="27">
        <v>43369</v>
      </c>
      <c r="K32">
        <v>18</v>
      </c>
      <c r="L32">
        <v>7</v>
      </c>
      <c r="M32">
        <v>30.739351097</v>
      </c>
      <c r="N32">
        <v>-81.465902361999994</v>
      </c>
      <c r="O32">
        <v>0.16900000000000004</v>
      </c>
      <c r="R32" t="s">
        <v>275</v>
      </c>
      <c r="S32">
        <v>9.0250000000000025E-2</v>
      </c>
      <c r="T32">
        <f t="shared" si="0"/>
        <v>9.0250000000000021</v>
      </c>
      <c r="U32">
        <v>9.0375000000000025E-2</v>
      </c>
      <c r="V32">
        <f t="shared" si="1"/>
        <v>-0.12500000000000011</v>
      </c>
    </row>
    <row r="33" spans="1:22" x14ac:dyDescent="0.2">
      <c r="A33" t="s">
        <v>24</v>
      </c>
      <c r="B33" t="s">
        <v>495</v>
      </c>
      <c r="C33" t="s">
        <v>182</v>
      </c>
      <c r="D33" t="s">
        <v>134</v>
      </c>
      <c r="E33" t="s">
        <v>399</v>
      </c>
      <c r="F33">
        <v>9</v>
      </c>
      <c r="G33" t="s">
        <v>488</v>
      </c>
      <c r="H33">
        <v>1</v>
      </c>
      <c r="I33" t="s">
        <v>491</v>
      </c>
      <c r="J33" s="27">
        <v>43369</v>
      </c>
      <c r="K33">
        <v>18</v>
      </c>
      <c r="L33">
        <v>9</v>
      </c>
      <c r="M33">
        <v>30.739354937000002</v>
      </c>
      <c r="N33">
        <v>-81.465900853999997</v>
      </c>
      <c r="O33">
        <v>0.10099999999999998</v>
      </c>
      <c r="R33" t="s">
        <v>382</v>
      </c>
      <c r="S33">
        <v>0.10275000000000001</v>
      </c>
      <c r="T33">
        <f t="shared" si="0"/>
        <v>10.275</v>
      </c>
      <c r="U33">
        <v>9.0375000000000025E-2</v>
      </c>
      <c r="V33">
        <f t="shared" si="1"/>
        <v>12.374999999999984</v>
      </c>
    </row>
    <row r="34" spans="1:22" x14ac:dyDescent="0.2">
      <c r="A34" t="s">
        <v>24</v>
      </c>
      <c r="B34" t="s">
        <v>495</v>
      </c>
      <c r="C34" t="s">
        <v>182</v>
      </c>
      <c r="D34" t="s">
        <v>134</v>
      </c>
      <c r="E34" t="s">
        <v>399</v>
      </c>
      <c r="F34">
        <v>11</v>
      </c>
      <c r="G34" t="s">
        <v>488</v>
      </c>
      <c r="H34">
        <v>1.5</v>
      </c>
      <c r="I34" t="s">
        <v>491</v>
      </c>
      <c r="J34" s="27">
        <v>43369</v>
      </c>
      <c r="K34">
        <v>18</v>
      </c>
      <c r="L34">
        <v>11</v>
      </c>
      <c r="M34">
        <v>30.739358926000001</v>
      </c>
      <c r="N34">
        <v>-81.465898523000007</v>
      </c>
      <c r="O34">
        <v>0.16800000000000004</v>
      </c>
      <c r="R34" t="s">
        <v>599</v>
      </c>
      <c r="S34">
        <v>0.10999999999999999</v>
      </c>
      <c r="T34">
        <f t="shared" si="0"/>
        <v>10.999999999999998</v>
      </c>
      <c r="U34">
        <v>9.0375000000000025E-2</v>
      </c>
      <c r="V34">
        <f t="shared" si="1"/>
        <v>19.624999999999961</v>
      </c>
    </row>
    <row r="35" spans="1:22" x14ac:dyDescent="0.2">
      <c r="A35" t="s">
        <v>24</v>
      </c>
      <c r="B35" t="s">
        <v>495</v>
      </c>
      <c r="C35" t="s">
        <v>182</v>
      </c>
      <c r="D35" t="s">
        <v>134</v>
      </c>
      <c r="E35" t="s">
        <v>399</v>
      </c>
      <c r="F35">
        <v>13</v>
      </c>
      <c r="G35" t="s">
        <v>488</v>
      </c>
      <c r="H35">
        <v>2</v>
      </c>
      <c r="I35" t="s">
        <v>491</v>
      </c>
      <c r="J35" s="27">
        <v>43369</v>
      </c>
      <c r="K35">
        <v>18</v>
      </c>
      <c r="L35">
        <v>13</v>
      </c>
      <c r="M35">
        <v>30.739363727000001</v>
      </c>
      <c r="N35">
        <v>-81.465897264000006</v>
      </c>
      <c r="O35">
        <v>0.11599999999999999</v>
      </c>
      <c r="R35" t="s">
        <v>383</v>
      </c>
      <c r="S35">
        <v>0.10899999999999999</v>
      </c>
      <c r="T35">
        <f t="shared" si="0"/>
        <v>10.899999999999999</v>
      </c>
      <c r="U35">
        <v>9.0375000000000025E-2</v>
      </c>
      <c r="V35">
        <f t="shared" si="1"/>
        <v>18.624999999999961</v>
      </c>
    </row>
    <row r="36" spans="1:22" x14ac:dyDescent="0.2">
      <c r="A36" t="s">
        <v>24</v>
      </c>
      <c r="B36" t="s">
        <v>495</v>
      </c>
      <c r="C36" t="s">
        <v>182</v>
      </c>
      <c r="D36" t="s">
        <v>579</v>
      </c>
      <c r="E36" t="s">
        <v>583</v>
      </c>
      <c r="F36">
        <v>15</v>
      </c>
      <c r="G36" t="s">
        <v>488</v>
      </c>
      <c r="H36">
        <v>2.5</v>
      </c>
      <c r="I36" t="s">
        <v>491</v>
      </c>
      <c r="J36" s="27">
        <v>43369</v>
      </c>
      <c r="K36">
        <v>18</v>
      </c>
      <c r="L36">
        <v>15</v>
      </c>
      <c r="M36">
        <v>30.739367549000001</v>
      </c>
      <c r="N36">
        <v>-81.465895231999994</v>
      </c>
      <c r="O36">
        <v>6.3999999999999946E-2</v>
      </c>
      <c r="R36" t="s">
        <v>597</v>
      </c>
      <c r="S36">
        <v>9.633333333333334E-2</v>
      </c>
      <c r="T36">
        <f t="shared" si="0"/>
        <v>9.6333333333333346</v>
      </c>
      <c r="U36">
        <v>9.0375000000000025E-2</v>
      </c>
      <c r="V36">
        <f t="shared" si="1"/>
        <v>5.9583333333333153</v>
      </c>
    </row>
    <row r="37" spans="1:22" x14ac:dyDescent="0.2">
      <c r="A37" t="s">
        <v>24</v>
      </c>
      <c r="B37" t="s">
        <v>495</v>
      </c>
      <c r="C37" t="s">
        <v>182</v>
      </c>
      <c r="D37" t="s">
        <v>135</v>
      </c>
      <c r="E37" t="s">
        <v>281</v>
      </c>
      <c r="F37">
        <v>17</v>
      </c>
      <c r="G37" t="s">
        <v>488</v>
      </c>
      <c r="H37">
        <v>3</v>
      </c>
      <c r="I37" t="s">
        <v>491</v>
      </c>
      <c r="J37" s="27">
        <v>43369</v>
      </c>
      <c r="K37">
        <v>18</v>
      </c>
      <c r="L37">
        <v>17</v>
      </c>
      <c r="M37">
        <v>30.739371624</v>
      </c>
      <c r="N37">
        <v>-81.465893148999996</v>
      </c>
      <c r="O37">
        <v>3.3000000000000029E-2</v>
      </c>
      <c r="R37" t="s">
        <v>405</v>
      </c>
      <c r="S37">
        <v>7.9249999999999987E-2</v>
      </c>
      <c r="T37">
        <f t="shared" si="0"/>
        <v>7.9249999999999989</v>
      </c>
      <c r="U37">
        <v>4.5125000000000026E-2</v>
      </c>
      <c r="V37">
        <f t="shared" si="1"/>
        <v>34.124999999999957</v>
      </c>
    </row>
    <row r="38" spans="1:22" x14ac:dyDescent="0.2">
      <c r="A38" t="s">
        <v>24</v>
      </c>
      <c r="B38" t="s">
        <v>495</v>
      </c>
      <c r="C38" t="s">
        <v>182</v>
      </c>
      <c r="D38" t="s">
        <v>135</v>
      </c>
      <c r="E38" t="s">
        <v>281</v>
      </c>
      <c r="F38">
        <v>19</v>
      </c>
      <c r="G38" t="s">
        <v>488</v>
      </c>
      <c r="H38">
        <v>3.5</v>
      </c>
      <c r="I38" t="s">
        <v>491</v>
      </c>
      <c r="J38" s="27">
        <v>43369</v>
      </c>
      <c r="K38">
        <v>18</v>
      </c>
      <c r="L38">
        <v>19</v>
      </c>
      <c r="M38">
        <v>30.739375715000001</v>
      </c>
      <c r="N38">
        <v>-81.465891041999996</v>
      </c>
      <c r="O38">
        <v>2.1000000000000019E-2</v>
      </c>
      <c r="R38" t="s">
        <v>595</v>
      </c>
      <c r="S38">
        <v>7.1999999999999953E-2</v>
      </c>
      <c r="T38">
        <f t="shared" si="0"/>
        <v>7.1999999999999957</v>
      </c>
      <c r="U38">
        <v>4.5125000000000026E-2</v>
      </c>
      <c r="V38">
        <f t="shared" si="1"/>
        <v>26.874999999999925</v>
      </c>
    </row>
    <row r="39" spans="1:22" x14ac:dyDescent="0.2">
      <c r="A39" t="s">
        <v>24</v>
      </c>
      <c r="B39" t="s">
        <v>495</v>
      </c>
      <c r="C39" t="s">
        <v>182</v>
      </c>
      <c r="D39" t="s">
        <v>135</v>
      </c>
      <c r="E39" t="s">
        <v>281</v>
      </c>
      <c r="F39">
        <v>21</v>
      </c>
      <c r="G39" t="s">
        <v>488</v>
      </c>
      <c r="H39">
        <v>4</v>
      </c>
      <c r="I39" t="s">
        <v>491</v>
      </c>
      <c r="J39" s="27">
        <v>43369</v>
      </c>
      <c r="K39">
        <v>18</v>
      </c>
      <c r="L39">
        <v>21</v>
      </c>
      <c r="M39">
        <v>30.739380947000001</v>
      </c>
      <c r="N39">
        <v>-81.465889727000004</v>
      </c>
      <c r="O39">
        <v>3.1000000000000028E-2</v>
      </c>
      <c r="R39" t="s">
        <v>283</v>
      </c>
      <c r="S39">
        <v>6.5249999999999975E-2</v>
      </c>
      <c r="T39">
        <f t="shared" si="0"/>
        <v>6.5249999999999977</v>
      </c>
      <c r="U39">
        <v>4.5125000000000026E-2</v>
      </c>
      <c r="V39">
        <f t="shared" si="1"/>
        <v>20.12499999999995</v>
      </c>
    </row>
    <row r="40" spans="1:22" x14ac:dyDescent="0.2">
      <c r="A40" t="s">
        <v>24</v>
      </c>
      <c r="B40" t="s">
        <v>495</v>
      </c>
      <c r="C40" t="s">
        <v>182</v>
      </c>
      <c r="D40" t="s">
        <v>135</v>
      </c>
      <c r="E40" t="s">
        <v>281</v>
      </c>
      <c r="F40">
        <v>23</v>
      </c>
      <c r="G40" t="s">
        <v>488</v>
      </c>
      <c r="H40">
        <v>4.5</v>
      </c>
      <c r="I40" t="s">
        <v>491</v>
      </c>
      <c r="J40" s="27">
        <v>43369</v>
      </c>
      <c r="K40">
        <v>18</v>
      </c>
      <c r="L40">
        <v>23</v>
      </c>
      <c r="M40">
        <v>30.739384723000001</v>
      </c>
      <c r="N40">
        <v>-81.465887808000005</v>
      </c>
      <c r="O40">
        <v>5.2000000000000046E-2</v>
      </c>
      <c r="R40" t="s">
        <v>406</v>
      </c>
      <c r="S40">
        <v>2.6750000000000024E-2</v>
      </c>
      <c r="T40">
        <f t="shared" si="0"/>
        <v>2.6750000000000025</v>
      </c>
      <c r="U40">
        <v>4.5125000000000026E-2</v>
      </c>
      <c r="V40">
        <f t="shared" si="1"/>
        <v>-18.375000000000004</v>
      </c>
    </row>
    <row r="41" spans="1:22" x14ac:dyDescent="0.2">
      <c r="A41" t="s">
        <v>24</v>
      </c>
      <c r="B41" t="s">
        <v>495</v>
      </c>
      <c r="C41" t="s">
        <v>182</v>
      </c>
      <c r="D41" t="s">
        <v>220</v>
      </c>
      <c r="E41" t="s">
        <v>400</v>
      </c>
      <c r="F41">
        <v>18</v>
      </c>
      <c r="G41" t="s">
        <v>490</v>
      </c>
      <c r="H41">
        <v>3</v>
      </c>
      <c r="I41" t="s">
        <v>491</v>
      </c>
      <c r="J41" s="27">
        <v>43369</v>
      </c>
      <c r="K41">
        <v>18</v>
      </c>
      <c r="L41">
        <v>18</v>
      </c>
      <c r="M41">
        <v>30.739368836000001</v>
      </c>
      <c r="N41">
        <v>-81.465883708999996</v>
      </c>
      <c r="O41">
        <v>6.899999999999995E-2</v>
      </c>
      <c r="R41" t="s">
        <v>596</v>
      </c>
      <c r="S41">
        <v>4.2000000000000037E-2</v>
      </c>
      <c r="T41">
        <f t="shared" si="0"/>
        <v>4.2000000000000037</v>
      </c>
      <c r="U41">
        <v>4.5125000000000026E-2</v>
      </c>
      <c r="V41">
        <f t="shared" si="1"/>
        <v>-3.1249999999999889</v>
      </c>
    </row>
    <row r="42" spans="1:22" x14ac:dyDescent="0.2">
      <c r="A42" t="s">
        <v>24</v>
      </c>
      <c r="B42" t="s">
        <v>495</v>
      </c>
      <c r="C42" t="s">
        <v>182</v>
      </c>
      <c r="D42" t="s">
        <v>220</v>
      </c>
      <c r="E42" t="s">
        <v>400</v>
      </c>
      <c r="F42">
        <v>20</v>
      </c>
      <c r="G42" t="s">
        <v>490</v>
      </c>
      <c r="H42">
        <v>3.5</v>
      </c>
      <c r="I42" t="s">
        <v>491</v>
      </c>
      <c r="J42" s="27">
        <v>43369</v>
      </c>
      <c r="K42">
        <v>18</v>
      </c>
      <c r="L42">
        <v>20</v>
      </c>
      <c r="M42">
        <v>30.739373023999999</v>
      </c>
      <c r="N42">
        <v>-81.465881877000001</v>
      </c>
      <c r="O42">
        <v>4.0000000000000036E-2</v>
      </c>
      <c r="R42" t="s">
        <v>407</v>
      </c>
      <c r="S42">
        <v>0.128</v>
      </c>
      <c r="T42">
        <f t="shared" si="0"/>
        <v>12.8</v>
      </c>
      <c r="U42">
        <v>4.5125000000000026E-2</v>
      </c>
      <c r="V42">
        <f t="shared" si="1"/>
        <v>82.874999999999972</v>
      </c>
    </row>
    <row r="43" spans="1:22" x14ac:dyDescent="0.2">
      <c r="A43" t="s">
        <v>24</v>
      </c>
      <c r="B43" t="s">
        <v>495</v>
      </c>
      <c r="C43" t="s">
        <v>182</v>
      </c>
      <c r="D43" t="s">
        <v>220</v>
      </c>
      <c r="E43" t="s">
        <v>400</v>
      </c>
      <c r="F43">
        <v>22</v>
      </c>
      <c r="G43" t="s">
        <v>490</v>
      </c>
      <c r="H43">
        <v>4</v>
      </c>
      <c r="I43" t="s">
        <v>491</v>
      </c>
      <c r="J43" s="27">
        <v>43369</v>
      </c>
      <c r="K43">
        <v>18</v>
      </c>
      <c r="L43">
        <v>22</v>
      </c>
      <c r="M43">
        <v>30.739376177</v>
      </c>
      <c r="N43">
        <v>-81.465879877000006</v>
      </c>
      <c r="O43">
        <v>4.8000000000000043E-2</v>
      </c>
      <c r="R43" t="s">
        <v>594</v>
      </c>
      <c r="S43">
        <v>5.3000000000000019E-2</v>
      </c>
      <c r="T43">
        <f t="shared" si="0"/>
        <v>5.3000000000000016</v>
      </c>
      <c r="U43">
        <v>4.5125000000000026E-2</v>
      </c>
      <c r="V43">
        <f t="shared" si="1"/>
        <v>7.8749999999999929</v>
      </c>
    </row>
    <row r="44" spans="1:22" x14ac:dyDescent="0.2">
      <c r="A44" t="s">
        <v>24</v>
      </c>
      <c r="B44" t="s">
        <v>495</v>
      </c>
      <c r="C44" t="s">
        <v>182</v>
      </c>
      <c r="D44" t="s">
        <v>220</v>
      </c>
      <c r="E44" t="s">
        <v>400</v>
      </c>
      <c r="F44">
        <v>24</v>
      </c>
      <c r="G44" t="s">
        <v>490</v>
      </c>
      <c r="H44">
        <v>4.5</v>
      </c>
      <c r="I44" t="s">
        <v>491</v>
      </c>
      <c r="J44" s="27">
        <v>43369</v>
      </c>
      <c r="K44">
        <v>18</v>
      </c>
      <c r="L44">
        <v>24</v>
      </c>
      <c r="M44">
        <v>30.739381071</v>
      </c>
      <c r="N44">
        <v>-81.465878446999994</v>
      </c>
      <c r="O44">
        <v>4.2000000000000037E-2</v>
      </c>
      <c r="R44" t="s">
        <v>384</v>
      </c>
      <c r="S44">
        <v>6.6000000000000003E-2</v>
      </c>
      <c r="T44">
        <f t="shared" si="0"/>
        <v>6.6000000000000005</v>
      </c>
      <c r="U44">
        <v>8.0749999999999988E-2</v>
      </c>
      <c r="V44">
        <f t="shared" si="1"/>
        <v>-14.749999999999986</v>
      </c>
    </row>
    <row r="45" spans="1:22" x14ac:dyDescent="0.2">
      <c r="A45" t="s">
        <v>24</v>
      </c>
      <c r="B45" t="s">
        <v>495</v>
      </c>
      <c r="C45" t="s">
        <v>182</v>
      </c>
      <c r="D45" t="s">
        <v>580</v>
      </c>
      <c r="E45" t="s">
        <v>584</v>
      </c>
      <c r="F45">
        <v>16</v>
      </c>
      <c r="G45" t="s">
        <v>490</v>
      </c>
      <c r="H45">
        <v>2.5</v>
      </c>
      <c r="I45" t="s">
        <v>491</v>
      </c>
      <c r="J45" s="27">
        <v>43369</v>
      </c>
      <c r="K45">
        <v>18</v>
      </c>
      <c r="L45">
        <v>16</v>
      </c>
      <c r="M45">
        <v>30.739364462000001</v>
      </c>
      <c r="N45">
        <v>-81.465885509000003</v>
      </c>
      <c r="O45">
        <v>9.2999999999999972E-2</v>
      </c>
      <c r="R45" t="s">
        <v>601</v>
      </c>
      <c r="S45">
        <v>0.11599999999999999</v>
      </c>
      <c r="T45">
        <f t="shared" si="0"/>
        <v>11.6</v>
      </c>
      <c r="U45">
        <v>8.0749999999999988E-2</v>
      </c>
      <c r="V45">
        <f t="shared" si="1"/>
        <v>35.25</v>
      </c>
    </row>
    <row r="46" spans="1:22" x14ac:dyDescent="0.2">
      <c r="A46" t="s">
        <v>24</v>
      </c>
      <c r="B46" t="s">
        <v>495</v>
      </c>
      <c r="C46" t="s">
        <v>182</v>
      </c>
      <c r="D46" t="s">
        <v>221</v>
      </c>
      <c r="E46" t="s">
        <v>401</v>
      </c>
      <c r="F46">
        <v>8</v>
      </c>
      <c r="G46" t="s">
        <v>490</v>
      </c>
      <c r="H46">
        <v>0.5</v>
      </c>
      <c r="I46" t="s">
        <v>491</v>
      </c>
      <c r="J46" s="27">
        <v>43369</v>
      </c>
      <c r="K46">
        <v>18</v>
      </c>
      <c r="L46">
        <v>8</v>
      </c>
      <c r="M46">
        <v>30.739347905999999</v>
      </c>
      <c r="N46">
        <v>-81.465893441999995</v>
      </c>
      <c r="O46">
        <v>0.16500000000000004</v>
      </c>
      <c r="R46" t="s">
        <v>276</v>
      </c>
      <c r="S46">
        <v>0.10500000000000001</v>
      </c>
      <c r="T46">
        <f t="shared" si="0"/>
        <v>10.500000000000002</v>
      </c>
      <c r="U46">
        <v>8.0749999999999988E-2</v>
      </c>
      <c r="V46">
        <f t="shared" si="1"/>
        <v>24.250000000000021</v>
      </c>
    </row>
    <row r="47" spans="1:22" x14ac:dyDescent="0.2">
      <c r="A47" t="s">
        <v>24</v>
      </c>
      <c r="B47" t="s">
        <v>495</v>
      </c>
      <c r="C47" t="s">
        <v>182</v>
      </c>
      <c r="D47" t="s">
        <v>221</v>
      </c>
      <c r="E47" t="s">
        <v>401</v>
      </c>
      <c r="F47">
        <v>10</v>
      </c>
      <c r="G47" t="s">
        <v>490</v>
      </c>
      <c r="H47">
        <v>1</v>
      </c>
      <c r="I47" t="s">
        <v>491</v>
      </c>
      <c r="J47" s="27">
        <v>43369</v>
      </c>
      <c r="K47">
        <v>18</v>
      </c>
      <c r="L47">
        <v>10</v>
      </c>
      <c r="M47">
        <v>30.739351047</v>
      </c>
      <c r="N47">
        <v>-81.465891227</v>
      </c>
      <c r="O47">
        <v>0.126</v>
      </c>
      <c r="R47" t="s">
        <v>385</v>
      </c>
      <c r="S47">
        <v>9.35E-2</v>
      </c>
      <c r="T47">
        <f t="shared" si="0"/>
        <v>9.35</v>
      </c>
      <c r="U47">
        <v>8.0749999999999988E-2</v>
      </c>
      <c r="V47">
        <f t="shared" si="1"/>
        <v>12.750000000000011</v>
      </c>
    </row>
    <row r="48" spans="1:22" x14ac:dyDescent="0.2">
      <c r="A48" t="s">
        <v>24</v>
      </c>
      <c r="B48" t="s">
        <v>495</v>
      </c>
      <c r="C48" t="s">
        <v>182</v>
      </c>
      <c r="D48" t="s">
        <v>221</v>
      </c>
      <c r="E48" t="s">
        <v>401</v>
      </c>
      <c r="F48">
        <v>12</v>
      </c>
      <c r="G48" t="s">
        <v>490</v>
      </c>
      <c r="H48">
        <v>1.5</v>
      </c>
      <c r="I48" t="s">
        <v>491</v>
      </c>
      <c r="J48" s="27">
        <v>43369</v>
      </c>
      <c r="K48">
        <v>18</v>
      </c>
      <c r="L48">
        <v>12</v>
      </c>
      <c r="M48">
        <v>30.739356336</v>
      </c>
      <c r="N48">
        <v>-81.465889652000001</v>
      </c>
      <c r="O48">
        <v>0.11899999999999999</v>
      </c>
      <c r="R48" t="s">
        <v>602</v>
      </c>
      <c r="S48">
        <v>8.7999999999999967E-2</v>
      </c>
      <c r="T48">
        <f t="shared" si="0"/>
        <v>8.7999999999999972</v>
      </c>
      <c r="U48">
        <v>8.0749999999999988E-2</v>
      </c>
      <c r="V48">
        <f t="shared" si="1"/>
        <v>7.2499999999999787</v>
      </c>
    </row>
    <row r="49" spans="1:22" x14ac:dyDescent="0.2">
      <c r="A49" t="s">
        <v>24</v>
      </c>
      <c r="B49" t="s">
        <v>495</v>
      </c>
      <c r="C49" t="s">
        <v>182</v>
      </c>
      <c r="D49" t="s">
        <v>221</v>
      </c>
      <c r="E49" t="s">
        <v>401</v>
      </c>
      <c r="F49">
        <v>14</v>
      </c>
      <c r="G49" t="s">
        <v>490</v>
      </c>
      <c r="H49">
        <v>2</v>
      </c>
      <c r="I49" t="s">
        <v>491</v>
      </c>
      <c r="J49" s="27">
        <v>43369</v>
      </c>
      <c r="K49">
        <v>18</v>
      </c>
      <c r="L49">
        <v>14</v>
      </c>
      <c r="M49">
        <v>30.739360586</v>
      </c>
      <c r="N49">
        <v>-81.465887879999997</v>
      </c>
      <c r="O49">
        <v>9.4999999999999973E-2</v>
      </c>
      <c r="R49" t="s">
        <v>386</v>
      </c>
      <c r="S49">
        <v>5.2750000000000019E-2</v>
      </c>
      <c r="T49">
        <f t="shared" si="0"/>
        <v>5.2750000000000021</v>
      </c>
      <c r="U49">
        <v>8.0749999999999988E-2</v>
      </c>
      <c r="V49">
        <f t="shared" si="1"/>
        <v>-27.999999999999968</v>
      </c>
    </row>
    <row r="50" spans="1:22" x14ac:dyDescent="0.2">
      <c r="A50" t="s">
        <v>24</v>
      </c>
      <c r="B50" t="s">
        <v>495</v>
      </c>
      <c r="C50" t="s">
        <v>182</v>
      </c>
      <c r="D50" t="s">
        <v>113</v>
      </c>
      <c r="E50" t="s">
        <v>582</v>
      </c>
      <c r="F50">
        <v>1</v>
      </c>
      <c r="G50" t="s">
        <v>488</v>
      </c>
      <c r="H50">
        <v>-1</v>
      </c>
      <c r="I50" t="s">
        <v>489</v>
      </c>
      <c r="J50" s="27">
        <v>43369</v>
      </c>
      <c r="K50">
        <v>18</v>
      </c>
      <c r="L50">
        <v>1</v>
      </c>
      <c r="M50">
        <v>30.739338456999999</v>
      </c>
      <c r="N50">
        <v>-81.465907157000004</v>
      </c>
      <c r="O50">
        <v>3.7000000000000033E-2</v>
      </c>
      <c r="R50" t="s">
        <v>600</v>
      </c>
      <c r="S50">
        <v>7.9833333333333326E-2</v>
      </c>
      <c r="T50">
        <f t="shared" si="0"/>
        <v>7.9833333333333325</v>
      </c>
      <c r="U50">
        <v>8.0749999999999988E-2</v>
      </c>
      <c r="V50">
        <f t="shared" si="1"/>
        <v>-0.91666666666666285</v>
      </c>
    </row>
    <row r="51" spans="1:22" x14ac:dyDescent="0.2">
      <c r="A51" t="s">
        <v>24</v>
      </c>
      <c r="B51" t="s">
        <v>495</v>
      </c>
      <c r="C51" t="s">
        <v>182</v>
      </c>
      <c r="D51" t="s">
        <v>113</v>
      </c>
      <c r="E51" t="s">
        <v>582</v>
      </c>
      <c r="F51">
        <v>2</v>
      </c>
      <c r="G51" t="s">
        <v>490</v>
      </c>
      <c r="H51">
        <v>-1</v>
      </c>
      <c r="I51" t="s">
        <v>489</v>
      </c>
      <c r="J51" s="27">
        <v>43369</v>
      </c>
      <c r="K51">
        <v>18</v>
      </c>
      <c r="L51">
        <v>2</v>
      </c>
      <c r="M51">
        <v>30.739335384</v>
      </c>
      <c r="N51">
        <v>-81.465899805999996</v>
      </c>
      <c r="O51">
        <v>0.10699999999999998</v>
      </c>
      <c r="R51" t="s">
        <v>408</v>
      </c>
      <c r="S51">
        <v>7.5499999999999984E-2</v>
      </c>
      <c r="T51">
        <f t="shared" si="0"/>
        <v>7.549999999999998</v>
      </c>
      <c r="U51">
        <v>9.8999999999999977E-2</v>
      </c>
      <c r="V51">
        <f t="shared" si="1"/>
        <v>-23.499999999999993</v>
      </c>
    </row>
    <row r="52" spans="1:22" x14ac:dyDescent="0.2">
      <c r="A52" t="s">
        <v>24</v>
      </c>
      <c r="B52" t="s">
        <v>495</v>
      </c>
      <c r="C52" t="s">
        <v>182</v>
      </c>
      <c r="D52" t="s">
        <v>113</v>
      </c>
      <c r="E52" t="s">
        <v>582</v>
      </c>
      <c r="F52">
        <v>3</v>
      </c>
      <c r="G52" t="s">
        <v>488</v>
      </c>
      <c r="H52">
        <v>-0.5</v>
      </c>
      <c r="I52" t="s">
        <v>489</v>
      </c>
      <c r="J52" s="27">
        <v>43369</v>
      </c>
      <c r="K52">
        <v>18</v>
      </c>
      <c r="L52">
        <v>3</v>
      </c>
      <c r="M52">
        <v>30.739342718</v>
      </c>
      <c r="N52">
        <v>-81.465905264</v>
      </c>
      <c r="O52">
        <v>8.4999999999999964E-2</v>
      </c>
      <c r="R52" t="s">
        <v>604</v>
      </c>
      <c r="S52">
        <v>8.0999999999999961E-2</v>
      </c>
      <c r="T52">
        <f t="shared" si="0"/>
        <v>8.0999999999999961</v>
      </c>
      <c r="U52">
        <v>9.8999999999999977E-2</v>
      </c>
      <c r="V52">
        <f t="shared" si="1"/>
        <v>-18.000000000000014</v>
      </c>
    </row>
    <row r="53" spans="1:22" x14ac:dyDescent="0.2">
      <c r="A53" t="s">
        <v>24</v>
      </c>
      <c r="B53" t="s">
        <v>495</v>
      </c>
      <c r="C53" t="s">
        <v>182</v>
      </c>
      <c r="D53" t="s">
        <v>113</v>
      </c>
      <c r="E53" t="s">
        <v>582</v>
      </c>
      <c r="F53">
        <v>4</v>
      </c>
      <c r="G53" t="s">
        <v>490</v>
      </c>
      <c r="H53">
        <v>-0.5</v>
      </c>
      <c r="I53" t="s">
        <v>489</v>
      </c>
      <c r="J53" s="27">
        <v>43369</v>
      </c>
      <c r="K53">
        <v>18</v>
      </c>
      <c r="L53">
        <v>4</v>
      </c>
      <c r="M53">
        <v>30.739339654999998</v>
      </c>
      <c r="N53">
        <v>-81.465898346000003</v>
      </c>
      <c r="O53">
        <v>0.15200000000000002</v>
      </c>
      <c r="R53" t="s">
        <v>284</v>
      </c>
      <c r="S53">
        <v>8.7999999999999995E-2</v>
      </c>
      <c r="T53">
        <f t="shared" si="0"/>
        <v>8.7999999999999989</v>
      </c>
      <c r="U53">
        <v>9.8999999999999977E-2</v>
      </c>
      <c r="V53">
        <f t="shared" si="1"/>
        <v>-10.999999999999982</v>
      </c>
    </row>
    <row r="54" spans="1:22" x14ac:dyDescent="0.2">
      <c r="A54" t="s">
        <v>24</v>
      </c>
      <c r="B54" t="s">
        <v>495</v>
      </c>
      <c r="C54" t="s">
        <v>182</v>
      </c>
      <c r="D54" t="s">
        <v>113</v>
      </c>
      <c r="E54" t="s">
        <v>582</v>
      </c>
      <c r="F54">
        <v>5</v>
      </c>
      <c r="G54" t="s">
        <v>488</v>
      </c>
      <c r="H54">
        <v>0</v>
      </c>
      <c r="I54" t="s">
        <v>690</v>
      </c>
      <c r="J54" s="27">
        <v>43369</v>
      </c>
      <c r="K54">
        <v>18</v>
      </c>
      <c r="L54">
        <v>5</v>
      </c>
      <c r="M54">
        <v>30.739346541</v>
      </c>
      <c r="N54">
        <v>-81.465904456000004</v>
      </c>
      <c r="O54">
        <v>0.11599999999999999</v>
      </c>
      <c r="R54" t="s">
        <v>409</v>
      </c>
      <c r="S54">
        <v>9.174999999999997E-2</v>
      </c>
      <c r="T54">
        <f t="shared" si="0"/>
        <v>9.1749999999999972</v>
      </c>
      <c r="U54">
        <v>9.8999999999999977E-2</v>
      </c>
      <c r="V54">
        <f t="shared" si="1"/>
        <v>-7.2500000000000062</v>
      </c>
    </row>
    <row r="55" spans="1:22" x14ac:dyDescent="0.2">
      <c r="A55" t="s">
        <v>24</v>
      </c>
      <c r="B55" t="s">
        <v>495</v>
      </c>
      <c r="C55" t="s">
        <v>182</v>
      </c>
      <c r="D55" t="s">
        <v>113</v>
      </c>
      <c r="E55" t="s">
        <v>582</v>
      </c>
      <c r="F55">
        <v>6</v>
      </c>
      <c r="G55" t="s">
        <v>490</v>
      </c>
      <c r="H55">
        <v>0</v>
      </c>
      <c r="I55" t="s">
        <v>690</v>
      </c>
      <c r="J55" s="27">
        <v>43369</v>
      </c>
      <c r="K55">
        <v>18</v>
      </c>
      <c r="L55">
        <v>6</v>
      </c>
      <c r="M55">
        <v>30.739343083000001</v>
      </c>
      <c r="N55">
        <v>-81.465895611999997</v>
      </c>
      <c r="O55">
        <v>0.19499999999999995</v>
      </c>
      <c r="R55" t="s">
        <v>605</v>
      </c>
      <c r="S55">
        <v>6.7999999999999949E-2</v>
      </c>
      <c r="T55">
        <f t="shared" si="0"/>
        <v>6.7999999999999954</v>
      </c>
      <c r="U55">
        <v>9.8999999999999977E-2</v>
      </c>
      <c r="V55">
        <f t="shared" si="1"/>
        <v>-31.000000000000028</v>
      </c>
    </row>
    <row r="56" spans="1:22" x14ac:dyDescent="0.2">
      <c r="A56" t="s">
        <v>24</v>
      </c>
      <c r="B56" t="s">
        <v>495</v>
      </c>
      <c r="C56" t="s">
        <v>182</v>
      </c>
      <c r="D56" t="s">
        <v>113</v>
      </c>
      <c r="E56" t="s">
        <v>582</v>
      </c>
      <c r="F56">
        <v>25</v>
      </c>
      <c r="G56" t="s">
        <v>488</v>
      </c>
      <c r="H56">
        <v>5</v>
      </c>
      <c r="I56" t="s">
        <v>690</v>
      </c>
      <c r="J56" s="27">
        <v>43369</v>
      </c>
      <c r="K56">
        <v>18</v>
      </c>
      <c r="L56">
        <v>25</v>
      </c>
      <c r="M56">
        <v>30.739389093</v>
      </c>
      <c r="N56">
        <v>-81.465885032000003</v>
      </c>
      <c r="O56">
        <v>4.3000000000000038E-2</v>
      </c>
      <c r="R56" t="s">
        <v>410</v>
      </c>
      <c r="S56">
        <v>7.2249999999999981E-2</v>
      </c>
      <c r="T56">
        <f t="shared" si="0"/>
        <v>7.2249999999999979</v>
      </c>
      <c r="U56">
        <v>9.8999999999999977E-2</v>
      </c>
      <c r="V56">
        <f t="shared" si="1"/>
        <v>-26.749999999999996</v>
      </c>
    </row>
    <row r="57" spans="1:22" x14ac:dyDescent="0.2">
      <c r="A57" t="s">
        <v>24</v>
      </c>
      <c r="B57" t="s">
        <v>495</v>
      </c>
      <c r="C57" t="s">
        <v>182</v>
      </c>
      <c r="D57" t="s">
        <v>113</v>
      </c>
      <c r="E57" t="s">
        <v>582</v>
      </c>
      <c r="F57">
        <v>26</v>
      </c>
      <c r="G57" t="s">
        <v>490</v>
      </c>
      <c r="H57">
        <v>5</v>
      </c>
      <c r="I57" t="s">
        <v>690</v>
      </c>
      <c r="J57" s="27">
        <v>43369</v>
      </c>
      <c r="K57">
        <v>18</v>
      </c>
      <c r="L57">
        <v>26</v>
      </c>
      <c r="M57">
        <v>30.739385014</v>
      </c>
      <c r="N57">
        <v>-81.465875331000007</v>
      </c>
      <c r="O57">
        <v>6.4999999999999947E-2</v>
      </c>
      <c r="R57" t="s">
        <v>603</v>
      </c>
      <c r="S57">
        <v>9.7916666666666638E-2</v>
      </c>
      <c r="T57">
        <f t="shared" si="0"/>
        <v>9.7916666666666643</v>
      </c>
      <c r="U57">
        <v>9.8999999999999977E-2</v>
      </c>
      <c r="V57">
        <f t="shared" si="1"/>
        <v>-1.0833333333333388</v>
      </c>
    </row>
    <row r="58" spans="1:22" x14ac:dyDescent="0.2">
      <c r="A58" t="s">
        <v>24</v>
      </c>
      <c r="B58" t="s">
        <v>495</v>
      </c>
      <c r="C58" t="s">
        <v>182</v>
      </c>
      <c r="D58" t="s">
        <v>113</v>
      </c>
      <c r="E58" t="s">
        <v>582</v>
      </c>
      <c r="F58">
        <v>27</v>
      </c>
      <c r="G58" t="s">
        <v>488</v>
      </c>
      <c r="H58">
        <v>5.5</v>
      </c>
      <c r="I58" t="s">
        <v>489</v>
      </c>
      <c r="J58" s="27">
        <v>43369</v>
      </c>
      <c r="K58">
        <v>18</v>
      </c>
      <c r="L58">
        <v>27</v>
      </c>
      <c r="M58">
        <v>30.739392535</v>
      </c>
      <c r="N58">
        <v>-81.465882635</v>
      </c>
      <c r="O58">
        <v>4.9000000000000044E-2</v>
      </c>
      <c r="R58" t="s">
        <v>387</v>
      </c>
      <c r="S58">
        <v>0.13825000000000001</v>
      </c>
      <c r="T58">
        <f t="shared" si="0"/>
        <v>13.825000000000001</v>
      </c>
      <c r="U58">
        <v>9.9249999999999977E-2</v>
      </c>
      <c r="V58">
        <f t="shared" si="1"/>
        <v>39.000000000000036</v>
      </c>
    </row>
    <row r="59" spans="1:22" x14ac:dyDescent="0.2">
      <c r="A59" t="s">
        <v>24</v>
      </c>
      <c r="B59" t="s">
        <v>495</v>
      </c>
      <c r="C59" t="s">
        <v>182</v>
      </c>
      <c r="D59" t="s">
        <v>113</v>
      </c>
      <c r="E59" t="s">
        <v>582</v>
      </c>
      <c r="F59">
        <v>28</v>
      </c>
      <c r="G59" t="s">
        <v>490</v>
      </c>
      <c r="H59">
        <v>5.5</v>
      </c>
      <c r="I59" t="s">
        <v>489</v>
      </c>
      <c r="J59" s="27">
        <v>43369</v>
      </c>
      <c r="K59">
        <v>18</v>
      </c>
      <c r="L59">
        <v>28</v>
      </c>
      <c r="M59">
        <v>30.739389742</v>
      </c>
      <c r="N59">
        <v>-81.465874506000006</v>
      </c>
      <c r="O59">
        <v>5.7000000000000051E-2</v>
      </c>
      <c r="R59" t="s">
        <v>610</v>
      </c>
      <c r="S59">
        <v>9.2999999999999972E-2</v>
      </c>
      <c r="T59">
        <f t="shared" si="0"/>
        <v>9.2999999999999972</v>
      </c>
      <c r="U59">
        <v>9.9249999999999977E-2</v>
      </c>
      <c r="V59">
        <f t="shared" si="1"/>
        <v>-6.2500000000000053</v>
      </c>
    </row>
    <row r="60" spans="1:22" x14ac:dyDescent="0.2">
      <c r="A60" t="s">
        <v>24</v>
      </c>
      <c r="B60" t="s">
        <v>495</v>
      </c>
      <c r="C60" t="s">
        <v>182</v>
      </c>
      <c r="D60" t="s">
        <v>113</v>
      </c>
      <c r="E60" t="s">
        <v>582</v>
      </c>
      <c r="F60">
        <v>29</v>
      </c>
      <c r="G60" t="s">
        <v>488</v>
      </c>
      <c r="H60">
        <v>6</v>
      </c>
      <c r="I60" t="s">
        <v>489</v>
      </c>
      <c r="J60" s="27">
        <v>43369</v>
      </c>
      <c r="K60">
        <v>18</v>
      </c>
      <c r="L60">
        <v>29</v>
      </c>
      <c r="M60">
        <v>30.739397051000001</v>
      </c>
      <c r="N60">
        <v>-81.465880431000002</v>
      </c>
      <c r="O60">
        <v>3.1000000000000028E-2</v>
      </c>
      <c r="R60" t="s">
        <v>277</v>
      </c>
      <c r="S60">
        <v>7.6500000000000012E-2</v>
      </c>
      <c r="T60">
        <f t="shared" si="0"/>
        <v>7.6500000000000012</v>
      </c>
      <c r="U60">
        <v>9.9249999999999977E-2</v>
      </c>
      <c r="V60">
        <f t="shared" si="1"/>
        <v>-22.749999999999964</v>
      </c>
    </row>
    <row r="61" spans="1:22" x14ac:dyDescent="0.2">
      <c r="A61" t="s">
        <v>24</v>
      </c>
      <c r="B61" t="s">
        <v>495</v>
      </c>
      <c r="C61" t="s">
        <v>182</v>
      </c>
      <c r="D61" t="s">
        <v>113</v>
      </c>
      <c r="E61" t="s">
        <v>582</v>
      </c>
      <c r="F61">
        <v>30</v>
      </c>
      <c r="G61" t="s">
        <v>490</v>
      </c>
      <c r="H61">
        <v>6</v>
      </c>
      <c r="I61" t="s">
        <v>489</v>
      </c>
      <c r="J61" s="27">
        <v>43369</v>
      </c>
      <c r="K61">
        <v>18</v>
      </c>
      <c r="L61">
        <v>30</v>
      </c>
      <c r="M61">
        <v>30.739393142000001</v>
      </c>
      <c r="N61">
        <v>-81.465872747000006</v>
      </c>
      <c r="O61">
        <v>8.6999999999999966E-2</v>
      </c>
      <c r="R61" t="s">
        <v>388</v>
      </c>
      <c r="S61">
        <v>9.8500000000000004E-2</v>
      </c>
      <c r="T61">
        <f t="shared" si="0"/>
        <v>9.85</v>
      </c>
      <c r="U61">
        <v>9.9249999999999977E-2</v>
      </c>
      <c r="V61">
        <f t="shared" si="1"/>
        <v>-0.74999999999997291</v>
      </c>
    </row>
    <row r="62" spans="1:22" x14ac:dyDescent="0.2">
      <c r="A62" t="s">
        <v>24</v>
      </c>
      <c r="B62" t="s">
        <v>496</v>
      </c>
      <c r="C62" t="s">
        <v>175</v>
      </c>
      <c r="D62" t="s">
        <v>134</v>
      </c>
      <c r="E62" t="s">
        <v>378</v>
      </c>
      <c r="F62">
        <v>7</v>
      </c>
      <c r="G62" t="s">
        <v>488</v>
      </c>
      <c r="H62">
        <v>0.5</v>
      </c>
      <c r="I62" t="s">
        <v>491</v>
      </c>
      <c r="J62" s="27">
        <v>43369</v>
      </c>
      <c r="K62">
        <v>18</v>
      </c>
      <c r="L62">
        <v>67</v>
      </c>
      <c r="M62">
        <v>30.738760889000002</v>
      </c>
      <c r="N62">
        <v>-81.466237071999998</v>
      </c>
      <c r="O62">
        <v>9.099999999999997E-2</v>
      </c>
      <c r="R62" t="s">
        <v>611</v>
      </c>
      <c r="S62">
        <v>0.11599999999999999</v>
      </c>
      <c r="T62">
        <f t="shared" si="0"/>
        <v>11.6</v>
      </c>
      <c r="U62">
        <v>9.9249999999999977E-2</v>
      </c>
      <c r="V62">
        <f t="shared" si="1"/>
        <v>16.750000000000014</v>
      </c>
    </row>
    <row r="63" spans="1:22" x14ac:dyDescent="0.2">
      <c r="A63" t="s">
        <v>24</v>
      </c>
      <c r="B63" t="s">
        <v>496</v>
      </c>
      <c r="C63" t="s">
        <v>175</v>
      </c>
      <c r="D63" t="s">
        <v>134</v>
      </c>
      <c r="E63" t="s">
        <v>378</v>
      </c>
      <c r="F63">
        <v>9</v>
      </c>
      <c r="G63" t="s">
        <v>488</v>
      </c>
      <c r="H63">
        <v>1</v>
      </c>
      <c r="I63" t="s">
        <v>491</v>
      </c>
      <c r="J63" s="27">
        <v>43369</v>
      </c>
      <c r="K63">
        <v>18</v>
      </c>
      <c r="L63">
        <v>69</v>
      </c>
      <c r="M63">
        <v>30.738766032000001</v>
      </c>
      <c r="N63">
        <v>-81.466238132000001</v>
      </c>
      <c r="O63">
        <v>5.7000000000000051E-2</v>
      </c>
      <c r="R63" t="s">
        <v>389</v>
      </c>
      <c r="S63">
        <v>0.14225000000000002</v>
      </c>
      <c r="T63">
        <f t="shared" si="0"/>
        <v>14.225000000000001</v>
      </c>
      <c r="U63">
        <v>9.9249999999999977E-2</v>
      </c>
      <c r="V63">
        <f t="shared" si="1"/>
        <v>43.000000000000036</v>
      </c>
    </row>
    <row r="64" spans="1:22" x14ac:dyDescent="0.2">
      <c r="A64" t="s">
        <v>24</v>
      </c>
      <c r="B64" t="s">
        <v>496</v>
      </c>
      <c r="C64" t="s">
        <v>175</v>
      </c>
      <c r="D64" t="s">
        <v>134</v>
      </c>
      <c r="E64" t="s">
        <v>378</v>
      </c>
      <c r="F64">
        <v>11</v>
      </c>
      <c r="G64" t="s">
        <v>488</v>
      </c>
      <c r="H64">
        <v>1.5</v>
      </c>
      <c r="I64" t="s">
        <v>491</v>
      </c>
      <c r="J64" s="27">
        <v>43369</v>
      </c>
      <c r="K64">
        <v>18</v>
      </c>
      <c r="L64">
        <v>71</v>
      </c>
      <c r="M64">
        <v>30.738769839</v>
      </c>
      <c r="N64">
        <v>-81.466238560999997</v>
      </c>
      <c r="O64">
        <v>3.1000000000000028E-2</v>
      </c>
      <c r="R64" t="s">
        <v>609</v>
      </c>
      <c r="S64">
        <v>9.4916666666666649E-2</v>
      </c>
      <c r="T64">
        <f t="shared" si="0"/>
        <v>9.4916666666666654</v>
      </c>
      <c r="U64">
        <v>9.9249999999999977E-2</v>
      </c>
      <c r="V64">
        <f t="shared" si="1"/>
        <v>-4.3333333333333277</v>
      </c>
    </row>
    <row r="65" spans="1:22" x14ac:dyDescent="0.2">
      <c r="A65" t="s">
        <v>24</v>
      </c>
      <c r="B65" t="s">
        <v>496</v>
      </c>
      <c r="C65" t="s">
        <v>175</v>
      </c>
      <c r="D65" t="s">
        <v>134</v>
      </c>
      <c r="E65" t="s">
        <v>378</v>
      </c>
      <c r="F65">
        <v>13</v>
      </c>
      <c r="G65" t="s">
        <v>488</v>
      </c>
      <c r="H65">
        <v>2</v>
      </c>
      <c r="I65" t="s">
        <v>491</v>
      </c>
      <c r="J65" s="27">
        <v>43369</v>
      </c>
      <c r="K65">
        <v>18</v>
      </c>
      <c r="L65">
        <v>73</v>
      </c>
      <c r="M65">
        <v>30.738773636000001</v>
      </c>
      <c r="N65">
        <v>-81.466241147000005</v>
      </c>
      <c r="O65">
        <v>3.7000000000000033E-2</v>
      </c>
      <c r="R65" t="s">
        <v>411</v>
      </c>
      <c r="S65">
        <v>0.13224999999999998</v>
      </c>
      <c r="T65">
        <f t="shared" si="0"/>
        <v>13.224999999999998</v>
      </c>
      <c r="U65">
        <v>0.1225</v>
      </c>
      <c r="V65">
        <f t="shared" si="1"/>
        <v>9.7499999999999805</v>
      </c>
    </row>
    <row r="66" spans="1:22" x14ac:dyDescent="0.2">
      <c r="A66" t="s">
        <v>24</v>
      </c>
      <c r="B66" t="s">
        <v>496</v>
      </c>
      <c r="C66" t="s">
        <v>175</v>
      </c>
      <c r="D66" t="s">
        <v>579</v>
      </c>
      <c r="E66" t="s">
        <v>589</v>
      </c>
      <c r="F66">
        <v>15</v>
      </c>
      <c r="G66" t="s">
        <v>488</v>
      </c>
      <c r="H66">
        <v>2.5</v>
      </c>
      <c r="I66" t="s">
        <v>491</v>
      </c>
      <c r="J66" s="27">
        <v>43369</v>
      </c>
      <c r="K66">
        <v>18</v>
      </c>
      <c r="L66">
        <v>75</v>
      </c>
      <c r="M66">
        <v>30.738778414999999</v>
      </c>
      <c r="N66">
        <v>-81.466242068</v>
      </c>
      <c r="O66">
        <v>3.9000000000000035E-2</v>
      </c>
      <c r="R66" t="s">
        <v>607</v>
      </c>
      <c r="S66">
        <v>0.10599999999999998</v>
      </c>
      <c r="T66">
        <f t="shared" si="0"/>
        <v>10.599999999999998</v>
      </c>
      <c r="U66">
        <v>0.1225</v>
      </c>
      <c r="V66">
        <f t="shared" si="1"/>
        <v>-16.500000000000014</v>
      </c>
    </row>
    <row r="67" spans="1:22" x14ac:dyDescent="0.2">
      <c r="A67" t="s">
        <v>24</v>
      </c>
      <c r="B67" t="s">
        <v>496</v>
      </c>
      <c r="C67" t="s">
        <v>175</v>
      </c>
      <c r="D67" t="s">
        <v>135</v>
      </c>
      <c r="E67" t="s">
        <v>274</v>
      </c>
      <c r="F67">
        <v>17</v>
      </c>
      <c r="G67" t="s">
        <v>488</v>
      </c>
      <c r="H67">
        <v>3</v>
      </c>
      <c r="I67" t="s">
        <v>491</v>
      </c>
      <c r="J67" s="27">
        <v>43369</v>
      </c>
      <c r="K67">
        <v>18</v>
      </c>
      <c r="L67">
        <v>77</v>
      </c>
      <c r="M67">
        <v>30.738782713999999</v>
      </c>
      <c r="N67">
        <v>-81.466244497999995</v>
      </c>
      <c r="O67">
        <v>0.10399999999999998</v>
      </c>
      <c r="R67" t="s">
        <v>285</v>
      </c>
      <c r="S67">
        <v>0.12075</v>
      </c>
      <c r="T67">
        <f t="shared" ref="T67:T113" si="3">S67*100</f>
        <v>12.074999999999999</v>
      </c>
      <c r="U67">
        <v>0.1225</v>
      </c>
      <c r="V67">
        <f t="shared" ref="V67:V113" si="4">(S67-U67)*1000</f>
        <v>-1.7500000000000016</v>
      </c>
    </row>
    <row r="68" spans="1:22" x14ac:dyDescent="0.2">
      <c r="A68" t="s">
        <v>24</v>
      </c>
      <c r="B68" t="s">
        <v>496</v>
      </c>
      <c r="C68" t="s">
        <v>175</v>
      </c>
      <c r="D68" t="s">
        <v>135</v>
      </c>
      <c r="E68" t="s">
        <v>274</v>
      </c>
      <c r="F68">
        <v>19</v>
      </c>
      <c r="G68" t="s">
        <v>488</v>
      </c>
      <c r="H68">
        <v>3.5</v>
      </c>
      <c r="I68" t="s">
        <v>491</v>
      </c>
      <c r="J68" s="27">
        <v>43369</v>
      </c>
      <c r="K68">
        <v>18</v>
      </c>
      <c r="L68">
        <v>79</v>
      </c>
      <c r="M68">
        <v>30.738787637000001</v>
      </c>
      <c r="N68">
        <v>-81.466243038000002</v>
      </c>
      <c r="O68">
        <v>7.6999999999999957E-2</v>
      </c>
      <c r="R68" t="s">
        <v>412</v>
      </c>
      <c r="S68">
        <v>6.924999999999995E-2</v>
      </c>
      <c r="T68">
        <f t="shared" si="3"/>
        <v>6.9249999999999954</v>
      </c>
      <c r="U68">
        <v>0.1225</v>
      </c>
      <c r="V68">
        <f t="shared" si="4"/>
        <v>-53.25000000000005</v>
      </c>
    </row>
    <row r="69" spans="1:22" x14ac:dyDescent="0.2">
      <c r="A69" t="s">
        <v>24</v>
      </c>
      <c r="B69" t="s">
        <v>496</v>
      </c>
      <c r="C69" t="s">
        <v>175</v>
      </c>
      <c r="D69" t="s">
        <v>135</v>
      </c>
      <c r="E69" t="s">
        <v>274</v>
      </c>
      <c r="F69">
        <v>21</v>
      </c>
      <c r="G69" t="s">
        <v>488</v>
      </c>
      <c r="H69">
        <v>4</v>
      </c>
      <c r="I69" t="s">
        <v>491</v>
      </c>
      <c r="J69" s="27">
        <v>43369</v>
      </c>
      <c r="K69">
        <v>18</v>
      </c>
      <c r="L69">
        <v>81</v>
      </c>
      <c r="M69">
        <v>30.738791508999999</v>
      </c>
      <c r="N69">
        <v>-81.466244837999994</v>
      </c>
      <c r="O69">
        <v>7.999999999999996E-2</v>
      </c>
      <c r="R69" t="s">
        <v>608</v>
      </c>
      <c r="S69">
        <v>0.15300000000000002</v>
      </c>
      <c r="T69">
        <f t="shared" si="3"/>
        <v>15.300000000000002</v>
      </c>
      <c r="U69">
        <v>0.1225</v>
      </c>
      <c r="V69">
        <f t="shared" si="4"/>
        <v>30.500000000000028</v>
      </c>
    </row>
    <row r="70" spans="1:22" x14ac:dyDescent="0.2">
      <c r="A70" t="s">
        <v>24</v>
      </c>
      <c r="B70" t="s">
        <v>496</v>
      </c>
      <c r="C70" t="s">
        <v>175</v>
      </c>
      <c r="D70" t="s">
        <v>135</v>
      </c>
      <c r="E70" t="s">
        <v>274</v>
      </c>
      <c r="F70">
        <v>23</v>
      </c>
      <c r="G70" t="s">
        <v>488</v>
      </c>
      <c r="H70">
        <v>4.5</v>
      </c>
      <c r="I70" t="s">
        <v>491</v>
      </c>
      <c r="J70" s="27">
        <v>43369</v>
      </c>
      <c r="K70">
        <v>18</v>
      </c>
      <c r="L70">
        <v>83</v>
      </c>
      <c r="M70">
        <v>30.738796504</v>
      </c>
      <c r="N70">
        <v>-81.466245287999996</v>
      </c>
      <c r="O70">
        <v>0.10199999999999998</v>
      </c>
      <c r="R70" t="s">
        <v>413</v>
      </c>
      <c r="S70">
        <v>0.11274999999999999</v>
      </c>
      <c r="T70">
        <f t="shared" si="3"/>
        <v>11.274999999999999</v>
      </c>
      <c r="U70">
        <v>0.1225</v>
      </c>
      <c r="V70">
        <f t="shared" si="4"/>
        <v>-9.7500000000000089</v>
      </c>
    </row>
    <row r="71" spans="1:22" x14ac:dyDescent="0.2">
      <c r="A71" t="s">
        <v>24</v>
      </c>
      <c r="B71" t="s">
        <v>496</v>
      </c>
      <c r="C71" t="s">
        <v>175</v>
      </c>
      <c r="D71" t="s">
        <v>220</v>
      </c>
      <c r="E71" t="s">
        <v>379</v>
      </c>
      <c r="F71">
        <v>18</v>
      </c>
      <c r="G71" t="s">
        <v>490</v>
      </c>
      <c r="H71">
        <v>3</v>
      </c>
      <c r="I71" t="s">
        <v>491</v>
      </c>
      <c r="J71" s="27">
        <v>43369</v>
      </c>
      <c r="K71">
        <v>18</v>
      </c>
      <c r="L71">
        <v>78</v>
      </c>
      <c r="M71">
        <v>30.738784062000001</v>
      </c>
      <c r="N71">
        <v>-81.466233697000007</v>
      </c>
      <c r="O71">
        <v>3.1000000000000028E-2</v>
      </c>
      <c r="R71" t="s">
        <v>606</v>
      </c>
      <c r="S71">
        <v>0.11700000000000001</v>
      </c>
      <c r="T71">
        <f t="shared" si="3"/>
        <v>11.700000000000001</v>
      </c>
      <c r="U71">
        <v>0.1225</v>
      </c>
      <c r="V71">
        <f t="shared" si="4"/>
        <v>-5.4999999999999911</v>
      </c>
    </row>
    <row r="72" spans="1:22" x14ac:dyDescent="0.2">
      <c r="A72" t="s">
        <v>24</v>
      </c>
      <c r="B72" t="s">
        <v>496</v>
      </c>
      <c r="C72" t="s">
        <v>175</v>
      </c>
      <c r="D72" t="s">
        <v>220</v>
      </c>
      <c r="E72" t="s">
        <v>379</v>
      </c>
      <c r="F72">
        <v>20</v>
      </c>
      <c r="G72" t="s">
        <v>490</v>
      </c>
      <c r="H72">
        <v>3.5</v>
      </c>
      <c r="I72" t="s">
        <v>491</v>
      </c>
      <c r="J72" s="27">
        <v>43369</v>
      </c>
      <c r="K72">
        <v>18</v>
      </c>
      <c r="L72">
        <v>80</v>
      </c>
      <c r="M72">
        <v>30.738789043000001</v>
      </c>
      <c r="N72">
        <v>-81.466235138000002</v>
      </c>
      <c r="O72">
        <v>9.4999999999999973E-2</v>
      </c>
      <c r="R72" t="s">
        <v>390</v>
      </c>
      <c r="S72">
        <v>0.10474999999999998</v>
      </c>
      <c r="T72">
        <f t="shared" si="3"/>
        <v>10.474999999999998</v>
      </c>
      <c r="U72">
        <v>5.0750000000000031E-2</v>
      </c>
      <c r="V72">
        <f t="shared" si="4"/>
        <v>53.99999999999995</v>
      </c>
    </row>
    <row r="73" spans="1:22" x14ac:dyDescent="0.2">
      <c r="A73" t="s">
        <v>24</v>
      </c>
      <c r="B73" t="s">
        <v>496</v>
      </c>
      <c r="C73" t="s">
        <v>175</v>
      </c>
      <c r="D73" t="s">
        <v>220</v>
      </c>
      <c r="E73" t="s">
        <v>379</v>
      </c>
      <c r="F73">
        <v>22</v>
      </c>
      <c r="G73" t="s">
        <v>490</v>
      </c>
      <c r="H73">
        <v>4</v>
      </c>
      <c r="I73" t="s">
        <v>491</v>
      </c>
      <c r="J73" s="27">
        <v>43369</v>
      </c>
      <c r="K73">
        <v>18</v>
      </c>
      <c r="L73">
        <v>82</v>
      </c>
      <c r="M73">
        <v>30.738793584</v>
      </c>
      <c r="N73">
        <v>-81.466236023999997</v>
      </c>
      <c r="O73">
        <v>9.5999999999999974E-2</v>
      </c>
      <c r="R73" t="s">
        <v>613</v>
      </c>
      <c r="S73">
        <v>0.125</v>
      </c>
      <c r="T73">
        <f t="shared" si="3"/>
        <v>12.5</v>
      </c>
      <c r="U73">
        <v>5.0750000000000031E-2</v>
      </c>
      <c r="V73">
        <f t="shared" si="4"/>
        <v>74.249999999999972</v>
      </c>
    </row>
    <row r="74" spans="1:22" x14ac:dyDescent="0.2">
      <c r="A74" t="s">
        <v>24</v>
      </c>
      <c r="B74" t="s">
        <v>496</v>
      </c>
      <c r="C74" t="s">
        <v>175</v>
      </c>
      <c r="D74" t="s">
        <v>220</v>
      </c>
      <c r="E74" t="s">
        <v>379</v>
      </c>
      <c r="F74">
        <v>24</v>
      </c>
      <c r="G74" t="s">
        <v>490</v>
      </c>
      <c r="H74">
        <v>4.5</v>
      </c>
      <c r="I74" t="s">
        <v>491</v>
      </c>
      <c r="J74" s="27">
        <v>43369</v>
      </c>
      <c r="K74">
        <v>18</v>
      </c>
      <c r="L74">
        <v>84</v>
      </c>
      <c r="M74">
        <v>30.738797905999999</v>
      </c>
      <c r="N74">
        <v>-81.466237304000003</v>
      </c>
      <c r="O74">
        <v>6.3999999999999946E-2</v>
      </c>
      <c r="R74" t="s">
        <v>278</v>
      </c>
      <c r="S74">
        <v>5.4999999999999993E-2</v>
      </c>
      <c r="T74">
        <f t="shared" si="3"/>
        <v>5.4999999999999991</v>
      </c>
      <c r="U74">
        <v>5.0750000000000031E-2</v>
      </c>
      <c r="V74">
        <f t="shared" si="4"/>
        <v>4.2499999999999618</v>
      </c>
    </row>
    <row r="75" spans="1:22" x14ac:dyDescent="0.2">
      <c r="A75" t="s">
        <v>24</v>
      </c>
      <c r="B75" t="s">
        <v>496</v>
      </c>
      <c r="C75" t="s">
        <v>175</v>
      </c>
      <c r="D75" t="s">
        <v>580</v>
      </c>
      <c r="E75" t="s">
        <v>590</v>
      </c>
      <c r="F75">
        <v>16</v>
      </c>
      <c r="G75" t="s">
        <v>490</v>
      </c>
      <c r="H75">
        <v>2.5</v>
      </c>
      <c r="I75" t="s">
        <v>491</v>
      </c>
      <c r="J75" s="27">
        <v>43369</v>
      </c>
      <c r="K75">
        <v>18</v>
      </c>
      <c r="L75">
        <v>76</v>
      </c>
      <c r="M75">
        <v>30.738780126000002</v>
      </c>
      <c r="N75">
        <v>-81.466232433000002</v>
      </c>
      <c r="O75">
        <v>0.13</v>
      </c>
      <c r="R75" t="s">
        <v>391</v>
      </c>
      <c r="S75">
        <v>2.8500000000000025E-2</v>
      </c>
      <c r="T75">
        <f t="shared" si="3"/>
        <v>2.8500000000000023</v>
      </c>
      <c r="U75">
        <v>5.0750000000000031E-2</v>
      </c>
      <c r="V75">
        <f t="shared" si="4"/>
        <v>-22.250000000000007</v>
      </c>
    </row>
    <row r="76" spans="1:22" x14ac:dyDescent="0.2">
      <c r="A76" t="s">
        <v>24</v>
      </c>
      <c r="B76" t="s">
        <v>496</v>
      </c>
      <c r="C76" t="s">
        <v>175</v>
      </c>
      <c r="D76" t="s">
        <v>221</v>
      </c>
      <c r="E76" t="s">
        <v>380</v>
      </c>
      <c r="F76">
        <v>8</v>
      </c>
      <c r="G76" t="s">
        <v>490</v>
      </c>
      <c r="H76">
        <v>0.5</v>
      </c>
      <c r="I76" t="s">
        <v>491</v>
      </c>
      <c r="J76" s="27">
        <v>43369</v>
      </c>
      <c r="K76">
        <v>18</v>
      </c>
      <c r="L76">
        <v>68</v>
      </c>
      <c r="M76">
        <v>30.738761798999999</v>
      </c>
      <c r="N76">
        <v>-81.466229384000002</v>
      </c>
      <c r="O76">
        <v>6.0000000000000053E-2</v>
      </c>
      <c r="R76" t="s">
        <v>614</v>
      </c>
      <c r="S76">
        <v>8.0999999999999961E-2</v>
      </c>
      <c r="T76">
        <f t="shared" si="3"/>
        <v>8.0999999999999961</v>
      </c>
      <c r="U76">
        <v>5.0750000000000031E-2</v>
      </c>
      <c r="V76">
        <f t="shared" si="4"/>
        <v>30.249999999999929</v>
      </c>
    </row>
    <row r="77" spans="1:22" x14ac:dyDescent="0.2">
      <c r="A77" t="s">
        <v>24</v>
      </c>
      <c r="B77" t="s">
        <v>496</v>
      </c>
      <c r="C77" t="s">
        <v>175</v>
      </c>
      <c r="D77" t="s">
        <v>221</v>
      </c>
      <c r="E77" t="s">
        <v>380</v>
      </c>
      <c r="F77">
        <v>10</v>
      </c>
      <c r="G77" t="s">
        <v>490</v>
      </c>
      <c r="H77">
        <v>1</v>
      </c>
      <c r="I77" t="s">
        <v>491</v>
      </c>
      <c r="J77" s="27">
        <v>43369</v>
      </c>
      <c r="K77">
        <v>18</v>
      </c>
      <c r="L77">
        <v>70</v>
      </c>
      <c r="M77">
        <v>30.738767283000001</v>
      </c>
      <c r="N77">
        <v>-81.466230956000004</v>
      </c>
      <c r="O77">
        <v>5.4000000000000048E-2</v>
      </c>
      <c r="R77" t="s">
        <v>392</v>
      </c>
      <c r="S77">
        <v>9.4999999999999973E-2</v>
      </c>
      <c r="T77">
        <f t="shared" si="3"/>
        <v>9.4999999999999964</v>
      </c>
      <c r="U77">
        <v>5.0750000000000031E-2</v>
      </c>
      <c r="V77">
        <f t="shared" si="4"/>
        <v>44.249999999999943</v>
      </c>
    </row>
    <row r="78" spans="1:22" x14ac:dyDescent="0.2">
      <c r="A78" t="s">
        <v>24</v>
      </c>
      <c r="B78" t="s">
        <v>496</v>
      </c>
      <c r="C78" t="s">
        <v>175</v>
      </c>
      <c r="D78" t="s">
        <v>221</v>
      </c>
      <c r="E78" t="s">
        <v>380</v>
      </c>
      <c r="F78">
        <v>12</v>
      </c>
      <c r="G78" t="s">
        <v>490</v>
      </c>
      <c r="H78">
        <v>1.5</v>
      </c>
      <c r="I78" t="s">
        <v>491</v>
      </c>
      <c r="J78" s="27">
        <v>43369</v>
      </c>
      <c r="K78">
        <v>18</v>
      </c>
      <c r="L78">
        <v>72</v>
      </c>
      <c r="M78">
        <v>30.738771785000001</v>
      </c>
      <c r="N78">
        <v>-81.466230616000004</v>
      </c>
      <c r="O78">
        <v>0.11599999999999999</v>
      </c>
      <c r="R78" t="s">
        <v>612</v>
      </c>
      <c r="S78">
        <v>5.79166666666667E-2</v>
      </c>
      <c r="T78">
        <f t="shared" si="3"/>
        <v>5.7916666666666696</v>
      </c>
      <c r="U78">
        <v>5.0750000000000031E-2</v>
      </c>
      <c r="V78">
        <f t="shared" si="4"/>
        <v>7.1666666666666687</v>
      </c>
    </row>
    <row r="79" spans="1:22" x14ac:dyDescent="0.2">
      <c r="A79" t="s">
        <v>24</v>
      </c>
      <c r="B79" t="s">
        <v>496</v>
      </c>
      <c r="C79" t="s">
        <v>175</v>
      </c>
      <c r="D79" t="s">
        <v>221</v>
      </c>
      <c r="E79" t="s">
        <v>380</v>
      </c>
      <c r="F79">
        <v>14</v>
      </c>
      <c r="G79" t="s">
        <v>490</v>
      </c>
      <c r="H79">
        <v>2</v>
      </c>
      <c r="I79" t="s">
        <v>491</v>
      </c>
      <c r="J79" s="27">
        <v>43369</v>
      </c>
      <c r="K79">
        <v>18</v>
      </c>
      <c r="L79">
        <v>74</v>
      </c>
      <c r="M79">
        <v>30.738775599</v>
      </c>
      <c r="N79">
        <v>-81.466231875999995</v>
      </c>
      <c r="O79">
        <v>5.1000000000000045E-2</v>
      </c>
      <c r="R79" t="s">
        <v>414</v>
      </c>
      <c r="S79">
        <v>0.124</v>
      </c>
      <c r="T79">
        <f t="shared" si="3"/>
        <v>12.4</v>
      </c>
      <c r="U79">
        <v>6.7500000000000004E-2</v>
      </c>
      <c r="V79">
        <f t="shared" si="4"/>
        <v>56.499999999999993</v>
      </c>
    </row>
    <row r="80" spans="1:22" x14ac:dyDescent="0.2">
      <c r="A80" t="s">
        <v>24</v>
      </c>
      <c r="B80" t="s">
        <v>496</v>
      </c>
      <c r="C80" t="s">
        <v>175</v>
      </c>
      <c r="D80" t="s">
        <v>113</v>
      </c>
      <c r="E80" t="s">
        <v>588</v>
      </c>
      <c r="F80">
        <v>1</v>
      </c>
      <c r="G80" t="s">
        <v>488</v>
      </c>
      <c r="H80">
        <v>-1</v>
      </c>
      <c r="I80" t="s">
        <v>489</v>
      </c>
      <c r="J80" s="27">
        <v>43369</v>
      </c>
      <c r="K80">
        <v>18</v>
      </c>
      <c r="L80">
        <v>61</v>
      </c>
      <c r="M80">
        <v>30.738747410999999</v>
      </c>
      <c r="N80">
        <v>-81.466234456999999</v>
      </c>
      <c r="O80">
        <v>9.1999999999999971E-2</v>
      </c>
      <c r="R80" t="s">
        <v>616</v>
      </c>
      <c r="S80">
        <v>9.2999999999999972E-2</v>
      </c>
      <c r="T80">
        <f t="shared" si="3"/>
        <v>9.2999999999999972</v>
      </c>
      <c r="U80">
        <v>6.7500000000000004E-2</v>
      </c>
      <c r="V80">
        <f t="shared" si="4"/>
        <v>25.499999999999968</v>
      </c>
    </row>
    <row r="81" spans="1:22" x14ac:dyDescent="0.2">
      <c r="A81" t="s">
        <v>24</v>
      </c>
      <c r="B81" t="s">
        <v>496</v>
      </c>
      <c r="C81" t="s">
        <v>175</v>
      </c>
      <c r="D81" t="s">
        <v>113</v>
      </c>
      <c r="E81" t="s">
        <v>588</v>
      </c>
      <c r="F81">
        <v>2</v>
      </c>
      <c r="G81" t="s">
        <v>490</v>
      </c>
      <c r="H81">
        <v>-1</v>
      </c>
      <c r="I81" t="s">
        <v>489</v>
      </c>
      <c r="J81" s="27">
        <v>43369</v>
      </c>
      <c r="K81">
        <v>18</v>
      </c>
      <c r="L81">
        <v>62</v>
      </c>
      <c r="M81">
        <v>30.738749846000001</v>
      </c>
      <c r="N81">
        <v>-81.466226668000004</v>
      </c>
      <c r="O81">
        <v>8.9999999999999969E-2</v>
      </c>
      <c r="R81" t="s">
        <v>286</v>
      </c>
      <c r="S81">
        <v>0.10624999999999998</v>
      </c>
      <c r="T81">
        <f t="shared" si="3"/>
        <v>10.624999999999998</v>
      </c>
      <c r="U81">
        <v>6.7500000000000004E-2</v>
      </c>
      <c r="V81">
        <f t="shared" si="4"/>
        <v>38.749999999999979</v>
      </c>
    </row>
    <row r="82" spans="1:22" x14ac:dyDescent="0.2">
      <c r="A82" t="s">
        <v>24</v>
      </c>
      <c r="B82" t="s">
        <v>496</v>
      </c>
      <c r="C82" t="s">
        <v>175</v>
      </c>
      <c r="D82" t="s">
        <v>113</v>
      </c>
      <c r="E82" t="s">
        <v>588</v>
      </c>
      <c r="F82">
        <v>3</v>
      </c>
      <c r="G82" t="s">
        <v>488</v>
      </c>
      <c r="H82">
        <v>-0.5</v>
      </c>
      <c r="I82" t="s">
        <v>489</v>
      </c>
      <c r="J82" s="27">
        <v>43369</v>
      </c>
      <c r="K82">
        <v>18</v>
      </c>
      <c r="L82">
        <v>63</v>
      </c>
      <c r="M82">
        <v>30.738752642000001</v>
      </c>
      <c r="N82">
        <v>-81.466235889999993</v>
      </c>
      <c r="O82">
        <v>9.1999999999999971E-2</v>
      </c>
      <c r="R82" t="s">
        <v>415</v>
      </c>
      <c r="S82">
        <v>0.1255</v>
      </c>
      <c r="T82">
        <f t="shared" si="3"/>
        <v>12.55</v>
      </c>
      <c r="U82">
        <v>6.7500000000000004E-2</v>
      </c>
      <c r="V82">
        <f t="shared" si="4"/>
        <v>57.999999999999993</v>
      </c>
    </row>
    <row r="83" spans="1:22" x14ac:dyDescent="0.2">
      <c r="A83" t="s">
        <v>24</v>
      </c>
      <c r="B83" t="s">
        <v>496</v>
      </c>
      <c r="C83" t="s">
        <v>175</v>
      </c>
      <c r="D83" t="s">
        <v>113</v>
      </c>
      <c r="E83" t="s">
        <v>588</v>
      </c>
      <c r="F83">
        <v>4</v>
      </c>
      <c r="G83" t="s">
        <v>490</v>
      </c>
      <c r="H83">
        <v>-0.5</v>
      </c>
      <c r="I83" t="s">
        <v>489</v>
      </c>
      <c r="J83" s="27">
        <v>43369</v>
      </c>
      <c r="K83">
        <v>18</v>
      </c>
      <c r="L83">
        <v>64</v>
      </c>
      <c r="M83">
        <v>30.738753987999999</v>
      </c>
      <c r="N83">
        <v>-81.466227885999999</v>
      </c>
      <c r="O83">
        <v>0.10999999999999999</v>
      </c>
      <c r="R83" t="s">
        <v>617</v>
      </c>
      <c r="S83">
        <v>0.126</v>
      </c>
      <c r="T83">
        <f t="shared" si="3"/>
        <v>12.6</v>
      </c>
      <c r="U83">
        <v>6.7500000000000004E-2</v>
      </c>
      <c r="V83">
        <f t="shared" si="4"/>
        <v>58.5</v>
      </c>
    </row>
    <row r="84" spans="1:22" x14ac:dyDescent="0.2">
      <c r="A84" t="s">
        <v>24</v>
      </c>
      <c r="B84" t="s">
        <v>496</v>
      </c>
      <c r="C84" t="s">
        <v>175</v>
      </c>
      <c r="D84" t="s">
        <v>113</v>
      </c>
      <c r="E84" t="s">
        <v>588</v>
      </c>
      <c r="F84">
        <v>5</v>
      </c>
      <c r="G84" t="s">
        <v>488</v>
      </c>
      <c r="H84">
        <v>0</v>
      </c>
      <c r="I84" t="s">
        <v>690</v>
      </c>
      <c r="J84" s="27">
        <v>43369</v>
      </c>
      <c r="K84">
        <v>18</v>
      </c>
      <c r="L84">
        <v>65</v>
      </c>
      <c r="M84">
        <v>30.738757290999999</v>
      </c>
      <c r="N84">
        <v>-81.466235566999998</v>
      </c>
      <c r="O84">
        <v>0.11499999999999999</v>
      </c>
      <c r="R84" t="s">
        <v>416</v>
      </c>
      <c r="S84">
        <v>0.10099999999999998</v>
      </c>
      <c r="T84">
        <f t="shared" si="3"/>
        <v>10.099999999999998</v>
      </c>
      <c r="U84">
        <v>6.7500000000000004E-2</v>
      </c>
      <c r="V84">
        <f t="shared" si="4"/>
        <v>33.499999999999972</v>
      </c>
    </row>
    <row r="85" spans="1:22" x14ac:dyDescent="0.2">
      <c r="A85" t="s">
        <v>24</v>
      </c>
      <c r="B85" t="s">
        <v>496</v>
      </c>
      <c r="C85" t="s">
        <v>175</v>
      </c>
      <c r="D85" t="s">
        <v>113</v>
      </c>
      <c r="E85" t="s">
        <v>588</v>
      </c>
      <c r="F85">
        <v>6</v>
      </c>
      <c r="G85" t="s">
        <v>490</v>
      </c>
      <c r="H85">
        <v>0</v>
      </c>
      <c r="I85" t="s">
        <v>690</v>
      </c>
      <c r="J85" s="27">
        <v>43369</v>
      </c>
      <c r="K85">
        <v>18</v>
      </c>
      <c r="L85">
        <v>66</v>
      </c>
      <c r="M85">
        <v>30.738757971999998</v>
      </c>
      <c r="N85">
        <v>-81.466228340000001</v>
      </c>
      <c r="O85">
        <v>0.11899999999999999</v>
      </c>
      <c r="R85" t="s">
        <v>615</v>
      </c>
      <c r="S85">
        <v>7.85E-2</v>
      </c>
      <c r="T85">
        <f t="shared" si="3"/>
        <v>7.85</v>
      </c>
      <c r="U85">
        <v>6.7500000000000004E-2</v>
      </c>
      <c r="V85">
        <f t="shared" si="4"/>
        <v>10.999999999999996</v>
      </c>
    </row>
    <row r="86" spans="1:22" x14ac:dyDescent="0.2">
      <c r="A86" t="s">
        <v>24</v>
      </c>
      <c r="B86" t="s">
        <v>496</v>
      </c>
      <c r="C86" t="s">
        <v>175</v>
      </c>
      <c r="D86" t="s">
        <v>113</v>
      </c>
      <c r="E86" t="s">
        <v>588</v>
      </c>
      <c r="F86">
        <v>25</v>
      </c>
      <c r="G86" t="s">
        <v>488</v>
      </c>
      <c r="H86">
        <v>5</v>
      </c>
      <c r="I86" t="s">
        <v>690</v>
      </c>
      <c r="J86" s="27">
        <v>43369</v>
      </c>
      <c r="K86">
        <v>18</v>
      </c>
      <c r="L86">
        <v>85</v>
      </c>
      <c r="M86">
        <v>30.738800402999999</v>
      </c>
      <c r="N86">
        <v>-81.466247809999999</v>
      </c>
      <c r="O86">
        <v>8.9999999999999969E-2</v>
      </c>
      <c r="R86" t="s">
        <v>393</v>
      </c>
      <c r="S86">
        <v>0.21174999999999997</v>
      </c>
      <c r="T86">
        <f t="shared" si="3"/>
        <v>21.174999999999997</v>
      </c>
      <c r="U86">
        <v>0.22787499999999997</v>
      </c>
      <c r="V86">
        <f t="shared" si="4"/>
        <v>-16.125</v>
      </c>
    </row>
    <row r="87" spans="1:22" x14ac:dyDescent="0.2">
      <c r="A87" t="s">
        <v>24</v>
      </c>
      <c r="B87" t="s">
        <v>496</v>
      </c>
      <c r="C87" t="s">
        <v>175</v>
      </c>
      <c r="D87" t="s">
        <v>113</v>
      </c>
      <c r="E87" t="s">
        <v>588</v>
      </c>
      <c r="F87">
        <v>26</v>
      </c>
      <c r="G87" t="s">
        <v>490</v>
      </c>
      <c r="H87">
        <v>5</v>
      </c>
      <c r="I87" t="s">
        <v>690</v>
      </c>
      <c r="J87" s="27">
        <v>43369</v>
      </c>
      <c r="K87">
        <v>18</v>
      </c>
      <c r="L87">
        <v>86</v>
      </c>
      <c r="M87">
        <v>30.738801505000001</v>
      </c>
      <c r="N87">
        <v>-81.466238200999996</v>
      </c>
      <c r="O87">
        <v>5.3000000000000047E-2</v>
      </c>
      <c r="R87" t="s">
        <v>622</v>
      </c>
      <c r="S87">
        <v>0.20399999999999996</v>
      </c>
      <c r="T87">
        <f t="shared" si="3"/>
        <v>20.399999999999995</v>
      </c>
      <c r="U87">
        <v>0.22787499999999997</v>
      </c>
      <c r="V87">
        <f t="shared" si="4"/>
        <v>-23.875000000000007</v>
      </c>
    </row>
    <row r="88" spans="1:22" x14ac:dyDescent="0.2">
      <c r="A88" t="s">
        <v>24</v>
      </c>
      <c r="B88" t="s">
        <v>496</v>
      </c>
      <c r="C88" t="s">
        <v>175</v>
      </c>
      <c r="D88" t="s">
        <v>113</v>
      </c>
      <c r="E88" t="s">
        <v>588</v>
      </c>
      <c r="F88">
        <v>27</v>
      </c>
      <c r="G88" t="s">
        <v>488</v>
      </c>
      <c r="H88">
        <v>5.5</v>
      </c>
      <c r="I88" t="s">
        <v>489</v>
      </c>
      <c r="J88" s="27">
        <v>43369</v>
      </c>
      <c r="K88">
        <v>18</v>
      </c>
      <c r="L88">
        <v>87</v>
      </c>
      <c r="M88">
        <v>30.738804508000001</v>
      </c>
      <c r="N88">
        <v>-81.466248045</v>
      </c>
      <c r="O88">
        <v>5.5000000000000049E-2</v>
      </c>
      <c r="R88" t="s">
        <v>279</v>
      </c>
      <c r="S88">
        <v>0.21624999999999997</v>
      </c>
      <c r="T88">
        <f t="shared" si="3"/>
        <v>21.624999999999996</v>
      </c>
      <c r="U88">
        <v>0.22787499999999997</v>
      </c>
      <c r="V88">
        <f t="shared" si="4"/>
        <v>-11.624999999999996</v>
      </c>
    </row>
    <row r="89" spans="1:22" x14ac:dyDescent="0.2">
      <c r="A89" t="s">
        <v>24</v>
      </c>
      <c r="B89" t="s">
        <v>496</v>
      </c>
      <c r="C89" t="s">
        <v>175</v>
      </c>
      <c r="D89" t="s">
        <v>113</v>
      </c>
      <c r="E89" t="s">
        <v>588</v>
      </c>
      <c r="F89">
        <v>28</v>
      </c>
      <c r="G89" t="s">
        <v>490</v>
      </c>
      <c r="H89">
        <v>5.5</v>
      </c>
      <c r="I89" t="s">
        <v>489</v>
      </c>
      <c r="J89" s="27">
        <v>43369</v>
      </c>
      <c r="K89">
        <v>18</v>
      </c>
      <c r="L89">
        <v>88</v>
      </c>
      <c r="M89">
        <v>30.738805825</v>
      </c>
      <c r="N89">
        <v>-81.466238743999995</v>
      </c>
      <c r="O89">
        <v>5.8000000000000052E-2</v>
      </c>
      <c r="R89" t="s">
        <v>394</v>
      </c>
      <c r="S89">
        <v>0.21874999999999997</v>
      </c>
      <c r="T89">
        <f t="shared" si="3"/>
        <v>21.874999999999996</v>
      </c>
      <c r="U89">
        <v>0.22787499999999997</v>
      </c>
      <c r="V89">
        <f t="shared" si="4"/>
        <v>-9.1249999999999947</v>
      </c>
    </row>
    <row r="90" spans="1:22" x14ac:dyDescent="0.2">
      <c r="A90" t="s">
        <v>24</v>
      </c>
      <c r="B90" t="s">
        <v>496</v>
      </c>
      <c r="C90" t="s">
        <v>175</v>
      </c>
      <c r="D90" t="s">
        <v>113</v>
      </c>
      <c r="E90" t="s">
        <v>588</v>
      </c>
      <c r="F90">
        <v>29</v>
      </c>
      <c r="G90" t="s">
        <v>488</v>
      </c>
      <c r="H90">
        <v>6</v>
      </c>
      <c r="I90" t="s">
        <v>489</v>
      </c>
      <c r="J90" s="27">
        <v>43369</v>
      </c>
      <c r="K90">
        <v>18</v>
      </c>
      <c r="L90">
        <v>89</v>
      </c>
      <c r="M90">
        <v>30.738809585999999</v>
      </c>
      <c r="N90">
        <v>-81.466249348000005</v>
      </c>
      <c r="O90">
        <v>7.999999999999996E-2</v>
      </c>
      <c r="R90" t="s">
        <v>623</v>
      </c>
      <c r="S90">
        <v>0.21499999999999997</v>
      </c>
      <c r="T90">
        <f t="shared" si="3"/>
        <v>21.499999999999996</v>
      </c>
      <c r="U90">
        <v>0.22787499999999997</v>
      </c>
      <c r="V90">
        <f t="shared" si="4"/>
        <v>-12.874999999999998</v>
      </c>
    </row>
    <row r="91" spans="1:22" x14ac:dyDescent="0.2">
      <c r="A91" t="s">
        <v>24</v>
      </c>
      <c r="B91" t="s">
        <v>496</v>
      </c>
      <c r="C91" t="s">
        <v>175</v>
      </c>
      <c r="D91" t="s">
        <v>113</v>
      </c>
      <c r="E91" t="s">
        <v>588</v>
      </c>
      <c r="F91">
        <v>30</v>
      </c>
      <c r="G91" t="s">
        <v>490</v>
      </c>
      <c r="H91">
        <v>6</v>
      </c>
      <c r="I91" t="s">
        <v>489</v>
      </c>
      <c r="J91" s="27">
        <v>43369</v>
      </c>
      <c r="K91">
        <v>18</v>
      </c>
      <c r="L91">
        <v>90</v>
      </c>
      <c r="M91">
        <v>30.738810889</v>
      </c>
      <c r="N91">
        <v>-81.466241128999997</v>
      </c>
      <c r="O91">
        <v>7.8999999999999959E-2</v>
      </c>
      <c r="R91" t="s">
        <v>395</v>
      </c>
      <c r="S91">
        <v>0.20674999999999996</v>
      </c>
      <c r="T91">
        <f t="shared" si="3"/>
        <v>20.674999999999997</v>
      </c>
      <c r="U91">
        <v>0.22787499999999997</v>
      </c>
      <c r="V91">
        <f t="shared" si="4"/>
        <v>-21.125000000000004</v>
      </c>
    </row>
    <row r="92" spans="1:22" x14ac:dyDescent="0.2">
      <c r="A92" t="s">
        <v>24</v>
      </c>
      <c r="B92" t="s">
        <v>495</v>
      </c>
      <c r="C92" t="s">
        <v>183</v>
      </c>
      <c r="D92" t="s">
        <v>134</v>
      </c>
      <c r="E92" t="s">
        <v>402</v>
      </c>
      <c r="F92">
        <v>7</v>
      </c>
      <c r="G92" t="s">
        <v>488</v>
      </c>
      <c r="H92">
        <v>0.5</v>
      </c>
      <c r="I92" t="s">
        <v>491</v>
      </c>
      <c r="J92" s="27">
        <v>43369</v>
      </c>
      <c r="K92">
        <v>18</v>
      </c>
      <c r="L92">
        <v>97</v>
      </c>
      <c r="M92">
        <v>30.738661766</v>
      </c>
      <c r="N92">
        <v>-81.466197523000005</v>
      </c>
      <c r="O92">
        <v>6.2999999999999945E-2</v>
      </c>
      <c r="R92" t="s">
        <v>621</v>
      </c>
      <c r="S92">
        <v>0.22658333333333328</v>
      </c>
      <c r="T92">
        <f t="shared" si="3"/>
        <v>22.658333333333328</v>
      </c>
      <c r="U92">
        <v>0.22787499999999997</v>
      </c>
      <c r="V92">
        <f t="shared" si="4"/>
        <v>-1.2916666666666909</v>
      </c>
    </row>
    <row r="93" spans="1:22" x14ac:dyDescent="0.2">
      <c r="A93" t="s">
        <v>24</v>
      </c>
      <c r="B93" t="s">
        <v>495</v>
      </c>
      <c r="C93" t="s">
        <v>183</v>
      </c>
      <c r="D93" t="s">
        <v>134</v>
      </c>
      <c r="E93" t="s">
        <v>402</v>
      </c>
      <c r="F93">
        <v>9</v>
      </c>
      <c r="G93" t="s">
        <v>488</v>
      </c>
      <c r="H93">
        <v>1</v>
      </c>
      <c r="I93" t="s">
        <v>491</v>
      </c>
      <c r="J93" s="27">
        <v>43369</v>
      </c>
      <c r="K93">
        <v>18</v>
      </c>
      <c r="L93">
        <v>99</v>
      </c>
      <c r="M93">
        <v>30.738665188999999</v>
      </c>
      <c r="N93">
        <v>-81.466198376999998</v>
      </c>
      <c r="O93">
        <v>2.5000000000000022E-2</v>
      </c>
      <c r="R93" t="s">
        <v>417</v>
      </c>
      <c r="S93">
        <v>0.23224999999999998</v>
      </c>
      <c r="T93">
        <f t="shared" si="3"/>
        <v>23.224999999999998</v>
      </c>
      <c r="U93">
        <v>0.17899999999999999</v>
      </c>
      <c r="V93">
        <f t="shared" si="4"/>
        <v>53.249999999999993</v>
      </c>
    </row>
    <row r="94" spans="1:22" x14ac:dyDescent="0.2">
      <c r="A94" t="s">
        <v>24</v>
      </c>
      <c r="B94" t="s">
        <v>495</v>
      </c>
      <c r="C94" t="s">
        <v>183</v>
      </c>
      <c r="D94" t="s">
        <v>134</v>
      </c>
      <c r="E94" t="s">
        <v>402</v>
      </c>
      <c r="F94">
        <v>11</v>
      </c>
      <c r="G94" t="s">
        <v>488</v>
      </c>
      <c r="H94">
        <v>1.5</v>
      </c>
      <c r="I94" t="s">
        <v>491</v>
      </c>
      <c r="J94" s="27">
        <v>43369</v>
      </c>
      <c r="K94">
        <v>18</v>
      </c>
      <c r="L94">
        <v>101</v>
      </c>
      <c r="M94">
        <v>30.738671088</v>
      </c>
      <c r="N94">
        <v>-81.466198649000006</v>
      </c>
      <c r="O94">
        <v>6.0000000000000053E-3</v>
      </c>
      <c r="R94" t="s">
        <v>619</v>
      </c>
      <c r="S94">
        <v>0.20799999999999996</v>
      </c>
      <c r="T94">
        <f t="shared" si="3"/>
        <v>20.799999999999997</v>
      </c>
      <c r="U94">
        <v>0.17899999999999999</v>
      </c>
      <c r="V94">
        <f t="shared" si="4"/>
        <v>28.999999999999972</v>
      </c>
    </row>
    <row r="95" spans="1:22" x14ac:dyDescent="0.2">
      <c r="A95" t="s">
        <v>24</v>
      </c>
      <c r="B95" t="s">
        <v>495</v>
      </c>
      <c r="C95" t="s">
        <v>183</v>
      </c>
      <c r="D95" t="s">
        <v>134</v>
      </c>
      <c r="E95" t="s">
        <v>402</v>
      </c>
      <c r="F95">
        <v>13</v>
      </c>
      <c r="G95" t="s">
        <v>488</v>
      </c>
      <c r="H95">
        <v>2</v>
      </c>
      <c r="I95" t="s">
        <v>491</v>
      </c>
      <c r="J95" s="27">
        <v>43369</v>
      </c>
      <c r="K95">
        <v>18</v>
      </c>
      <c r="L95">
        <v>103</v>
      </c>
      <c r="M95">
        <v>30.738675185999998</v>
      </c>
      <c r="N95">
        <v>-81.466199904000007</v>
      </c>
      <c r="O95">
        <v>1.6000000000000014E-2</v>
      </c>
      <c r="R95" t="s">
        <v>287</v>
      </c>
      <c r="S95">
        <v>0.17925000000000002</v>
      </c>
      <c r="T95">
        <f t="shared" si="3"/>
        <v>17.925000000000001</v>
      </c>
      <c r="U95">
        <v>0.17899999999999999</v>
      </c>
      <c r="V95">
        <f t="shared" si="4"/>
        <v>0.25000000000002798</v>
      </c>
    </row>
    <row r="96" spans="1:22" x14ac:dyDescent="0.2">
      <c r="A96" t="s">
        <v>24</v>
      </c>
      <c r="B96" t="s">
        <v>495</v>
      </c>
      <c r="C96" t="s">
        <v>183</v>
      </c>
      <c r="D96" t="s">
        <v>579</v>
      </c>
      <c r="E96" t="s">
        <v>592</v>
      </c>
      <c r="F96">
        <v>15</v>
      </c>
      <c r="G96" t="s">
        <v>488</v>
      </c>
      <c r="H96">
        <v>2.5</v>
      </c>
      <c r="I96" t="s">
        <v>491</v>
      </c>
      <c r="J96" s="27">
        <v>43369</v>
      </c>
      <c r="K96">
        <v>18</v>
      </c>
      <c r="L96">
        <v>105</v>
      </c>
      <c r="M96">
        <v>30.738679051999998</v>
      </c>
      <c r="N96">
        <v>-81.466200719</v>
      </c>
      <c r="O96">
        <v>4.8000000000000043E-2</v>
      </c>
      <c r="R96" t="s">
        <v>418</v>
      </c>
      <c r="S96">
        <v>0.158</v>
      </c>
      <c r="T96">
        <f t="shared" si="3"/>
        <v>15.8</v>
      </c>
      <c r="U96">
        <v>0.17899999999999999</v>
      </c>
      <c r="V96">
        <f t="shared" si="4"/>
        <v>-20.999999999999989</v>
      </c>
    </row>
    <row r="97" spans="1:22" x14ac:dyDescent="0.2">
      <c r="A97" t="s">
        <v>24</v>
      </c>
      <c r="B97" t="s">
        <v>495</v>
      </c>
      <c r="C97" t="s">
        <v>183</v>
      </c>
      <c r="D97" t="s">
        <v>135</v>
      </c>
      <c r="E97" t="s">
        <v>282</v>
      </c>
      <c r="F97">
        <v>17</v>
      </c>
      <c r="G97" t="s">
        <v>488</v>
      </c>
      <c r="H97">
        <v>3</v>
      </c>
      <c r="I97" t="s">
        <v>491</v>
      </c>
      <c r="J97" s="27">
        <v>43369</v>
      </c>
      <c r="K97">
        <v>18</v>
      </c>
      <c r="L97">
        <v>107</v>
      </c>
      <c r="M97">
        <v>30.738683599000002</v>
      </c>
      <c r="N97">
        <v>-81.466202731999999</v>
      </c>
      <c r="O97">
        <v>4.7000000000000042E-2</v>
      </c>
      <c r="R97" t="s">
        <v>620</v>
      </c>
      <c r="S97">
        <v>0.18600000000000005</v>
      </c>
      <c r="T97">
        <f t="shared" si="3"/>
        <v>18.600000000000005</v>
      </c>
      <c r="U97">
        <v>0.17899999999999999</v>
      </c>
      <c r="V97">
        <f t="shared" si="4"/>
        <v>7.0000000000000622</v>
      </c>
    </row>
    <row r="98" spans="1:22" x14ac:dyDescent="0.2">
      <c r="A98" t="s">
        <v>24</v>
      </c>
      <c r="B98" t="s">
        <v>495</v>
      </c>
      <c r="C98" t="s">
        <v>183</v>
      </c>
      <c r="D98" t="s">
        <v>135</v>
      </c>
      <c r="E98" t="s">
        <v>282</v>
      </c>
      <c r="F98">
        <v>19</v>
      </c>
      <c r="G98" t="s">
        <v>488</v>
      </c>
      <c r="H98">
        <v>3.5</v>
      </c>
      <c r="I98" t="s">
        <v>491</v>
      </c>
      <c r="J98" s="27">
        <v>43369</v>
      </c>
      <c r="K98">
        <v>18</v>
      </c>
      <c r="L98">
        <v>109</v>
      </c>
      <c r="M98">
        <v>30.738686879999999</v>
      </c>
      <c r="N98">
        <v>-81.466203762000006</v>
      </c>
      <c r="O98">
        <v>8.3999999999999964E-2</v>
      </c>
      <c r="R98" t="s">
        <v>419</v>
      </c>
      <c r="S98">
        <v>0.21224999999999999</v>
      </c>
      <c r="T98">
        <f t="shared" si="3"/>
        <v>21.224999999999998</v>
      </c>
      <c r="U98">
        <v>0.17899999999999999</v>
      </c>
      <c r="V98">
        <f t="shared" si="4"/>
        <v>33.25</v>
      </c>
    </row>
    <row r="99" spans="1:22" x14ac:dyDescent="0.2">
      <c r="A99" t="s">
        <v>24</v>
      </c>
      <c r="B99" t="s">
        <v>495</v>
      </c>
      <c r="C99" t="s">
        <v>183</v>
      </c>
      <c r="D99" t="s">
        <v>135</v>
      </c>
      <c r="E99" t="s">
        <v>282</v>
      </c>
      <c r="F99">
        <v>21</v>
      </c>
      <c r="G99" t="s">
        <v>488</v>
      </c>
      <c r="H99">
        <v>4</v>
      </c>
      <c r="I99" t="s">
        <v>491</v>
      </c>
      <c r="J99" s="27">
        <v>43369</v>
      </c>
      <c r="K99">
        <v>18</v>
      </c>
      <c r="L99">
        <v>111</v>
      </c>
      <c r="M99">
        <v>30.738691535000001</v>
      </c>
      <c r="N99">
        <v>-81.466205341999995</v>
      </c>
      <c r="O99">
        <v>8.0000000000000071E-3</v>
      </c>
      <c r="R99" t="s">
        <v>618</v>
      </c>
      <c r="S99">
        <v>0.18358333333333335</v>
      </c>
      <c r="T99">
        <f t="shared" si="3"/>
        <v>18.358333333333334</v>
      </c>
      <c r="U99">
        <v>0.17899999999999999</v>
      </c>
      <c r="V99">
        <f t="shared" si="4"/>
        <v>4.5833333333333561</v>
      </c>
    </row>
    <row r="100" spans="1:22" x14ac:dyDescent="0.2">
      <c r="A100" t="s">
        <v>24</v>
      </c>
      <c r="B100" t="s">
        <v>495</v>
      </c>
      <c r="C100" t="s">
        <v>183</v>
      </c>
      <c r="D100" t="s">
        <v>135</v>
      </c>
      <c r="E100" t="s">
        <v>282</v>
      </c>
      <c r="F100">
        <v>23</v>
      </c>
      <c r="G100" t="s">
        <v>488</v>
      </c>
      <c r="H100">
        <v>4.5</v>
      </c>
      <c r="I100" t="s">
        <v>491</v>
      </c>
      <c r="J100" s="27">
        <v>43369</v>
      </c>
      <c r="K100">
        <v>18</v>
      </c>
      <c r="L100">
        <v>113</v>
      </c>
      <c r="M100">
        <v>30.738696291</v>
      </c>
      <c r="N100">
        <v>-81.466206997</v>
      </c>
      <c r="O100">
        <v>3.2000000000000028E-2</v>
      </c>
      <c r="R100" t="s">
        <v>396</v>
      </c>
      <c r="S100">
        <v>0.15875</v>
      </c>
      <c r="T100">
        <f t="shared" si="3"/>
        <v>15.875</v>
      </c>
      <c r="U100">
        <v>0.12562499999999999</v>
      </c>
      <c r="V100">
        <f t="shared" si="4"/>
        <v>33.125000000000014</v>
      </c>
    </row>
    <row r="101" spans="1:22" x14ac:dyDescent="0.2">
      <c r="A101" t="s">
        <v>24</v>
      </c>
      <c r="B101" t="s">
        <v>495</v>
      </c>
      <c r="C101" t="s">
        <v>183</v>
      </c>
      <c r="D101" t="s">
        <v>220</v>
      </c>
      <c r="E101" t="s">
        <v>403</v>
      </c>
      <c r="F101">
        <v>18</v>
      </c>
      <c r="G101" t="s">
        <v>490</v>
      </c>
      <c r="H101">
        <v>3</v>
      </c>
      <c r="I101" t="s">
        <v>491</v>
      </c>
      <c r="J101" s="27">
        <v>43369</v>
      </c>
      <c r="K101">
        <v>18</v>
      </c>
      <c r="L101">
        <v>108</v>
      </c>
      <c r="M101">
        <v>30.738685964999998</v>
      </c>
      <c r="N101">
        <v>-81.466192247999999</v>
      </c>
      <c r="O101">
        <v>3.0000000000000027E-2</v>
      </c>
      <c r="R101" t="s">
        <v>625</v>
      </c>
      <c r="S101">
        <v>9.4999999999999973E-2</v>
      </c>
      <c r="T101">
        <f t="shared" si="3"/>
        <v>9.4999999999999964</v>
      </c>
      <c r="U101">
        <v>0.12562499999999999</v>
      </c>
      <c r="V101">
        <f t="shared" si="4"/>
        <v>-30.625000000000014</v>
      </c>
    </row>
    <row r="102" spans="1:22" x14ac:dyDescent="0.2">
      <c r="A102" t="s">
        <v>24</v>
      </c>
      <c r="B102" t="s">
        <v>495</v>
      </c>
      <c r="C102" t="s">
        <v>183</v>
      </c>
      <c r="D102" t="s">
        <v>220</v>
      </c>
      <c r="E102" t="s">
        <v>403</v>
      </c>
      <c r="F102">
        <v>20</v>
      </c>
      <c r="G102" t="s">
        <v>490</v>
      </c>
      <c r="H102">
        <v>3.5</v>
      </c>
      <c r="I102" t="s">
        <v>491</v>
      </c>
      <c r="J102" s="27">
        <v>43369</v>
      </c>
      <c r="K102">
        <v>18</v>
      </c>
      <c r="L102">
        <v>110</v>
      </c>
      <c r="M102">
        <v>30.738690715000001</v>
      </c>
      <c r="N102">
        <v>-81.466193426999993</v>
      </c>
      <c r="O102">
        <v>5.1000000000000045E-2</v>
      </c>
      <c r="R102" t="s">
        <v>280</v>
      </c>
      <c r="S102">
        <v>0.11199999999999999</v>
      </c>
      <c r="T102">
        <f t="shared" si="3"/>
        <v>11.2</v>
      </c>
      <c r="U102">
        <v>0.12562499999999999</v>
      </c>
      <c r="V102">
        <f t="shared" si="4"/>
        <v>-13.624999999999998</v>
      </c>
    </row>
    <row r="103" spans="1:22" x14ac:dyDescent="0.2">
      <c r="A103" t="s">
        <v>24</v>
      </c>
      <c r="B103" t="s">
        <v>495</v>
      </c>
      <c r="C103" t="s">
        <v>183</v>
      </c>
      <c r="D103" t="s">
        <v>220</v>
      </c>
      <c r="E103" t="s">
        <v>403</v>
      </c>
      <c r="F103">
        <v>22</v>
      </c>
      <c r="G103" t="s">
        <v>490</v>
      </c>
      <c r="H103">
        <v>4</v>
      </c>
      <c r="I103" t="s">
        <v>491</v>
      </c>
      <c r="J103" s="27">
        <v>43369</v>
      </c>
      <c r="K103">
        <v>18</v>
      </c>
      <c r="L103">
        <v>112</v>
      </c>
      <c r="M103">
        <v>30.738693434999998</v>
      </c>
      <c r="N103">
        <v>-81.466194608999999</v>
      </c>
      <c r="O103">
        <v>7.0999999999999952E-2</v>
      </c>
      <c r="R103" t="s">
        <v>397</v>
      </c>
      <c r="S103">
        <v>0.12425</v>
      </c>
      <c r="T103">
        <f t="shared" si="3"/>
        <v>12.425000000000001</v>
      </c>
      <c r="U103">
        <v>0.12562499999999999</v>
      </c>
      <c r="V103">
        <f t="shared" si="4"/>
        <v>-1.3749999999999873</v>
      </c>
    </row>
    <row r="104" spans="1:22" x14ac:dyDescent="0.2">
      <c r="A104" t="s">
        <v>24</v>
      </c>
      <c r="B104" t="s">
        <v>495</v>
      </c>
      <c r="C104" t="s">
        <v>183</v>
      </c>
      <c r="D104" t="s">
        <v>220</v>
      </c>
      <c r="E104" t="s">
        <v>403</v>
      </c>
      <c r="F104">
        <v>24</v>
      </c>
      <c r="G104" t="s">
        <v>490</v>
      </c>
      <c r="H104">
        <v>4.5</v>
      </c>
      <c r="I104" t="s">
        <v>491</v>
      </c>
      <c r="J104" s="27">
        <v>43369</v>
      </c>
      <c r="K104">
        <v>18</v>
      </c>
      <c r="L104">
        <v>114</v>
      </c>
      <c r="M104">
        <v>30.738697440999999</v>
      </c>
      <c r="N104">
        <v>-81.466195924999994</v>
      </c>
      <c r="O104">
        <v>6.4999999999999947E-2</v>
      </c>
      <c r="R104" t="s">
        <v>626</v>
      </c>
      <c r="S104">
        <v>0.11699999999999999</v>
      </c>
      <c r="T104">
        <f t="shared" si="3"/>
        <v>11.7</v>
      </c>
      <c r="U104">
        <v>0.12562499999999999</v>
      </c>
      <c r="V104">
        <f t="shared" si="4"/>
        <v>-8.6249999999999929</v>
      </c>
    </row>
    <row r="105" spans="1:22" x14ac:dyDescent="0.2">
      <c r="A105" t="s">
        <v>24</v>
      </c>
      <c r="B105" t="s">
        <v>495</v>
      </c>
      <c r="C105" t="s">
        <v>183</v>
      </c>
      <c r="D105" t="s">
        <v>580</v>
      </c>
      <c r="E105" t="s">
        <v>593</v>
      </c>
      <c r="F105">
        <v>16</v>
      </c>
      <c r="G105" t="s">
        <v>490</v>
      </c>
      <c r="H105">
        <v>2.5</v>
      </c>
      <c r="I105" t="s">
        <v>491</v>
      </c>
      <c r="J105" s="27">
        <v>43369</v>
      </c>
      <c r="K105">
        <v>18</v>
      </c>
      <c r="L105">
        <v>106</v>
      </c>
      <c r="M105">
        <v>30.738682149999999</v>
      </c>
      <c r="N105">
        <v>-81.466191257000006</v>
      </c>
      <c r="O105">
        <v>4.7000000000000042E-2</v>
      </c>
      <c r="R105" t="s">
        <v>398</v>
      </c>
      <c r="S105">
        <v>0.16524999999999998</v>
      </c>
      <c r="T105">
        <f t="shared" si="3"/>
        <v>16.524999999999999</v>
      </c>
      <c r="U105">
        <v>0.12562499999999999</v>
      </c>
      <c r="V105">
        <f t="shared" si="4"/>
        <v>39.624999999999993</v>
      </c>
    </row>
    <row r="106" spans="1:22" x14ac:dyDescent="0.2">
      <c r="A106" t="s">
        <v>24</v>
      </c>
      <c r="B106" t="s">
        <v>495</v>
      </c>
      <c r="C106" t="s">
        <v>183</v>
      </c>
      <c r="D106" t="s">
        <v>221</v>
      </c>
      <c r="E106" t="s">
        <v>404</v>
      </c>
      <c r="F106">
        <v>8</v>
      </c>
      <c r="G106" t="s">
        <v>490</v>
      </c>
      <c r="H106">
        <v>0.5</v>
      </c>
      <c r="I106" t="s">
        <v>491</v>
      </c>
      <c r="J106" s="27">
        <v>43369</v>
      </c>
      <c r="K106">
        <v>18</v>
      </c>
      <c r="L106">
        <v>98</v>
      </c>
      <c r="M106">
        <v>30.738663011</v>
      </c>
      <c r="N106">
        <v>-81.466188349999996</v>
      </c>
      <c r="O106">
        <v>6.7999999999999949E-2</v>
      </c>
      <c r="R106" t="s">
        <v>624</v>
      </c>
      <c r="S106">
        <v>0.12341666666666667</v>
      </c>
      <c r="T106">
        <f t="shared" si="3"/>
        <v>12.341666666666667</v>
      </c>
      <c r="U106">
        <v>0.12562499999999999</v>
      </c>
      <c r="V106">
        <f t="shared" si="4"/>
        <v>-2.2083333333333122</v>
      </c>
    </row>
    <row r="107" spans="1:22" x14ac:dyDescent="0.2">
      <c r="A107" t="s">
        <v>24</v>
      </c>
      <c r="B107" t="s">
        <v>495</v>
      </c>
      <c r="C107" t="s">
        <v>183</v>
      </c>
      <c r="D107" t="s">
        <v>221</v>
      </c>
      <c r="E107" t="s">
        <v>404</v>
      </c>
      <c r="F107">
        <v>10</v>
      </c>
      <c r="G107" t="s">
        <v>490</v>
      </c>
      <c r="H107">
        <v>1</v>
      </c>
      <c r="I107" t="s">
        <v>491</v>
      </c>
      <c r="J107" s="27">
        <v>43369</v>
      </c>
      <c r="K107">
        <v>18</v>
      </c>
      <c r="L107">
        <v>100</v>
      </c>
      <c r="M107">
        <v>30.738666626000001</v>
      </c>
      <c r="N107">
        <v>-81.466188591999995</v>
      </c>
      <c r="O107">
        <v>4.2000000000000037E-2</v>
      </c>
      <c r="R107" t="s">
        <v>420</v>
      </c>
      <c r="S107">
        <v>8.7749999999999967E-2</v>
      </c>
      <c r="T107">
        <f t="shared" si="3"/>
        <v>8.7749999999999968</v>
      </c>
      <c r="U107">
        <v>7.2125000000000022E-2</v>
      </c>
      <c r="V107">
        <f t="shared" si="4"/>
        <v>15.624999999999945</v>
      </c>
    </row>
    <row r="108" spans="1:22" x14ac:dyDescent="0.2">
      <c r="A108" t="s">
        <v>24</v>
      </c>
      <c r="B108" t="s">
        <v>495</v>
      </c>
      <c r="C108" t="s">
        <v>183</v>
      </c>
      <c r="D108" t="s">
        <v>221</v>
      </c>
      <c r="E108" t="s">
        <v>404</v>
      </c>
      <c r="F108">
        <v>12</v>
      </c>
      <c r="G108" t="s">
        <v>490</v>
      </c>
      <c r="H108">
        <v>1.5</v>
      </c>
      <c r="I108" t="s">
        <v>491</v>
      </c>
      <c r="J108" s="27">
        <v>43369</v>
      </c>
      <c r="K108">
        <v>18</v>
      </c>
      <c r="L108">
        <v>102</v>
      </c>
      <c r="M108">
        <v>30.738672308000002</v>
      </c>
      <c r="N108">
        <v>-81.466189622000002</v>
      </c>
      <c r="O108">
        <v>4.1000000000000036E-2</v>
      </c>
      <c r="R108" t="s">
        <v>628</v>
      </c>
      <c r="S108">
        <v>7.5999999999999956E-2</v>
      </c>
      <c r="T108">
        <f t="shared" si="3"/>
        <v>7.5999999999999961</v>
      </c>
      <c r="U108">
        <v>7.2125000000000022E-2</v>
      </c>
      <c r="V108">
        <f t="shared" si="4"/>
        <v>3.8749999999999343</v>
      </c>
    </row>
    <row r="109" spans="1:22" x14ac:dyDescent="0.2">
      <c r="A109" t="s">
        <v>24</v>
      </c>
      <c r="B109" t="s">
        <v>495</v>
      </c>
      <c r="C109" t="s">
        <v>183</v>
      </c>
      <c r="D109" t="s">
        <v>221</v>
      </c>
      <c r="E109" t="s">
        <v>404</v>
      </c>
      <c r="F109">
        <v>14</v>
      </c>
      <c r="G109" t="s">
        <v>490</v>
      </c>
      <c r="H109">
        <v>2</v>
      </c>
      <c r="I109" t="s">
        <v>491</v>
      </c>
      <c r="J109" s="27">
        <v>43369</v>
      </c>
      <c r="K109">
        <v>18</v>
      </c>
      <c r="L109">
        <v>104</v>
      </c>
      <c r="M109">
        <v>30.738677202000002</v>
      </c>
      <c r="N109">
        <v>-81.466189884000002</v>
      </c>
      <c r="O109">
        <v>-1.6000000000000014E-2</v>
      </c>
      <c r="R109" t="s">
        <v>288</v>
      </c>
      <c r="S109">
        <v>6.9499999999999951E-2</v>
      </c>
      <c r="T109">
        <f t="shared" si="3"/>
        <v>6.9499999999999948</v>
      </c>
      <c r="U109">
        <v>7.2125000000000022E-2</v>
      </c>
      <c r="V109">
        <f t="shared" si="4"/>
        <v>-2.6250000000000719</v>
      </c>
    </row>
    <row r="110" spans="1:22" x14ac:dyDescent="0.2">
      <c r="A110" t="s">
        <v>24</v>
      </c>
      <c r="B110" t="s">
        <v>495</v>
      </c>
      <c r="C110" t="s">
        <v>183</v>
      </c>
      <c r="D110" t="s">
        <v>113</v>
      </c>
      <c r="E110" t="s">
        <v>591</v>
      </c>
      <c r="F110">
        <v>1</v>
      </c>
      <c r="G110" t="s">
        <v>488</v>
      </c>
      <c r="H110">
        <v>-1</v>
      </c>
      <c r="I110" t="s">
        <v>489</v>
      </c>
      <c r="J110" s="27">
        <v>43369</v>
      </c>
      <c r="K110">
        <v>18</v>
      </c>
      <c r="L110">
        <v>91</v>
      </c>
      <c r="M110">
        <v>30.738647469</v>
      </c>
      <c r="N110">
        <v>-81.466194978999994</v>
      </c>
      <c r="O110">
        <v>1.4000000000000012E-2</v>
      </c>
      <c r="R110" t="s">
        <v>421</v>
      </c>
      <c r="S110">
        <v>7.149999999999998E-2</v>
      </c>
      <c r="T110">
        <f t="shared" si="3"/>
        <v>7.1499999999999977</v>
      </c>
      <c r="U110">
        <v>7.2125000000000022E-2</v>
      </c>
      <c r="V110">
        <f t="shared" si="4"/>
        <v>-0.62500000000004219</v>
      </c>
    </row>
    <row r="111" spans="1:22" x14ac:dyDescent="0.2">
      <c r="A111" t="s">
        <v>24</v>
      </c>
      <c r="B111" t="s">
        <v>495</v>
      </c>
      <c r="C111" t="s">
        <v>183</v>
      </c>
      <c r="D111" t="s">
        <v>113</v>
      </c>
      <c r="E111" t="s">
        <v>591</v>
      </c>
      <c r="F111">
        <v>2</v>
      </c>
      <c r="G111" t="s">
        <v>490</v>
      </c>
      <c r="H111">
        <v>-1</v>
      </c>
      <c r="I111" t="s">
        <v>489</v>
      </c>
      <c r="J111" s="27">
        <v>43369</v>
      </c>
      <c r="K111">
        <v>18</v>
      </c>
      <c r="L111">
        <v>92</v>
      </c>
      <c r="M111">
        <v>30.738649122999998</v>
      </c>
      <c r="N111">
        <v>-81.466186774999997</v>
      </c>
      <c r="O111">
        <v>8.4999999999999964E-2</v>
      </c>
      <c r="R111" t="s">
        <v>629</v>
      </c>
      <c r="S111">
        <v>8.2999999999999963E-2</v>
      </c>
      <c r="T111">
        <f t="shared" si="3"/>
        <v>8.2999999999999972</v>
      </c>
      <c r="U111">
        <v>7.2125000000000022E-2</v>
      </c>
      <c r="V111">
        <f t="shared" si="4"/>
        <v>10.87499999999994</v>
      </c>
    </row>
    <row r="112" spans="1:22" x14ac:dyDescent="0.2">
      <c r="A112" t="s">
        <v>24</v>
      </c>
      <c r="B112" t="s">
        <v>495</v>
      </c>
      <c r="C112" t="s">
        <v>183</v>
      </c>
      <c r="D112" t="s">
        <v>113</v>
      </c>
      <c r="E112" t="s">
        <v>591</v>
      </c>
      <c r="F112">
        <v>3</v>
      </c>
      <c r="G112" t="s">
        <v>488</v>
      </c>
      <c r="H112">
        <v>-0.5</v>
      </c>
      <c r="I112" t="s">
        <v>489</v>
      </c>
      <c r="J112" s="27">
        <v>43369</v>
      </c>
      <c r="K112">
        <v>18</v>
      </c>
      <c r="L112">
        <v>93</v>
      </c>
      <c r="M112">
        <v>30.738652054999999</v>
      </c>
      <c r="N112">
        <v>-81.466195433999999</v>
      </c>
      <c r="O112">
        <v>5.3000000000000047E-2</v>
      </c>
      <c r="R112" t="s">
        <v>422</v>
      </c>
      <c r="S112">
        <v>7.8999999999999959E-2</v>
      </c>
      <c r="T112">
        <f t="shared" si="3"/>
        <v>7.8999999999999959</v>
      </c>
      <c r="U112">
        <v>7.2125000000000022E-2</v>
      </c>
      <c r="V112">
        <f t="shared" si="4"/>
        <v>6.8749999999999369</v>
      </c>
    </row>
    <row r="113" spans="1:22" x14ac:dyDescent="0.2">
      <c r="A113" t="s">
        <v>24</v>
      </c>
      <c r="B113" t="s">
        <v>495</v>
      </c>
      <c r="C113" t="s">
        <v>183</v>
      </c>
      <c r="D113" t="s">
        <v>113</v>
      </c>
      <c r="E113" t="s">
        <v>591</v>
      </c>
      <c r="F113">
        <v>4</v>
      </c>
      <c r="G113" t="s">
        <v>490</v>
      </c>
      <c r="H113">
        <v>-0.5</v>
      </c>
      <c r="I113" t="s">
        <v>489</v>
      </c>
      <c r="J113" s="27">
        <v>43369</v>
      </c>
      <c r="K113">
        <v>18</v>
      </c>
      <c r="L113">
        <v>94</v>
      </c>
      <c r="M113">
        <v>30.738652081000001</v>
      </c>
      <c r="N113">
        <v>-81.466186137999998</v>
      </c>
      <c r="O113">
        <v>7.1999999999999953E-2</v>
      </c>
      <c r="R113" t="s">
        <v>627</v>
      </c>
      <c r="S113">
        <v>7.8916666666666677E-2</v>
      </c>
      <c r="T113">
        <f t="shared" si="3"/>
        <v>7.8916666666666675</v>
      </c>
      <c r="U113">
        <v>7.2125000000000022E-2</v>
      </c>
      <c r="V113">
        <f t="shared" si="4"/>
        <v>6.7916666666666545</v>
      </c>
    </row>
    <row r="114" spans="1:22" x14ac:dyDescent="0.2">
      <c r="A114" t="s">
        <v>24</v>
      </c>
      <c r="B114" t="s">
        <v>495</v>
      </c>
      <c r="C114" t="s">
        <v>183</v>
      </c>
      <c r="D114" t="s">
        <v>113</v>
      </c>
      <c r="E114" t="s">
        <v>591</v>
      </c>
      <c r="F114">
        <v>5</v>
      </c>
      <c r="G114" t="s">
        <v>488</v>
      </c>
      <c r="H114">
        <v>0</v>
      </c>
      <c r="I114" t="s">
        <v>690</v>
      </c>
      <c r="J114" s="27">
        <v>43369</v>
      </c>
      <c r="K114">
        <v>18</v>
      </c>
      <c r="L114">
        <v>95</v>
      </c>
      <c r="M114">
        <v>30.738655703999999</v>
      </c>
      <c r="N114">
        <v>-81.466196034000006</v>
      </c>
      <c r="O114">
        <v>7.7999999999999958E-2</v>
      </c>
    </row>
    <row r="115" spans="1:22" x14ac:dyDescent="0.2">
      <c r="A115" t="s">
        <v>24</v>
      </c>
      <c r="B115" t="s">
        <v>495</v>
      </c>
      <c r="C115" t="s">
        <v>183</v>
      </c>
      <c r="D115" t="s">
        <v>113</v>
      </c>
      <c r="E115" t="s">
        <v>591</v>
      </c>
      <c r="F115">
        <v>6</v>
      </c>
      <c r="G115" t="s">
        <v>490</v>
      </c>
      <c r="H115">
        <v>0</v>
      </c>
      <c r="I115" t="s">
        <v>690</v>
      </c>
      <c r="J115" s="27">
        <v>43369</v>
      </c>
      <c r="K115">
        <v>18</v>
      </c>
      <c r="L115">
        <v>96</v>
      </c>
      <c r="M115">
        <v>30.738656901999999</v>
      </c>
      <c r="N115">
        <v>-81.466187022</v>
      </c>
      <c r="O115">
        <v>6.6999999999999948E-2</v>
      </c>
    </row>
    <row r="116" spans="1:22" x14ac:dyDescent="0.2">
      <c r="A116" t="s">
        <v>24</v>
      </c>
      <c r="B116" t="s">
        <v>495</v>
      </c>
      <c r="C116" t="s">
        <v>183</v>
      </c>
      <c r="D116" t="s">
        <v>113</v>
      </c>
      <c r="E116" t="s">
        <v>591</v>
      </c>
      <c r="F116">
        <v>25</v>
      </c>
      <c r="G116" t="s">
        <v>488</v>
      </c>
      <c r="H116">
        <v>5</v>
      </c>
      <c r="I116" t="s">
        <v>690</v>
      </c>
      <c r="J116" s="27">
        <v>43369</v>
      </c>
      <c r="K116">
        <v>18</v>
      </c>
      <c r="L116">
        <v>115</v>
      </c>
      <c r="M116">
        <v>30.738699177000001</v>
      </c>
      <c r="N116">
        <v>-81.466207917000006</v>
      </c>
      <c r="O116">
        <v>-2.6999999999999913E-2</v>
      </c>
    </row>
    <row r="117" spans="1:22" x14ac:dyDescent="0.2">
      <c r="A117" t="s">
        <v>24</v>
      </c>
      <c r="B117" t="s">
        <v>495</v>
      </c>
      <c r="C117" t="s">
        <v>183</v>
      </c>
      <c r="D117" t="s">
        <v>113</v>
      </c>
      <c r="E117" t="s">
        <v>591</v>
      </c>
      <c r="F117">
        <v>26</v>
      </c>
      <c r="G117" t="s">
        <v>490</v>
      </c>
      <c r="H117">
        <v>5</v>
      </c>
      <c r="I117" t="s">
        <v>690</v>
      </c>
      <c r="J117" s="27">
        <v>43369</v>
      </c>
      <c r="K117">
        <v>18</v>
      </c>
      <c r="L117">
        <v>116</v>
      </c>
      <c r="M117">
        <v>30.738701007</v>
      </c>
      <c r="N117">
        <v>-81.466198663</v>
      </c>
      <c r="O117">
        <v>7.0000000000000062E-3</v>
      </c>
    </row>
    <row r="118" spans="1:22" x14ac:dyDescent="0.2">
      <c r="A118" t="s">
        <v>24</v>
      </c>
      <c r="B118" t="s">
        <v>495</v>
      </c>
      <c r="C118" t="s">
        <v>183</v>
      </c>
      <c r="D118" t="s">
        <v>113</v>
      </c>
      <c r="E118" t="s">
        <v>591</v>
      </c>
      <c r="F118">
        <v>27</v>
      </c>
      <c r="G118" t="s">
        <v>488</v>
      </c>
      <c r="H118">
        <v>5.5</v>
      </c>
      <c r="I118" t="s">
        <v>489</v>
      </c>
      <c r="J118" s="27">
        <v>43369</v>
      </c>
      <c r="K118">
        <v>18</v>
      </c>
      <c r="L118">
        <v>117</v>
      </c>
      <c r="M118">
        <v>30.738704813999998</v>
      </c>
      <c r="N118">
        <v>-81.466210171</v>
      </c>
      <c r="O118">
        <v>1.6000000000000014E-2</v>
      </c>
    </row>
    <row r="119" spans="1:22" x14ac:dyDescent="0.2">
      <c r="A119" t="s">
        <v>24</v>
      </c>
      <c r="B119" t="s">
        <v>495</v>
      </c>
      <c r="C119" t="s">
        <v>183</v>
      </c>
      <c r="D119" t="s">
        <v>113</v>
      </c>
      <c r="E119" t="s">
        <v>591</v>
      </c>
      <c r="F119">
        <v>28</v>
      </c>
      <c r="G119" t="s">
        <v>490</v>
      </c>
      <c r="H119">
        <v>5.5</v>
      </c>
      <c r="I119" t="s">
        <v>489</v>
      </c>
      <c r="J119" s="27">
        <v>43369</v>
      </c>
      <c r="K119">
        <v>18</v>
      </c>
      <c r="L119">
        <v>118</v>
      </c>
      <c r="M119">
        <v>30.738705952</v>
      </c>
      <c r="N119">
        <v>-81.466200427999993</v>
      </c>
      <c r="O119">
        <v>3.0000000000000027E-3</v>
      </c>
    </row>
    <row r="120" spans="1:22" x14ac:dyDescent="0.2">
      <c r="A120" t="s">
        <v>24</v>
      </c>
      <c r="B120" t="s">
        <v>495</v>
      </c>
      <c r="C120" t="s">
        <v>183</v>
      </c>
      <c r="D120" t="s">
        <v>113</v>
      </c>
      <c r="E120" t="s">
        <v>591</v>
      </c>
      <c r="F120">
        <v>29</v>
      </c>
      <c r="G120" t="s">
        <v>488</v>
      </c>
      <c r="H120">
        <v>6</v>
      </c>
      <c r="I120" t="s">
        <v>489</v>
      </c>
      <c r="J120" s="27">
        <v>43369</v>
      </c>
      <c r="K120">
        <v>18</v>
      </c>
      <c r="L120">
        <v>119</v>
      </c>
      <c r="M120">
        <v>30.738708278000001</v>
      </c>
      <c r="N120">
        <v>-81.466211079000004</v>
      </c>
      <c r="O120">
        <v>7.4999999999999956E-2</v>
      </c>
    </row>
    <row r="121" spans="1:22" x14ac:dyDescent="0.2">
      <c r="A121" t="s">
        <v>24</v>
      </c>
      <c r="B121" t="s">
        <v>495</v>
      </c>
      <c r="C121" t="s">
        <v>183</v>
      </c>
      <c r="D121" t="s">
        <v>113</v>
      </c>
      <c r="E121" t="s">
        <v>591</v>
      </c>
      <c r="F121">
        <v>30</v>
      </c>
      <c r="G121" t="s">
        <v>490</v>
      </c>
      <c r="H121">
        <v>6</v>
      </c>
      <c r="I121" t="s">
        <v>489</v>
      </c>
      <c r="J121" s="27">
        <v>43369</v>
      </c>
      <c r="K121">
        <v>18</v>
      </c>
      <c r="L121">
        <v>120</v>
      </c>
      <c r="M121">
        <v>30.738710973</v>
      </c>
      <c r="N121">
        <v>-81.466201986000002</v>
      </c>
      <c r="O121">
        <v>6.0000000000000053E-2</v>
      </c>
    </row>
    <row r="122" spans="1:22" x14ac:dyDescent="0.2">
      <c r="A122" t="s">
        <v>24</v>
      </c>
      <c r="B122" t="s">
        <v>496</v>
      </c>
      <c r="C122" t="s">
        <v>176</v>
      </c>
      <c r="D122" t="s">
        <v>134</v>
      </c>
      <c r="E122" t="s">
        <v>381</v>
      </c>
      <c r="F122">
        <v>7</v>
      </c>
      <c r="G122" t="s">
        <v>488</v>
      </c>
      <c r="H122">
        <v>0.5</v>
      </c>
      <c r="I122" t="s">
        <v>491</v>
      </c>
      <c r="J122" s="27">
        <v>43369</v>
      </c>
      <c r="K122">
        <v>18</v>
      </c>
      <c r="L122">
        <v>157</v>
      </c>
      <c r="M122">
        <v>30.737523809999999</v>
      </c>
      <c r="N122">
        <v>-81.465754455999999</v>
      </c>
      <c r="O122">
        <v>8.2999999999999963E-2</v>
      </c>
    </row>
    <row r="123" spans="1:22" x14ac:dyDescent="0.2">
      <c r="A123" t="s">
        <v>24</v>
      </c>
      <c r="B123" t="s">
        <v>496</v>
      </c>
      <c r="C123" t="s">
        <v>176</v>
      </c>
      <c r="D123" t="s">
        <v>134</v>
      </c>
      <c r="E123" t="s">
        <v>381</v>
      </c>
      <c r="F123">
        <v>9</v>
      </c>
      <c r="G123" t="s">
        <v>488</v>
      </c>
      <c r="H123">
        <v>1</v>
      </c>
      <c r="I123" t="s">
        <v>491</v>
      </c>
      <c r="J123" s="27">
        <v>43369</v>
      </c>
      <c r="K123">
        <v>18</v>
      </c>
      <c r="L123">
        <v>159</v>
      </c>
      <c r="M123">
        <v>30.737528259000001</v>
      </c>
      <c r="N123">
        <v>-81.465756984999999</v>
      </c>
      <c r="O123">
        <v>5.9000000000000052E-2</v>
      </c>
    </row>
    <row r="124" spans="1:22" x14ac:dyDescent="0.2">
      <c r="A124" t="s">
        <v>24</v>
      </c>
      <c r="B124" t="s">
        <v>496</v>
      </c>
      <c r="C124" t="s">
        <v>176</v>
      </c>
      <c r="D124" t="s">
        <v>134</v>
      </c>
      <c r="E124" t="s">
        <v>381</v>
      </c>
      <c r="F124">
        <v>11</v>
      </c>
      <c r="G124" t="s">
        <v>488</v>
      </c>
      <c r="H124">
        <v>1.5</v>
      </c>
      <c r="I124" t="s">
        <v>491</v>
      </c>
      <c r="J124" s="27">
        <v>43369</v>
      </c>
      <c r="K124">
        <v>18</v>
      </c>
      <c r="L124">
        <v>161</v>
      </c>
      <c r="M124">
        <v>30.737532122000001</v>
      </c>
      <c r="N124">
        <v>-81.465758785000006</v>
      </c>
      <c r="O124">
        <v>3.8000000000000034E-2</v>
      </c>
    </row>
    <row r="125" spans="1:22" x14ac:dyDescent="0.2">
      <c r="A125" t="s">
        <v>24</v>
      </c>
      <c r="B125" t="s">
        <v>496</v>
      </c>
      <c r="C125" t="s">
        <v>176</v>
      </c>
      <c r="D125" t="s">
        <v>134</v>
      </c>
      <c r="E125" t="s">
        <v>381</v>
      </c>
      <c r="F125">
        <v>13</v>
      </c>
      <c r="G125" t="s">
        <v>488</v>
      </c>
      <c r="H125">
        <v>2</v>
      </c>
      <c r="I125" t="s">
        <v>491</v>
      </c>
      <c r="J125" s="27">
        <v>43369</v>
      </c>
      <c r="K125">
        <v>18</v>
      </c>
      <c r="L125">
        <v>163</v>
      </c>
      <c r="M125">
        <v>30.737536184</v>
      </c>
      <c r="N125">
        <v>-81.465761646999994</v>
      </c>
      <c r="O125">
        <v>8.9999999999999969E-2</v>
      </c>
    </row>
    <row r="126" spans="1:22" x14ac:dyDescent="0.2">
      <c r="A126" t="s">
        <v>24</v>
      </c>
      <c r="B126" t="s">
        <v>496</v>
      </c>
      <c r="C126" t="s">
        <v>176</v>
      </c>
      <c r="D126" t="s">
        <v>579</v>
      </c>
      <c r="E126" t="s">
        <v>598</v>
      </c>
      <c r="F126">
        <v>15</v>
      </c>
      <c r="G126" t="s">
        <v>488</v>
      </c>
      <c r="H126">
        <v>2.5</v>
      </c>
      <c r="I126" t="s">
        <v>491</v>
      </c>
      <c r="J126" s="27">
        <v>43369</v>
      </c>
      <c r="K126">
        <v>18</v>
      </c>
      <c r="L126">
        <v>165</v>
      </c>
      <c r="M126">
        <v>30.737540424999999</v>
      </c>
      <c r="N126">
        <v>-81.465764124000003</v>
      </c>
      <c r="O126">
        <v>2.0000000000000018E-3</v>
      </c>
    </row>
    <row r="127" spans="1:22" x14ac:dyDescent="0.2">
      <c r="A127" t="s">
        <v>24</v>
      </c>
      <c r="B127" t="s">
        <v>496</v>
      </c>
      <c r="C127" t="s">
        <v>176</v>
      </c>
      <c r="D127" t="s">
        <v>135</v>
      </c>
      <c r="E127" t="s">
        <v>275</v>
      </c>
      <c r="F127">
        <v>17</v>
      </c>
      <c r="G127" t="s">
        <v>488</v>
      </c>
      <c r="H127">
        <v>3</v>
      </c>
      <c r="I127" t="s">
        <v>491</v>
      </c>
      <c r="J127" s="27">
        <v>43369</v>
      </c>
      <c r="K127">
        <v>18</v>
      </c>
      <c r="L127">
        <v>167</v>
      </c>
      <c r="M127">
        <v>30.73754478</v>
      </c>
      <c r="N127">
        <v>-81.465765869999998</v>
      </c>
      <c r="O127">
        <v>0.10999999999999999</v>
      </c>
    </row>
    <row r="128" spans="1:22" x14ac:dyDescent="0.2">
      <c r="A128" t="s">
        <v>24</v>
      </c>
      <c r="B128" t="s">
        <v>496</v>
      </c>
      <c r="C128" t="s">
        <v>176</v>
      </c>
      <c r="D128" t="s">
        <v>135</v>
      </c>
      <c r="E128" t="s">
        <v>275</v>
      </c>
      <c r="F128">
        <v>19</v>
      </c>
      <c r="G128" t="s">
        <v>488</v>
      </c>
      <c r="H128">
        <v>3.5</v>
      </c>
      <c r="I128" t="s">
        <v>491</v>
      </c>
      <c r="J128" s="27">
        <v>43369</v>
      </c>
      <c r="K128">
        <v>18</v>
      </c>
      <c r="L128">
        <v>169</v>
      </c>
      <c r="M128">
        <v>30.737549311999999</v>
      </c>
      <c r="N128">
        <v>-81.465768315000005</v>
      </c>
      <c r="O128">
        <v>3.9000000000000035E-2</v>
      </c>
    </row>
    <row r="129" spans="1:15" x14ac:dyDescent="0.2">
      <c r="A129" t="s">
        <v>24</v>
      </c>
      <c r="B129" t="s">
        <v>496</v>
      </c>
      <c r="C129" t="s">
        <v>176</v>
      </c>
      <c r="D129" t="s">
        <v>135</v>
      </c>
      <c r="E129" t="s">
        <v>275</v>
      </c>
      <c r="F129">
        <v>21</v>
      </c>
      <c r="G129" t="s">
        <v>488</v>
      </c>
      <c r="H129">
        <v>4</v>
      </c>
      <c r="I129" t="s">
        <v>491</v>
      </c>
      <c r="J129" s="27">
        <v>43369</v>
      </c>
      <c r="K129">
        <v>18</v>
      </c>
      <c r="L129">
        <v>171</v>
      </c>
      <c r="M129">
        <v>30.737552863000001</v>
      </c>
      <c r="N129">
        <v>-81.465769189</v>
      </c>
      <c r="O129">
        <v>5.0000000000000044E-2</v>
      </c>
    </row>
    <row r="130" spans="1:15" x14ac:dyDescent="0.2">
      <c r="A130" t="s">
        <v>24</v>
      </c>
      <c r="B130" t="s">
        <v>496</v>
      </c>
      <c r="C130" t="s">
        <v>176</v>
      </c>
      <c r="D130" t="s">
        <v>135</v>
      </c>
      <c r="E130" t="s">
        <v>275</v>
      </c>
      <c r="F130">
        <v>23</v>
      </c>
      <c r="G130" t="s">
        <v>488</v>
      </c>
      <c r="H130">
        <v>4.5</v>
      </c>
      <c r="I130" t="s">
        <v>491</v>
      </c>
      <c r="J130" s="27">
        <v>43369</v>
      </c>
      <c r="K130">
        <v>18</v>
      </c>
      <c r="L130">
        <v>173</v>
      </c>
      <c r="M130">
        <v>30.737555566000001</v>
      </c>
      <c r="N130">
        <v>-81.465772560000005</v>
      </c>
      <c r="O130">
        <v>0.16200000000000003</v>
      </c>
    </row>
    <row r="131" spans="1:15" x14ac:dyDescent="0.2">
      <c r="A131" t="s">
        <v>24</v>
      </c>
      <c r="B131" t="s">
        <v>496</v>
      </c>
      <c r="C131" t="s">
        <v>176</v>
      </c>
      <c r="D131" t="s">
        <v>220</v>
      </c>
      <c r="E131" t="s">
        <v>382</v>
      </c>
      <c r="F131">
        <v>18</v>
      </c>
      <c r="G131" t="s">
        <v>490</v>
      </c>
      <c r="H131">
        <v>3</v>
      </c>
      <c r="I131" t="s">
        <v>491</v>
      </c>
      <c r="J131" s="27">
        <v>43369</v>
      </c>
      <c r="K131">
        <v>18</v>
      </c>
      <c r="L131">
        <v>168</v>
      </c>
      <c r="M131">
        <v>30.737547463999999</v>
      </c>
      <c r="N131">
        <v>-81.465756108999997</v>
      </c>
      <c r="O131">
        <v>0.11399999999999999</v>
      </c>
    </row>
    <row r="132" spans="1:15" x14ac:dyDescent="0.2">
      <c r="A132" t="s">
        <v>24</v>
      </c>
      <c r="B132" t="s">
        <v>496</v>
      </c>
      <c r="C132" t="s">
        <v>176</v>
      </c>
      <c r="D132" t="s">
        <v>220</v>
      </c>
      <c r="E132" t="s">
        <v>382</v>
      </c>
      <c r="F132">
        <v>20</v>
      </c>
      <c r="G132" t="s">
        <v>490</v>
      </c>
      <c r="H132">
        <v>3.5</v>
      </c>
      <c r="I132" t="s">
        <v>491</v>
      </c>
      <c r="J132" s="27">
        <v>43369</v>
      </c>
      <c r="K132">
        <v>18</v>
      </c>
      <c r="L132">
        <v>170</v>
      </c>
      <c r="M132">
        <v>30.737552364999999</v>
      </c>
      <c r="N132">
        <v>-81.465757725000003</v>
      </c>
      <c r="O132">
        <v>5.4000000000000048E-2</v>
      </c>
    </row>
    <row r="133" spans="1:15" x14ac:dyDescent="0.2">
      <c r="A133" t="s">
        <v>24</v>
      </c>
      <c r="B133" t="s">
        <v>496</v>
      </c>
      <c r="C133" t="s">
        <v>176</v>
      </c>
      <c r="D133" t="s">
        <v>220</v>
      </c>
      <c r="E133" t="s">
        <v>382</v>
      </c>
      <c r="F133">
        <v>22</v>
      </c>
      <c r="G133" t="s">
        <v>490</v>
      </c>
      <c r="H133">
        <v>4</v>
      </c>
      <c r="I133" t="s">
        <v>491</v>
      </c>
      <c r="J133" s="27">
        <v>43369</v>
      </c>
      <c r="K133">
        <v>18</v>
      </c>
      <c r="L133">
        <v>172</v>
      </c>
      <c r="M133">
        <v>30.737555984</v>
      </c>
      <c r="N133">
        <v>-81.465760071000005</v>
      </c>
      <c r="O133">
        <v>9.2999999999999972E-2</v>
      </c>
    </row>
    <row r="134" spans="1:15" x14ac:dyDescent="0.2">
      <c r="A134" t="s">
        <v>24</v>
      </c>
      <c r="B134" t="s">
        <v>496</v>
      </c>
      <c r="C134" t="s">
        <v>176</v>
      </c>
      <c r="D134" t="s">
        <v>220</v>
      </c>
      <c r="E134" t="s">
        <v>382</v>
      </c>
      <c r="F134">
        <v>24</v>
      </c>
      <c r="G134" t="s">
        <v>490</v>
      </c>
      <c r="H134">
        <v>4.5</v>
      </c>
      <c r="I134" t="s">
        <v>491</v>
      </c>
      <c r="J134" s="27">
        <v>43369</v>
      </c>
      <c r="K134">
        <v>18</v>
      </c>
      <c r="L134">
        <v>174</v>
      </c>
      <c r="M134">
        <v>30.737559681</v>
      </c>
      <c r="N134">
        <v>-81.465762491000007</v>
      </c>
      <c r="O134">
        <v>0.15000000000000002</v>
      </c>
    </row>
    <row r="135" spans="1:15" x14ac:dyDescent="0.2">
      <c r="A135" t="s">
        <v>24</v>
      </c>
      <c r="B135" t="s">
        <v>496</v>
      </c>
      <c r="C135" t="s">
        <v>176</v>
      </c>
      <c r="D135" t="s">
        <v>580</v>
      </c>
      <c r="E135" t="s">
        <v>599</v>
      </c>
      <c r="F135">
        <v>16</v>
      </c>
      <c r="G135" t="s">
        <v>490</v>
      </c>
      <c r="H135">
        <v>2.5</v>
      </c>
      <c r="I135" t="s">
        <v>491</v>
      </c>
      <c r="J135" s="27">
        <v>43369</v>
      </c>
      <c r="K135">
        <v>18</v>
      </c>
      <c r="L135">
        <v>166</v>
      </c>
      <c r="M135">
        <v>30.737544065000002</v>
      </c>
      <c r="N135">
        <v>-81.465755240999997</v>
      </c>
      <c r="O135">
        <v>0.10999999999999999</v>
      </c>
    </row>
    <row r="136" spans="1:15" x14ac:dyDescent="0.2">
      <c r="A136" t="s">
        <v>24</v>
      </c>
      <c r="B136" t="s">
        <v>496</v>
      </c>
      <c r="C136" t="s">
        <v>176</v>
      </c>
      <c r="D136" t="s">
        <v>221</v>
      </c>
      <c r="E136" t="s">
        <v>383</v>
      </c>
      <c r="F136">
        <v>8</v>
      </c>
      <c r="G136" t="s">
        <v>490</v>
      </c>
      <c r="H136">
        <v>0.5</v>
      </c>
      <c r="I136" t="s">
        <v>491</v>
      </c>
      <c r="J136" s="27">
        <v>43369</v>
      </c>
      <c r="K136">
        <v>18</v>
      </c>
      <c r="L136">
        <v>158</v>
      </c>
      <c r="M136">
        <v>30.737526419000002</v>
      </c>
      <c r="N136">
        <v>-81.465746953999997</v>
      </c>
      <c r="O136">
        <v>0.10399999999999998</v>
      </c>
    </row>
    <row r="137" spans="1:15" x14ac:dyDescent="0.2">
      <c r="A137" t="s">
        <v>24</v>
      </c>
      <c r="B137" t="s">
        <v>496</v>
      </c>
      <c r="C137" t="s">
        <v>176</v>
      </c>
      <c r="D137" t="s">
        <v>221</v>
      </c>
      <c r="E137" t="s">
        <v>383</v>
      </c>
      <c r="F137">
        <v>10</v>
      </c>
      <c r="G137" t="s">
        <v>490</v>
      </c>
      <c r="H137">
        <v>1</v>
      </c>
      <c r="I137" t="s">
        <v>491</v>
      </c>
      <c r="J137" s="27">
        <v>43369</v>
      </c>
      <c r="K137">
        <v>18</v>
      </c>
      <c r="L137">
        <v>160</v>
      </c>
      <c r="M137">
        <v>30.737530625000002</v>
      </c>
      <c r="N137">
        <v>-81.465749274999993</v>
      </c>
      <c r="O137">
        <v>9.5999999999999974E-2</v>
      </c>
    </row>
    <row r="138" spans="1:15" x14ac:dyDescent="0.2">
      <c r="A138" t="s">
        <v>24</v>
      </c>
      <c r="B138" t="s">
        <v>496</v>
      </c>
      <c r="C138" t="s">
        <v>176</v>
      </c>
      <c r="D138" t="s">
        <v>221</v>
      </c>
      <c r="E138" t="s">
        <v>383</v>
      </c>
      <c r="F138">
        <v>12</v>
      </c>
      <c r="G138" t="s">
        <v>490</v>
      </c>
      <c r="H138">
        <v>1.5</v>
      </c>
      <c r="I138" t="s">
        <v>491</v>
      </c>
      <c r="J138" s="27">
        <v>43369</v>
      </c>
      <c r="K138">
        <v>18</v>
      </c>
      <c r="L138">
        <v>162</v>
      </c>
      <c r="M138">
        <v>30.737534526000001</v>
      </c>
      <c r="N138">
        <v>-81.465750782000001</v>
      </c>
      <c r="O138">
        <v>0.12</v>
      </c>
    </row>
    <row r="139" spans="1:15" x14ac:dyDescent="0.2">
      <c r="A139" t="s">
        <v>24</v>
      </c>
      <c r="B139" t="s">
        <v>496</v>
      </c>
      <c r="C139" t="s">
        <v>176</v>
      </c>
      <c r="D139" t="s">
        <v>221</v>
      </c>
      <c r="E139" t="s">
        <v>383</v>
      </c>
      <c r="F139">
        <v>14</v>
      </c>
      <c r="G139" t="s">
        <v>490</v>
      </c>
      <c r="H139">
        <v>2</v>
      </c>
      <c r="I139" t="s">
        <v>491</v>
      </c>
      <c r="J139" s="27">
        <v>43369</v>
      </c>
      <c r="K139">
        <v>18</v>
      </c>
      <c r="L139">
        <v>164</v>
      </c>
      <c r="M139">
        <v>30.737539129000002</v>
      </c>
      <c r="N139">
        <v>-81.465752339999995</v>
      </c>
      <c r="O139">
        <v>0.11599999999999999</v>
      </c>
    </row>
    <row r="140" spans="1:15" x14ac:dyDescent="0.2">
      <c r="A140" t="s">
        <v>24</v>
      </c>
      <c r="B140" t="s">
        <v>496</v>
      </c>
      <c r="C140" t="s">
        <v>176</v>
      </c>
      <c r="D140" t="s">
        <v>113</v>
      </c>
      <c r="E140" t="s">
        <v>597</v>
      </c>
      <c r="F140">
        <v>1</v>
      </c>
      <c r="G140" t="s">
        <v>488</v>
      </c>
      <c r="H140">
        <v>-1</v>
      </c>
      <c r="I140" t="s">
        <v>489</v>
      </c>
      <c r="J140" s="27">
        <v>43369</v>
      </c>
      <c r="K140">
        <v>18</v>
      </c>
      <c r="L140">
        <v>151</v>
      </c>
      <c r="M140">
        <v>30.737511206000001</v>
      </c>
      <c r="N140">
        <v>-81.465748457999993</v>
      </c>
      <c r="O140">
        <v>5.1000000000000045E-2</v>
      </c>
    </row>
    <row r="141" spans="1:15" x14ac:dyDescent="0.2">
      <c r="A141" t="s">
        <v>24</v>
      </c>
      <c r="B141" t="s">
        <v>496</v>
      </c>
      <c r="C141" t="s">
        <v>176</v>
      </c>
      <c r="D141" t="s">
        <v>113</v>
      </c>
      <c r="E141" t="s">
        <v>597</v>
      </c>
      <c r="F141">
        <v>2</v>
      </c>
      <c r="G141" t="s">
        <v>490</v>
      </c>
      <c r="H141">
        <v>-1</v>
      </c>
      <c r="I141" t="s">
        <v>489</v>
      </c>
      <c r="J141" s="27">
        <v>43369</v>
      </c>
      <c r="K141">
        <v>18</v>
      </c>
      <c r="L141">
        <v>152</v>
      </c>
      <c r="M141">
        <v>30.737514744999999</v>
      </c>
      <c r="N141">
        <v>-81.465741649999998</v>
      </c>
      <c r="O141">
        <v>3.2000000000000028E-2</v>
      </c>
    </row>
    <row r="142" spans="1:15" x14ac:dyDescent="0.2">
      <c r="A142" t="s">
        <v>24</v>
      </c>
      <c r="B142" t="s">
        <v>496</v>
      </c>
      <c r="C142" t="s">
        <v>176</v>
      </c>
      <c r="D142" t="s">
        <v>113</v>
      </c>
      <c r="E142" t="s">
        <v>597</v>
      </c>
      <c r="F142">
        <v>3</v>
      </c>
      <c r="G142" t="s">
        <v>488</v>
      </c>
      <c r="H142">
        <v>-0.5</v>
      </c>
      <c r="I142" t="s">
        <v>489</v>
      </c>
      <c r="J142" s="27">
        <v>43369</v>
      </c>
      <c r="K142">
        <v>18</v>
      </c>
      <c r="L142">
        <v>153</v>
      </c>
      <c r="M142">
        <v>30.737515809000001</v>
      </c>
      <c r="N142">
        <v>-81.465750392000004</v>
      </c>
      <c r="O142">
        <v>5.9000000000000052E-2</v>
      </c>
    </row>
    <row r="143" spans="1:15" x14ac:dyDescent="0.2">
      <c r="A143" t="s">
        <v>24</v>
      </c>
      <c r="B143" t="s">
        <v>496</v>
      </c>
      <c r="C143" t="s">
        <v>176</v>
      </c>
      <c r="D143" t="s">
        <v>113</v>
      </c>
      <c r="E143" t="s">
        <v>597</v>
      </c>
      <c r="F143">
        <v>4</v>
      </c>
      <c r="G143" t="s">
        <v>490</v>
      </c>
      <c r="H143">
        <v>-0.5</v>
      </c>
      <c r="I143" t="s">
        <v>489</v>
      </c>
      <c r="J143" s="27">
        <v>43369</v>
      </c>
      <c r="K143">
        <v>18</v>
      </c>
      <c r="L143">
        <v>154</v>
      </c>
      <c r="M143">
        <v>30.737518887</v>
      </c>
      <c r="N143">
        <v>-81.465743183000001</v>
      </c>
      <c r="O143">
        <v>5.4000000000000048E-2</v>
      </c>
    </row>
    <row r="144" spans="1:15" x14ac:dyDescent="0.2">
      <c r="A144" t="s">
        <v>24</v>
      </c>
      <c r="B144" t="s">
        <v>496</v>
      </c>
      <c r="C144" t="s">
        <v>176</v>
      </c>
      <c r="D144" t="s">
        <v>113</v>
      </c>
      <c r="E144" t="s">
        <v>597</v>
      </c>
      <c r="F144">
        <v>5</v>
      </c>
      <c r="G144" t="s">
        <v>488</v>
      </c>
      <c r="H144">
        <v>0</v>
      </c>
      <c r="I144" t="s">
        <v>690</v>
      </c>
      <c r="J144" s="27">
        <v>43369</v>
      </c>
      <c r="K144">
        <v>18</v>
      </c>
      <c r="L144">
        <v>155</v>
      </c>
      <c r="M144">
        <v>30.737519292000002</v>
      </c>
      <c r="N144">
        <v>-81.465752703999996</v>
      </c>
      <c r="O144">
        <v>8.2999999999999963E-2</v>
      </c>
    </row>
    <row r="145" spans="1:15" x14ac:dyDescent="0.2">
      <c r="A145" t="s">
        <v>24</v>
      </c>
      <c r="B145" t="s">
        <v>496</v>
      </c>
      <c r="C145" t="s">
        <v>176</v>
      </c>
      <c r="D145" t="s">
        <v>113</v>
      </c>
      <c r="E145" t="s">
        <v>597</v>
      </c>
      <c r="F145">
        <v>6</v>
      </c>
      <c r="G145" t="s">
        <v>490</v>
      </c>
      <c r="H145">
        <v>0</v>
      </c>
      <c r="I145" t="s">
        <v>690</v>
      </c>
      <c r="J145" s="27">
        <v>43369</v>
      </c>
      <c r="K145">
        <v>18</v>
      </c>
      <c r="L145">
        <v>156</v>
      </c>
      <c r="M145">
        <v>30.737522518999999</v>
      </c>
      <c r="N145">
        <v>-81.465745597999998</v>
      </c>
      <c r="O145">
        <v>0.10899999999999999</v>
      </c>
    </row>
    <row r="146" spans="1:15" x14ac:dyDescent="0.2">
      <c r="A146" t="s">
        <v>24</v>
      </c>
      <c r="B146" t="s">
        <v>496</v>
      </c>
      <c r="C146" t="s">
        <v>176</v>
      </c>
      <c r="D146" t="s">
        <v>113</v>
      </c>
      <c r="E146" t="s">
        <v>597</v>
      </c>
      <c r="F146">
        <v>25</v>
      </c>
      <c r="G146" t="s">
        <v>488</v>
      </c>
      <c r="H146">
        <v>5</v>
      </c>
      <c r="I146" t="s">
        <v>690</v>
      </c>
      <c r="J146" s="27">
        <v>43369</v>
      </c>
      <c r="K146">
        <v>18</v>
      </c>
      <c r="L146">
        <v>175</v>
      </c>
      <c r="M146">
        <v>30.737560596000002</v>
      </c>
      <c r="N146">
        <v>-81.465774370000005</v>
      </c>
      <c r="O146">
        <v>0.10899999999999999</v>
      </c>
    </row>
    <row r="147" spans="1:15" x14ac:dyDescent="0.2">
      <c r="A147" t="s">
        <v>24</v>
      </c>
      <c r="B147" t="s">
        <v>496</v>
      </c>
      <c r="C147" t="s">
        <v>176</v>
      </c>
      <c r="D147" t="s">
        <v>113</v>
      </c>
      <c r="E147" t="s">
        <v>597</v>
      </c>
      <c r="F147">
        <v>26</v>
      </c>
      <c r="G147" t="s">
        <v>490</v>
      </c>
      <c r="H147">
        <v>5</v>
      </c>
      <c r="I147" t="s">
        <v>690</v>
      </c>
      <c r="J147" s="27">
        <v>43369</v>
      </c>
      <c r="K147">
        <v>18</v>
      </c>
      <c r="L147">
        <v>176</v>
      </c>
      <c r="M147">
        <v>30.737564501000001</v>
      </c>
      <c r="N147">
        <v>-81.465765439999998</v>
      </c>
      <c r="O147">
        <v>0.13200000000000001</v>
      </c>
    </row>
    <row r="148" spans="1:15" x14ac:dyDescent="0.2">
      <c r="A148" t="s">
        <v>24</v>
      </c>
      <c r="B148" t="s">
        <v>496</v>
      </c>
      <c r="C148" t="s">
        <v>176</v>
      </c>
      <c r="D148" t="s">
        <v>113</v>
      </c>
      <c r="E148" t="s">
        <v>597</v>
      </c>
      <c r="F148">
        <v>27</v>
      </c>
      <c r="G148" t="s">
        <v>488</v>
      </c>
      <c r="H148">
        <v>5.5</v>
      </c>
      <c r="I148" t="s">
        <v>489</v>
      </c>
      <c r="J148" s="27">
        <v>43369</v>
      </c>
      <c r="K148">
        <v>18</v>
      </c>
      <c r="L148">
        <v>177</v>
      </c>
      <c r="M148">
        <v>30.737563953999999</v>
      </c>
      <c r="N148">
        <v>-81.465776969999993</v>
      </c>
      <c r="O148">
        <v>0.14500000000000002</v>
      </c>
    </row>
    <row r="149" spans="1:15" x14ac:dyDescent="0.2">
      <c r="A149" t="s">
        <v>24</v>
      </c>
      <c r="B149" t="s">
        <v>496</v>
      </c>
      <c r="C149" t="s">
        <v>176</v>
      </c>
      <c r="D149" t="s">
        <v>113</v>
      </c>
      <c r="E149" t="s">
        <v>597</v>
      </c>
      <c r="F149">
        <v>28</v>
      </c>
      <c r="G149" t="s">
        <v>490</v>
      </c>
      <c r="H149">
        <v>5.5</v>
      </c>
      <c r="I149" t="s">
        <v>489</v>
      </c>
      <c r="J149" s="27">
        <v>43369</v>
      </c>
      <c r="K149">
        <v>18</v>
      </c>
      <c r="L149">
        <v>178</v>
      </c>
      <c r="M149">
        <v>30.737568363000001</v>
      </c>
      <c r="N149">
        <v>-81.465767826000004</v>
      </c>
      <c r="O149">
        <v>0.13500000000000001</v>
      </c>
    </row>
    <row r="150" spans="1:15" x14ac:dyDescent="0.2">
      <c r="A150" t="s">
        <v>24</v>
      </c>
      <c r="B150" t="s">
        <v>496</v>
      </c>
      <c r="C150" t="s">
        <v>176</v>
      </c>
      <c r="D150" t="s">
        <v>113</v>
      </c>
      <c r="E150" t="s">
        <v>597</v>
      </c>
      <c r="F150">
        <v>29</v>
      </c>
      <c r="G150" t="s">
        <v>488</v>
      </c>
      <c r="H150">
        <v>6</v>
      </c>
      <c r="I150" t="s">
        <v>489</v>
      </c>
      <c r="J150" s="27">
        <v>43369</v>
      </c>
      <c r="K150">
        <v>18</v>
      </c>
      <c r="L150">
        <v>179</v>
      </c>
      <c r="M150">
        <v>30.737567551000001</v>
      </c>
      <c r="N150">
        <v>-81.465779295000004</v>
      </c>
      <c r="O150">
        <v>0.13400000000000001</v>
      </c>
    </row>
    <row r="151" spans="1:15" x14ac:dyDescent="0.2">
      <c r="A151" t="s">
        <v>24</v>
      </c>
      <c r="B151" t="s">
        <v>496</v>
      </c>
      <c r="C151" t="s">
        <v>176</v>
      </c>
      <c r="D151" t="s">
        <v>113</v>
      </c>
      <c r="E151" t="s">
        <v>597</v>
      </c>
      <c r="F151">
        <v>30</v>
      </c>
      <c r="G151" t="s">
        <v>490</v>
      </c>
      <c r="H151">
        <v>6</v>
      </c>
      <c r="I151" t="s">
        <v>489</v>
      </c>
      <c r="J151" s="27">
        <v>43369</v>
      </c>
      <c r="K151">
        <v>18</v>
      </c>
      <c r="L151">
        <v>180</v>
      </c>
      <c r="M151">
        <v>30.737572047</v>
      </c>
      <c r="N151">
        <v>-81.465770354</v>
      </c>
      <c r="O151">
        <v>0.11299999999999999</v>
      </c>
    </row>
    <row r="152" spans="1:15" x14ac:dyDescent="0.2">
      <c r="A152" t="s">
        <v>24</v>
      </c>
      <c r="B152" t="s">
        <v>495</v>
      </c>
      <c r="C152" t="s">
        <v>184</v>
      </c>
      <c r="D152" t="s">
        <v>134</v>
      </c>
      <c r="E152" t="s">
        <v>405</v>
      </c>
      <c r="F152">
        <v>7</v>
      </c>
      <c r="G152" t="s">
        <v>488</v>
      </c>
      <c r="H152">
        <v>0.5</v>
      </c>
      <c r="I152" t="s">
        <v>491</v>
      </c>
      <c r="J152" s="27">
        <v>43369</v>
      </c>
      <c r="K152">
        <v>18</v>
      </c>
      <c r="L152">
        <v>127</v>
      </c>
      <c r="M152">
        <v>30.737618142999999</v>
      </c>
      <c r="N152">
        <v>-81.465790592999994</v>
      </c>
      <c r="O152">
        <v>4.500000000000004E-2</v>
      </c>
    </row>
    <row r="153" spans="1:15" x14ac:dyDescent="0.2">
      <c r="A153" t="s">
        <v>24</v>
      </c>
      <c r="B153" t="s">
        <v>495</v>
      </c>
      <c r="C153" t="s">
        <v>184</v>
      </c>
      <c r="D153" t="s">
        <v>134</v>
      </c>
      <c r="E153" t="s">
        <v>405</v>
      </c>
      <c r="F153">
        <v>9</v>
      </c>
      <c r="G153" t="s">
        <v>488</v>
      </c>
      <c r="H153">
        <v>1</v>
      </c>
      <c r="I153" t="s">
        <v>491</v>
      </c>
      <c r="J153" s="27">
        <v>43369</v>
      </c>
      <c r="K153">
        <v>18</v>
      </c>
      <c r="L153">
        <v>129</v>
      </c>
      <c r="M153">
        <v>30.737622279</v>
      </c>
      <c r="N153">
        <v>-81.465791727999999</v>
      </c>
      <c r="O153">
        <v>8.2999999999999963E-2</v>
      </c>
    </row>
    <row r="154" spans="1:15" x14ac:dyDescent="0.2">
      <c r="A154" t="s">
        <v>24</v>
      </c>
      <c r="B154" t="s">
        <v>495</v>
      </c>
      <c r="C154" t="s">
        <v>184</v>
      </c>
      <c r="D154" t="s">
        <v>134</v>
      </c>
      <c r="E154" t="s">
        <v>405</v>
      </c>
      <c r="F154">
        <v>11</v>
      </c>
      <c r="G154" t="s">
        <v>488</v>
      </c>
      <c r="H154">
        <v>1.5</v>
      </c>
      <c r="I154" t="s">
        <v>491</v>
      </c>
      <c r="J154" s="27">
        <v>43369</v>
      </c>
      <c r="K154">
        <v>18</v>
      </c>
      <c r="L154">
        <v>131</v>
      </c>
      <c r="M154">
        <v>30.737626829</v>
      </c>
      <c r="N154">
        <v>-81.465792325999999</v>
      </c>
      <c r="O154">
        <v>0.10799999999999998</v>
      </c>
    </row>
    <row r="155" spans="1:15" x14ac:dyDescent="0.2">
      <c r="A155" t="s">
        <v>24</v>
      </c>
      <c r="B155" t="s">
        <v>495</v>
      </c>
      <c r="C155" t="s">
        <v>184</v>
      </c>
      <c r="D155" t="s">
        <v>134</v>
      </c>
      <c r="E155" t="s">
        <v>405</v>
      </c>
      <c r="F155">
        <v>13</v>
      </c>
      <c r="G155" t="s">
        <v>488</v>
      </c>
      <c r="H155">
        <v>2</v>
      </c>
      <c r="I155" t="s">
        <v>491</v>
      </c>
      <c r="J155" s="27">
        <v>43369</v>
      </c>
      <c r="K155">
        <v>18</v>
      </c>
      <c r="L155">
        <v>133</v>
      </c>
      <c r="M155">
        <v>30.737631305000001</v>
      </c>
      <c r="N155">
        <v>-81.465794164000002</v>
      </c>
      <c r="O155">
        <v>8.0999999999999961E-2</v>
      </c>
    </row>
    <row r="156" spans="1:15" x14ac:dyDescent="0.2">
      <c r="A156" t="s">
        <v>24</v>
      </c>
      <c r="B156" t="s">
        <v>495</v>
      </c>
      <c r="C156" t="s">
        <v>184</v>
      </c>
      <c r="D156" t="s">
        <v>579</v>
      </c>
      <c r="E156" t="s">
        <v>595</v>
      </c>
      <c r="F156">
        <v>15</v>
      </c>
      <c r="G156" t="s">
        <v>488</v>
      </c>
      <c r="H156">
        <v>2.5</v>
      </c>
      <c r="I156" t="s">
        <v>491</v>
      </c>
      <c r="J156" s="27">
        <v>43369</v>
      </c>
      <c r="K156">
        <v>18</v>
      </c>
      <c r="L156">
        <v>135</v>
      </c>
      <c r="M156">
        <v>30.737635617999999</v>
      </c>
      <c r="N156">
        <v>-81.465795125</v>
      </c>
      <c r="O156">
        <v>7.1999999999999953E-2</v>
      </c>
    </row>
    <row r="157" spans="1:15" x14ac:dyDescent="0.2">
      <c r="A157" t="s">
        <v>24</v>
      </c>
      <c r="B157" t="s">
        <v>495</v>
      </c>
      <c r="C157" t="s">
        <v>184</v>
      </c>
      <c r="D157" t="s">
        <v>135</v>
      </c>
      <c r="E157" t="s">
        <v>283</v>
      </c>
      <c r="F157">
        <v>17</v>
      </c>
      <c r="G157" t="s">
        <v>488</v>
      </c>
      <c r="H157">
        <v>3</v>
      </c>
      <c r="I157" t="s">
        <v>491</v>
      </c>
      <c r="J157" s="27">
        <v>43369</v>
      </c>
      <c r="K157">
        <v>18</v>
      </c>
      <c r="L157">
        <v>137</v>
      </c>
      <c r="M157">
        <v>30.737639835</v>
      </c>
      <c r="N157">
        <v>-81.465796806</v>
      </c>
      <c r="O157">
        <v>4.8000000000000043E-2</v>
      </c>
    </row>
    <row r="158" spans="1:15" x14ac:dyDescent="0.2">
      <c r="A158" t="s">
        <v>24</v>
      </c>
      <c r="B158" t="s">
        <v>495</v>
      </c>
      <c r="C158" t="s">
        <v>184</v>
      </c>
      <c r="D158" t="s">
        <v>135</v>
      </c>
      <c r="E158" t="s">
        <v>283</v>
      </c>
      <c r="F158">
        <v>19</v>
      </c>
      <c r="G158" t="s">
        <v>488</v>
      </c>
      <c r="H158">
        <v>3.5</v>
      </c>
      <c r="I158" t="s">
        <v>491</v>
      </c>
      <c r="J158" s="27">
        <v>43369</v>
      </c>
      <c r="K158">
        <v>18</v>
      </c>
      <c r="L158">
        <v>139</v>
      </c>
      <c r="M158">
        <v>30.737644719999999</v>
      </c>
      <c r="N158">
        <v>-81.465798112000002</v>
      </c>
      <c r="O158">
        <v>7.5999999999999956E-2</v>
      </c>
    </row>
    <row r="159" spans="1:15" x14ac:dyDescent="0.2">
      <c r="A159" t="s">
        <v>24</v>
      </c>
      <c r="B159" t="s">
        <v>495</v>
      </c>
      <c r="C159" t="s">
        <v>184</v>
      </c>
      <c r="D159" t="s">
        <v>135</v>
      </c>
      <c r="E159" t="s">
        <v>283</v>
      </c>
      <c r="F159">
        <v>21</v>
      </c>
      <c r="G159" t="s">
        <v>488</v>
      </c>
      <c r="H159">
        <v>4</v>
      </c>
      <c r="I159" t="s">
        <v>491</v>
      </c>
      <c r="J159" s="27">
        <v>43369</v>
      </c>
      <c r="K159">
        <v>18</v>
      </c>
      <c r="L159">
        <v>141</v>
      </c>
      <c r="M159">
        <v>30.737648636999999</v>
      </c>
      <c r="N159">
        <v>-81.465799738000001</v>
      </c>
      <c r="O159">
        <v>7.1999999999999953E-2</v>
      </c>
    </row>
    <row r="160" spans="1:15" x14ac:dyDescent="0.2">
      <c r="A160" t="s">
        <v>24</v>
      </c>
      <c r="B160" t="s">
        <v>495</v>
      </c>
      <c r="C160" t="s">
        <v>184</v>
      </c>
      <c r="D160" t="s">
        <v>135</v>
      </c>
      <c r="E160" t="s">
        <v>283</v>
      </c>
      <c r="F160">
        <v>23</v>
      </c>
      <c r="G160" t="s">
        <v>488</v>
      </c>
      <c r="H160">
        <v>4.5</v>
      </c>
      <c r="I160" t="s">
        <v>491</v>
      </c>
      <c r="J160" s="27">
        <v>43369</v>
      </c>
      <c r="K160">
        <v>18</v>
      </c>
      <c r="L160">
        <v>143</v>
      </c>
      <c r="M160">
        <v>30.737653063</v>
      </c>
      <c r="N160">
        <v>-81.465801935000002</v>
      </c>
      <c r="O160">
        <v>6.4999999999999947E-2</v>
      </c>
    </row>
    <row r="161" spans="1:15" x14ac:dyDescent="0.2">
      <c r="A161" t="s">
        <v>24</v>
      </c>
      <c r="B161" t="s">
        <v>495</v>
      </c>
      <c r="C161" t="s">
        <v>184</v>
      </c>
      <c r="D161" t="s">
        <v>220</v>
      </c>
      <c r="E161" t="s">
        <v>406</v>
      </c>
      <c r="F161">
        <v>18</v>
      </c>
      <c r="G161" t="s">
        <v>490</v>
      </c>
      <c r="H161">
        <v>3</v>
      </c>
      <c r="I161" t="s">
        <v>491</v>
      </c>
      <c r="J161" s="27">
        <v>43369</v>
      </c>
      <c r="K161">
        <v>18</v>
      </c>
      <c r="L161">
        <v>138</v>
      </c>
      <c r="M161">
        <v>30.737642698999998</v>
      </c>
      <c r="N161">
        <v>-81.465788121000003</v>
      </c>
      <c r="O161">
        <v>5.0000000000000044E-3</v>
      </c>
    </row>
    <row r="162" spans="1:15" x14ac:dyDescent="0.2">
      <c r="A162" t="s">
        <v>24</v>
      </c>
      <c r="B162" t="s">
        <v>495</v>
      </c>
      <c r="C162" t="s">
        <v>184</v>
      </c>
      <c r="D162" t="s">
        <v>220</v>
      </c>
      <c r="E162" t="s">
        <v>406</v>
      </c>
      <c r="F162">
        <v>20</v>
      </c>
      <c r="G162" t="s">
        <v>490</v>
      </c>
      <c r="H162">
        <v>3.5</v>
      </c>
      <c r="I162" t="s">
        <v>491</v>
      </c>
      <c r="J162" s="27">
        <v>43369</v>
      </c>
      <c r="K162">
        <v>18</v>
      </c>
      <c r="L162">
        <v>140</v>
      </c>
      <c r="M162">
        <v>30.737646380000001</v>
      </c>
      <c r="N162">
        <v>-81.465789466000004</v>
      </c>
      <c r="O162">
        <v>8.0000000000000071E-3</v>
      </c>
    </row>
    <row r="163" spans="1:15" x14ac:dyDescent="0.2">
      <c r="A163" t="s">
        <v>24</v>
      </c>
      <c r="B163" t="s">
        <v>495</v>
      </c>
      <c r="C163" t="s">
        <v>184</v>
      </c>
      <c r="D163" t="s">
        <v>220</v>
      </c>
      <c r="E163" t="s">
        <v>406</v>
      </c>
      <c r="F163">
        <v>22</v>
      </c>
      <c r="G163" t="s">
        <v>490</v>
      </c>
      <c r="H163">
        <v>4</v>
      </c>
      <c r="I163" t="s">
        <v>491</v>
      </c>
      <c r="J163" s="27">
        <v>43369</v>
      </c>
      <c r="K163">
        <v>18</v>
      </c>
      <c r="L163">
        <v>142</v>
      </c>
      <c r="M163">
        <v>30.737651091</v>
      </c>
      <c r="N163">
        <v>-81.465791268999993</v>
      </c>
      <c r="O163">
        <v>3.8000000000000034E-2</v>
      </c>
    </row>
    <row r="164" spans="1:15" x14ac:dyDescent="0.2">
      <c r="A164" t="s">
        <v>24</v>
      </c>
      <c r="B164" t="s">
        <v>495</v>
      </c>
      <c r="C164" t="s">
        <v>184</v>
      </c>
      <c r="D164" t="s">
        <v>220</v>
      </c>
      <c r="E164" t="s">
        <v>406</v>
      </c>
      <c r="F164">
        <v>24</v>
      </c>
      <c r="G164" t="s">
        <v>490</v>
      </c>
      <c r="H164">
        <v>4.5</v>
      </c>
      <c r="I164" t="s">
        <v>491</v>
      </c>
      <c r="J164" s="27">
        <v>43369</v>
      </c>
      <c r="K164">
        <v>18</v>
      </c>
      <c r="L164">
        <v>144</v>
      </c>
      <c r="M164">
        <v>30.737655301</v>
      </c>
      <c r="N164">
        <v>-81.465792265999994</v>
      </c>
      <c r="O164">
        <v>5.600000000000005E-2</v>
      </c>
    </row>
    <row r="165" spans="1:15" x14ac:dyDescent="0.2">
      <c r="A165" t="s">
        <v>24</v>
      </c>
      <c r="B165" t="s">
        <v>495</v>
      </c>
      <c r="C165" t="s">
        <v>184</v>
      </c>
      <c r="D165" t="s">
        <v>580</v>
      </c>
      <c r="E165" t="s">
        <v>596</v>
      </c>
      <c r="F165">
        <v>16</v>
      </c>
      <c r="G165" t="s">
        <v>490</v>
      </c>
      <c r="H165">
        <v>2.5</v>
      </c>
      <c r="I165" t="s">
        <v>491</v>
      </c>
      <c r="J165" s="27">
        <v>43369</v>
      </c>
      <c r="K165">
        <v>18</v>
      </c>
      <c r="L165">
        <v>136</v>
      </c>
      <c r="M165">
        <v>30.737638132000001</v>
      </c>
      <c r="N165">
        <v>-81.465786327999993</v>
      </c>
      <c r="O165">
        <v>4.2000000000000037E-2</v>
      </c>
    </row>
    <row r="166" spans="1:15" x14ac:dyDescent="0.2">
      <c r="A166" t="s">
        <v>24</v>
      </c>
      <c r="B166" t="s">
        <v>495</v>
      </c>
      <c r="C166" t="s">
        <v>184</v>
      </c>
      <c r="D166" t="s">
        <v>221</v>
      </c>
      <c r="E166" t="s">
        <v>407</v>
      </c>
      <c r="F166">
        <v>8</v>
      </c>
      <c r="G166" t="s">
        <v>490</v>
      </c>
      <c r="H166">
        <v>0.5</v>
      </c>
      <c r="I166" t="s">
        <v>491</v>
      </c>
      <c r="J166" s="27">
        <v>43369</v>
      </c>
      <c r="K166">
        <v>18</v>
      </c>
      <c r="L166">
        <v>128</v>
      </c>
      <c r="M166">
        <v>30.737621032</v>
      </c>
      <c r="N166">
        <v>-81.465780280000004</v>
      </c>
      <c r="O166">
        <v>0.13600000000000001</v>
      </c>
    </row>
    <row r="167" spans="1:15" x14ac:dyDescent="0.2">
      <c r="A167" t="s">
        <v>24</v>
      </c>
      <c r="B167" t="s">
        <v>495</v>
      </c>
      <c r="C167" t="s">
        <v>184</v>
      </c>
      <c r="D167" t="s">
        <v>221</v>
      </c>
      <c r="E167" t="s">
        <v>407</v>
      </c>
      <c r="F167">
        <v>10</v>
      </c>
      <c r="G167" t="s">
        <v>490</v>
      </c>
      <c r="H167">
        <v>1</v>
      </c>
      <c r="I167" t="s">
        <v>491</v>
      </c>
      <c r="J167" s="27">
        <v>43369</v>
      </c>
      <c r="K167">
        <v>18</v>
      </c>
      <c r="L167">
        <v>130</v>
      </c>
      <c r="M167">
        <v>30.737624836999998</v>
      </c>
      <c r="N167">
        <v>-81.465782396999998</v>
      </c>
      <c r="O167">
        <v>0.11099999999999999</v>
      </c>
    </row>
    <row r="168" spans="1:15" x14ac:dyDescent="0.2">
      <c r="A168" t="s">
        <v>24</v>
      </c>
      <c r="B168" t="s">
        <v>495</v>
      </c>
      <c r="C168" t="s">
        <v>184</v>
      </c>
      <c r="D168" t="s">
        <v>221</v>
      </c>
      <c r="E168" t="s">
        <v>407</v>
      </c>
      <c r="F168">
        <v>12</v>
      </c>
      <c r="G168" t="s">
        <v>490</v>
      </c>
      <c r="H168">
        <v>1.5</v>
      </c>
      <c r="I168" t="s">
        <v>491</v>
      </c>
      <c r="J168" s="27">
        <v>43369</v>
      </c>
      <c r="K168">
        <v>18</v>
      </c>
      <c r="L168">
        <v>132</v>
      </c>
      <c r="M168">
        <v>30.737629700999999</v>
      </c>
      <c r="N168">
        <v>-81.465783099999996</v>
      </c>
      <c r="O168">
        <v>0.14900000000000002</v>
      </c>
    </row>
    <row r="169" spans="1:15" x14ac:dyDescent="0.2">
      <c r="A169" t="s">
        <v>24</v>
      </c>
      <c r="B169" t="s">
        <v>495</v>
      </c>
      <c r="C169" t="s">
        <v>184</v>
      </c>
      <c r="D169" t="s">
        <v>221</v>
      </c>
      <c r="E169" t="s">
        <v>407</v>
      </c>
      <c r="F169">
        <v>14</v>
      </c>
      <c r="G169" t="s">
        <v>490</v>
      </c>
      <c r="H169">
        <v>2</v>
      </c>
      <c r="I169" t="s">
        <v>491</v>
      </c>
      <c r="J169" s="27">
        <v>43369</v>
      </c>
      <c r="K169">
        <v>18</v>
      </c>
      <c r="L169">
        <v>134</v>
      </c>
      <c r="M169">
        <v>30.737633159000001</v>
      </c>
      <c r="N169">
        <v>-81.465784561999996</v>
      </c>
      <c r="O169">
        <v>0.11599999999999999</v>
      </c>
    </row>
    <row r="170" spans="1:15" x14ac:dyDescent="0.2">
      <c r="A170" t="s">
        <v>24</v>
      </c>
      <c r="B170" t="s">
        <v>495</v>
      </c>
      <c r="C170" t="s">
        <v>184</v>
      </c>
      <c r="D170" t="s">
        <v>113</v>
      </c>
      <c r="E170" t="s">
        <v>594</v>
      </c>
      <c r="F170">
        <v>1</v>
      </c>
      <c r="G170" t="s">
        <v>488</v>
      </c>
      <c r="H170">
        <v>-1</v>
      </c>
      <c r="I170" t="s">
        <v>489</v>
      </c>
      <c r="J170" s="27">
        <v>43369</v>
      </c>
      <c r="K170">
        <v>18</v>
      </c>
      <c r="L170">
        <v>121</v>
      </c>
      <c r="M170">
        <v>30.737605142</v>
      </c>
      <c r="N170">
        <v>-81.465785772000004</v>
      </c>
      <c r="O170">
        <v>5.0000000000000044E-2</v>
      </c>
    </row>
    <row r="171" spans="1:15" x14ac:dyDescent="0.2">
      <c r="A171" t="s">
        <v>24</v>
      </c>
      <c r="B171" t="s">
        <v>495</v>
      </c>
      <c r="C171" t="s">
        <v>184</v>
      </c>
      <c r="D171" t="s">
        <v>113</v>
      </c>
      <c r="E171" t="s">
        <v>594</v>
      </c>
      <c r="F171">
        <v>2</v>
      </c>
      <c r="G171" t="s">
        <v>490</v>
      </c>
      <c r="H171">
        <v>-1</v>
      </c>
      <c r="I171" t="s">
        <v>489</v>
      </c>
      <c r="J171" s="27">
        <v>43369</v>
      </c>
      <c r="K171">
        <v>18</v>
      </c>
      <c r="L171">
        <v>122</v>
      </c>
      <c r="M171">
        <v>30.73760716</v>
      </c>
      <c r="N171">
        <v>-81.465777514999999</v>
      </c>
      <c r="O171">
        <v>7.1999999999999953E-2</v>
      </c>
    </row>
    <row r="172" spans="1:15" x14ac:dyDescent="0.2">
      <c r="A172" t="s">
        <v>24</v>
      </c>
      <c r="B172" t="s">
        <v>495</v>
      </c>
      <c r="C172" t="s">
        <v>184</v>
      </c>
      <c r="D172" t="s">
        <v>113</v>
      </c>
      <c r="E172" t="s">
        <v>594</v>
      </c>
      <c r="F172">
        <v>3</v>
      </c>
      <c r="G172" t="s">
        <v>488</v>
      </c>
      <c r="H172">
        <v>-0.5</v>
      </c>
      <c r="I172" t="s">
        <v>489</v>
      </c>
      <c r="J172" s="27">
        <v>43369</v>
      </c>
      <c r="K172">
        <v>18</v>
      </c>
      <c r="L172">
        <v>123</v>
      </c>
      <c r="M172">
        <v>30.737609294999999</v>
      </c>
      <c r="N172">
        <v>-81.465786885</v>
      </c>
      <c r="O172">
        <v>4.7000000000000042E-2</v>
      </c>
    </row>
    <row r="173" spans="1:15" x14ac:dyDescent="0.2">
      <c r="A173" t="s">
        <v>24</v>
      </c>
      <c r="B173" t="s">
        <v>495</v>
      </c>
      <c r="C173" t="s">
        <v>184</v>
      </c>
      <c r="D173" t="s">
        <v>113</v>
      </c>
      <c r="E173" t="s">
        <v>594</v>
      </c>
      <c r="F173">
        <v>4</v>
      </c>
      <c r="G173" t="s">
        <v>490</v>
      </c>
      <c r="H173">
        <v>-0.5</v>
      </c>
      <c r="I173" t="s">
        <v>489</v>
      </c>
      <c r="J173" s="27">
        <v>43369</v>
      </c>
      <c r="K173">
        <v>18</v>
      </c>
      <c r="L173">
        <v>124</v>
      </c>
      <c r="M173">
        <v>30.737611269999999</v>
      </c>
      <c r="N173">
        <v>-81.465779495999996</v>
      </c>
      <c r="O173">
        <v>6.6999999999999948E-2</v>
      </c>
    </row>
    <row r="174" spans="1:15" x14ac:dyDescent="0.2">
      <c r="A174" t="s">
        <v>24</v>
      </c>
      <c r="B174" t="s">
        <v>495</v>
      </c>
      <c r="C174" t="s">
        <v>184</v>
      </c>
      <c r="D174" t="s">
        <v>113</v>
      </c>
      <c r="E174" t="s">
        <v>594</v>
      </c>
      <c r="F174">
        <v>5</v>
      </c>
      <c r="G174" t="s">
        <v>488</v>
      </c>
      <c r="H174">
        <v>0</v>
      </c>
      <c r="I174" t="s">
        <v>690</v>
      </c>
      <c r="J174" s="27">
        <v>43369</v>
      </c>
      <c r="K174">
        <v>18</v>
      </c>
      <c r="L174">
        <v>125</v>
      </c>
      <c r="M174">
        <v>30.737613371999998</v>
      </c>
      <c r="N174">
        <v>-81.465789541000007</v>
      </c>
      <c r="O174">
        <v>6.7999999999999949E-2</v>
      </c>
    </row>
    <row r="175" spans="1:15" x14ac:dyDescent="0.2">
      <c r="A175" t="s">
        <v>24</v>
      </c>
      <c r="B175" t="s">
        <v>495</v>
      </c>
      <c r="C175" t="s">
        <v>184</v>
      </c>
      <c r="D175" t="s">
        <v>113</v>
      </c>
      <c r="E175" t="s">
        <v>594</v>
      </c>
      <c r="F175">
        <v>6</v>
      </c>
      <c r="G175" t="s">
        <v>490</v>
      </c>
      <c r="H175">
        <v>0</v>
      </c>
      <c r="I175" t="s">
        <v>690</v>
      </c>
      <c r="J175" s="27">
        <v>43369</v>
      </c>
      <c r="K175">
        <v>18</v>
      </c>
      <c r="L175">
        <v>126</v>
      </c>
      <c r="M175">
        <v>30.737614679</v>
      </c>
      <c r="N175">
        <v>-81.465779587</v>
      </c>
      <c r="O175">
        <v>0.123</v>
      </c>
    </row>
    <row r="176" spans="1:15" x14ac:dyDescent="0.2">
      <c r="A176" t="s">
        <v>24</v>
      </c>
      <c r="B176" t="s">
        <v>495</v>
      </c>
      <c r="C176" t="s">
        <v>184</v>
      </c>
      <c r="D176" t="s">
        <v>113</v>
      </c>
      <c r="E176" t="s">
        <v>594</v>
      </c>
      <c r="F176">
        <v>25</v>
      </c>
      <c r="G176" t="s">
        <v>488</v>
      </c>
      <c r="H176">
        <v>5</v>
      </c>
      <c r="I176" t="s">
        <v>690</v>
      </c>
      <c r="J176" s="27">
        <v>43369</v>
      </c>
      <c r="K176">
        <v>18</v>
      </c>
      <c r="L176">
        <v>145</v>
      </c>
      <c r="M176">
        <v>30.737656170000001</v>
      </c>
      <c r="N176">
        <v>-81.465802803000003</v>
      </c>
      <c r="O176">
        <v>3.3000000000000029E-2</v>
      </c>
    </row>
    <row r="177" spans="1:15" x14ac:dyDescent="0.2">
      <c r="A177" t="s">
        <v>24</v>
      </c>
      <c r="B177" t="s">
        <v>495</v>
      </c>
      <c r="C177" t="s">
        <v>184</v>
      </c>
      <c r="D177" t="s">
        <v>113</v>
      </c>
      <c r="E177" t="s">
        <v>594</v>
      </c>
      <c r="F177">
        <v>26</v>
      </c>
      <c r="G177" t="s">
        <v>490</v>
      </c>
      <c r="H177">
        <v>5</v>
      </c>
      <c r="I177" t="s">
        <v>690</v>
      </c>
      <c r="J177" s="27">
        <v>43369</v>
      </c>
      <c r="K177">
        <v>18</v>
      </c>
      <c r="L177">
        <v>146</v>
      </c>
      <c r="M177">
        <v>30.737658106000001</v>
      </c>
      <c r="N177">
        <v>-81.465792734999994</v>
      </c>
      <c r="O177">
        <v>5.1000000000000045E-2</v>
      </c>
    </row>
    <row r="178" spans="1:15" x14ac:dyDescent="0.2">
      <c r="A178" t="s">
        <v>24</v>
      </c>
      <c r="B178" t="s">
        <v>495</v>
      </c>
      <c r="C178" t="s">
        <v>184</v>
      </c>
      <c r="D178" t="s">
        <v>113</v>
      </c>
      <c r="E178" t="s">
        <v>594</v>
      </c>
      <c r="F178">
        <v>27</v>
      </c>
      <c r="G178" t="s">
        <v>488</v>
      </c>
      <c r="H178">
        <v>5.5</v>
      </c>
      <c r="I178" t="s">
        <v>489</v>
      </c>
      <c r="J178" s="27">
        <v>43369</v>
      </c>
      <c r="K178">
        <v>18</v>
      </c>
      <c r="L178">
        <v>147</v>
      </c>
      <c r="M178">
        <v>30.737662295</v>
      </c>
      <c r="N178">
        <v>-81.465803847000004</v>
      </c>
      <c r="O178">
        <v>5.8000000000000052E-2</v>
      </c>
    </row>
    <row r="179" spans="1:15" x14ac:dyDescent="0.2">
      <c r="A179" t="s">
        <v>24</v>
      </c>
      <c r="B179" t="s">
        <v>495</v>
      </c>
      <c r="C179" t="s">
        <v>184</v>
      </c>
      <c r="D179" t="s">
        <v>113</v>
      </c>
      <c r="E179" t="s">
        <v>594</v>
      </c>
      <c r="F179">
        <v>28</v>
      </c>
      <c r="G179" t="s">
        <v>490</v>
      </c>
      <c r="H179">
        <v>5.5</v>
      </c>
      <c r="I179" t="s">
        <v>489</v>
      </c>
      <c r="J179" s="27">
        <v>43369</v>
      </c>
      <c r="K179">
        <v>18</v>
      </c>
      <c r="L179">
        <v>148</v>
      </c>
      <c r="M179">
        <v>30.737664340999999</v>
      </c>
      <c r="N179">
        <v>-81.465794181000007</v>
      </c>
      <c r="O179">
        <v>2.6000000000000023E-2</v>
      </c>
    </row>
    <row r="180" spans="1:15" x14ac:dyDescent="0.2">
      <c r="A180" t="s">
        <v>24</v>
      </c>
      <c r="B180" t="s">
        <v>495</v>
      </c>
      <c r="C180" t="s">
        <v>184</v>
      </c>
      <c r="D180" t="s">
        <v>113</v>
      </c>
      <c r="E180" t="s">
        <v>594</v>
      </c>
      <c r="F180">
        <v>29</v>
      </c>
      <c r="G180" t="s">
        <v>488</v>
      </c>
      <c r="H180">
        <v>6</v>
      </c>
      <c r="I180" t="s">
        <v>489</v>
      </c>
      <c r="J180" s="27">
        <v>43369</v>
      </c>
      <c r="K180">
        <v>18</v>
      </c>
      <c r="L180">
        <v>149</v>
      </c>
      <c r="M180">
        <v>30.737666868000002</v>
      </c>
      <c r="N180">
        <v>-81.465803295000001</v>
      </c>
      <c r="O180">
        <v>-4.9999999999998934E-3</v>
      </c>
    </row>
    <row r="181" spans="1:15" x14ac:dyDescent="0.2">
      <c r="A181" t="s">
        <v>24</v>
      </c>
      <c r="B181" t="s">
        <v>495</v>
      </c>
      <c r="C181" t="s">
        <v>184</v>
      </c>
      <c r="D181" t="s">
        <v>113</v>
      </c>
      <c r="E181" t="s">
        <v>594</v>
      </c>
      <c r="F181">
        <v>30</v>
      </c>
      <c r="G181" t="s">
        <v>490</v>
      </c>
      <c r="H181">
        <v>6</v>
      </c>
      <c r="I181" t="s">
        <v>489</v>
      </c>
      <c r="J181" s="27">
        <v>43369</v>
      </c>
      <c r="K181">
        <v>18</v>
      </c>
      <c r="L181">
        <v>150</v>
      </c>
      <c r="M181">
        <v>30.737667321</v>
      </c>
      <c r="N181">
        <v>-81.465794130000006</v>
      </c>
      <c r="O181">
        <v>4.6000000000000041E-2</v>
      </c>
    </row>
    <row r="182" spans="1:15" x14ac:dyDescent="0.2">
      <c r="A182" t="s">
        <v>24</v>
      </c>
      <c r="B182" t="s">
        <v>496</v>
      </c>
      <c r="C182" t="s">
        <v>177</v>
      </c>
      <c r="D182" t="s">
        <v>134</v>
      </c>
      <c r="E182" t="s">
        <v>384</v>
      </c>
      <c r="F182">
        <v>7</v>
      </c>
      <c r="G182" t="s">
        <v>488</v>
      </c>
      <c r="H182">
        <v>0.5</v>
      </c>
      <c r="I182" t="s">
        <v>491</v>
      </c>
      <c r="J182" s="27">
        <v>43369</v>
      </c>
      <c r="K182">
        <v>18</v>
      </c>
      <c r="L182">
        <v>187</v>
      </c>
      <c r="M182">
        <v>30.736623812000001</v>
      </c>
      <c r="N182">
        <v>-81.465637587000003</v>
      </c>
      <c r="O182">
        <v>5.3000000000000047E-2</v>
      </c>
    </row>
    <row r="183" spans="1:15" x14ac:dyDescent="0.2">
      <c r="A183" t="s">
        <v>24</v>
      </c>
      <c r="B183" t="s">
        <v>496</v>
      </c>
      <c r="C183" t="s">
        <v>177</v>
      </c>
      <c r="D183" t="s">
        <v>134</v>
      </c>
      <c r="E183" t="s">
        <v>384</v>
      </c>
      <c r="F183">
        <v>9</v>
      </c>
      <c r="G183" t="s">
        <v>488</v>
      </c>
      <c r="H183">
        <v>1</v>
      </c>
      <c r="I183" t="s">
        <v>491</v>
      </c>
      <c r="J183" s="27">
        <v>43369</v>
      </c>
      <c r="K183">
        <v>18</v>
      </c>
      <c r="L183">
        <v>189</v>
      </c>
      <c r="M183">
        <v>30.736627557999999</v>
      </c>
      <c r="N183">
        <v>-81.465639124999996</v>
      </c>
      <c r="O183">
        <v>7.999999999999996E-2</v>
      </c>
    </row>
    <row r="184" spans="1:15" x14ac:dyDescent="0.2">
      <c r="A184" t="s">
        <v>24</v>
      </c>
      <c r="B184" t="s">
        <v>496</v>
      </c>
      <c r="C184" t="s">
        <v>177</v>
      </c>
      <c r="D184" t="s">
        <v>134</v>
      </c>
      <c r="E184" t="s">
        <v>384</v>
      </c>
      <c r="F184">
        <v>11</v>
      </c>
      <c r="G184" t="s">
        <v>488</v>
      </c>
      <c r="H184">
        <v>1.5</v>
      </c>
      <c r="I184" t="s">
        <v>491</v>
      </c>
      <c r="J184" s="27">
        <v>43369</v>
      </c>
      <c r="K184">
        <v>18</v>
      </c>
      <c r="L184">
        <v>191</v>
      </c>
      <c r="M184">
        <v>30.736632131</v>
      </c>
      <c r="N184">
        <v>-81.465641937000001</v>
      </c>
      <c r="O184">
        <v>0.10399999999999998</v>
      </c>
    </row>
    <row r="185" spans="1:15" x14ac:dyDescent="0.2">
      <c r="A185" t="s">
        <v>24</v>
      </c>
      <c r="B185" t="s">
        <v>496</v>
      </c>
      <c r="C185" t="s">
        <v>177</v>
      </c>
      <c r="D185" t="s">
        <v>134</v>
      </c>
      <c r="E185" t="s">
        <v>384</v>
      </c>
      <c r="F185">
        <v>13</v>
      </c>
      <c r="G185" t="s">
        <v>488</v>
      </c>
      <c r="H185">
        <v>2</v>
      </c>
      <c r="I185" t="s">
        <v>491</v>
      </c>
      <c r="J185" s="27">
        <v>43369</v>
      </c>
      <c r="K185">
        <v>18</v>
      </c>
      <c r="L185">
        <v>193</v>
      </c>
      <c r="M185">
        <v>30.736636481000001</v>
      </c>
      <c r="N185">
        <v>-81.465643474999993</v>
      </c>
      <c r="O185">
        <v>2.7000000000000024E-2</v>
      </c>
    </row>
    <row r="186" spans="1:15" x14ac:dyDescent="0.2">
      <c r="A186" t="s">
        <v>24</v>
      </c>
      <c r="B186" t="s">
        <v>496</v>
      </c>
      <c r="C186" t="s">
        <v>177</v>
      </c>
      <c r="D186" t="s">
        <v>579</v>
      </c>
      <c r="E186" t="s">
        <v>601</v>
      </c>
      <c r="F186">
        <v>15</v>
      </c>
      <c r="G186" t="s">
        <v>488</v>
      </c>
      <c r="H186">
        <v>2.5</v>
      </c>
      <c r="I186" t="s">
        <v>491</v>
      </c>
      <c r="J186" s="27">
        <v>43369</v>
      </c>
      <c r="K186">
        <v>18</v>
      </c>
      <c r="L186">
        <v>195</v>
      </c>
      <c r="M186">
        <v>30.736639728</v>
      </c>
      <c r="N186">
        <v>-81.465646132000003</v>
      </c>
      <c r="O186">
        <v>0.11599999999999999</v>
      </c>
    </row>
    <row r="187" spans="1:15" x14ac:dyDescent="0.2">
      <c r="A187" t="s">
        <v>24</v>
      </c>
      <c r="B187" t="s">
        <v>496</v>
      </c>
      <c r="C187" t="s">
        <v>177</v>
      </c>
      <c r="D187" t="s">
        <v>135</v>
      </c>
      <c r="E187" t="s">
        <v>276</v>
      </c>
      <c r="F187">
        <v>17</v>
      </c>
      <c r="G187" t="s">
        <v>488</v>
      </c>
      <c r="H187">
        <v>3</v>
      </c>
      <c r="I187" t="s">
        <v>491</v>
      </c>
      <c r="J187" s="27">
        <v>43369</v>
      </c>
      <c r="K187">
        <v>18</v>
      </c>
      <c r="L187">
        <v>197</v>
      </c>
      <c r="M187">
        <v>30.736643625999999</v>
      </c>
      <c r="N187">
        <v>-81.465647099999998</v>
      </c>
      <c r="O187">
        <v>5.9000000000000052E-2</v>
      </c>
    </row>
    <row r="188" spans="1:15" x14ac:dyDescent="0.2">
      <c r="A188" t="s">
        <v>24</v>
      </c>
      <c r="B188" t="s">
        <v>496</v>
      </c>
      <c r="C188" t="s">
        <v>177</v>
      </c>
      <c r="D188" t="s">
        <v>135</v>
      </c>
      <c r="E188" t="s">
        <v>276</v>
      </c>
      <c r="F188">
        <v>19</v>
      </c>
      <c r="G188" t="s">
        <v>488</v>
      </c>
      <c r="H188">
        <v>3.5</v>
      </c>
      <c r="I188" t="s">
        <v>491</v>
      </c>
      <c r="J188" s="27">
        <v>43369</v>
      </c>
      <c r="K188">
        <v>18</v>
      </c>
      <c r="L188">
        <v>199</v>
      </c>
      <c r="M188">
        <v>30.736648225</v>
      </c>
      <c r="N188">
        <v>-81.465649576000004</v>
      </c>
      <c r="O188">
        <v>0.129</v>
      </c>
    </row>
    <row r="189" spans="1:15" x14ac:dyDescent="0.2">
      <c r="A189" t="s">
        <v>24</v>
      </c>
      <c r="B189" t="s">
        <v>496</v>
      </c>
      <c r="C189" t="s">
        <v>177</v>
      </c>
      <c r="D189" t="s">
        <v>135</v>
      </c>
      <c r="E189" t="s">
        <v>276</v>
      </c>
      <c r="F189">
        <v>21</v>
      </c>
      <c r="G189" t="s">
        <v>488</v>
      </c>
      <c r="H189">
        <v>4</v>
      </c>
      <c r="I189" t="s">
        <v>491</v>
      </c>
      <c r="J189" s="27">
        <v>43369</v>
      </c>
      <c r="K189">
        <v>18</v>
      </c>
      <c r="L189">
        <v>201</v>
      </c>
      <c r="M189">
        <v>30.736652061000001</v>
      </c>
      <c r="N189">
        <v>-81.465651301999998</v>
      </c>
      <c r="O189">
        <v>0.10799999999999998</v>
      </c>
    </row>
    <row r="190" spans="1:15" x14ac:dyDescent="0.2">
      <c r="A190" t="s">
        <v>24</v>
      </c>
      <c r="B190" t="s">
        <v>496</v>
      </c>
      <c r="C190" t="s">
        <v>177</v>
      </c>
      <c r="D190" t="s">
        <v>135</v>
      </c>
      <c r="E190" t="s">
        <v>276</v>
      </c>
      <c r="F190">
        <v>23</v>
      </c>
      <c r="G190" t="s">
        <v>488</v>
      </c>
      <c r="H190">
        <v>4.5</v>
      </c>
      <c r="I190" t="s">
        <v>491</v>
      </c>
      <c r="J190" s="27">
        <v>43369</v>
      </c>
      <c r="K190">
        <v>18</v>
      </c>
      <c r="L190">
        <v>203</v>
      </c>
      <c r="M190">
        <v>30.736656238999998</v>
      </c>
      <c r="N190">
        <v>-81.465653474999996</v>
      </c>
      <c r="O190">
        <v>0.124</v>
      </c>
    </row>
    <row r="191" spans="1:15" x14ac:dyDescent="0.2">
      <c r="A191" t="s">
        <v>24</v>
      </c>
      <c r="B191" t="s">
        <v>496</v>
      </c>
      <c r="C191" t="s">
        <v>177</v>
      </c>
      <c r="D191" t="s">
        <v>220</v>
      </c>
      <c r="E191" t="s">
        <v>385</v>
      </c>
      <c r="F191">
        <v>18</v>
      </c>
      <c r="G191" t="s">
        <v>490</v>
      </c>
      <c r="H191">
        <v>3</v>
      </c>
      <c r="I191" t="s">
        <v>491</v>
      </c>
      <c r="J191" s="27">
        <v>43369</v>
      </c>
      <c r="K191">
        <v>18</v>
      </c>
      <c r="L191">
        <v>198</v>
      </c>
      <c r="M191">
        <v>30.736648124999999</v>
      </c>
      <c r="N191">
        <v>-81.465637356000002</v>
      </c>
      <c r="O191">
        <v>4.2000000000000037E-2</v>
      </c>
    </row>
    <row r="192" spans="1:15" x14ac:dyDescent="0.2">
      <c r="A192" t="s">
        <v>24</v>
      </c>
      <c r="B192" t="s">
        <v>496</v>
      </c>
      <c r="C192" t="s">
        <v>177</v>
      </c>
      <c r="D192" t="s">
        <v>220</v>
      </c>
      <c r="E192" t="s">
        <v>385</v>
      </c>
      <c r="F192">
        <v>20</v>
      </c>
      <c r="G192" t="s">
        <v>490</v>
      </c>
      <c r="H192">
        <v>3.5</v>
      </c>
      <c r="I192" t="s">
        <v>491</v>
      </c>
      <c r="J192" s="27">
        <v>43369</v>
      </c>
      <c r="K192">
        <v>18</v>
      </c>
      <c r="L192">
        <v>200</v>
      </c>
      <c r="M192">
        <v>30.736651910999999</v>
      </c>
      <c r="N192">
        <v>-81.465639418999999</v>
      </c>
      <c r="O192">
        <v>8.9999999999999969E-2</v>
      </c>
    </row>
    <row r="193" spans="1:15" x14ac:dyDescent="0.2">
      <c r="A193" t="s">
        <v>24</v>
      </c>
      <c r="B193" t="s">
        <v>496</v>
      </c>
      <c r="C193" t="s">
        <v>177</v>
      </c>
      <c r="D193" t="s">
        <v>220</v>
      </c>
      <c r="E193" t="s">
        <v>385</v>
      </c>
      <c r="F193">
        <v>22</v>
      </c>
      <c r="G193" t="s">
        <v>490</v>
      </c>
      <c r="H193">
        <v>4</v>
      </c>
      <c r="I193" t="s">
        <v>491</v>
      </c>
      <c r="J193" s="27">
        <v>43369</v>
      </c>
      <c r="K193">
        <v>18</v>
      </c>
      <c r="L193">
        <v>202</v>
      </c>
      <c r="M193">
        <v>30.736655403</v>
      </c>
      <c r="N193">
        <v>-81.465641362</v>
      </c>
      <c r="O193">
        <v>9.3999999999999972E-2</v>
      </c>
    </row>
    <row r="194" spans="1:15" x14ac:dyDescent="0.2">
      <c r="A194" t="s">
        <v>24</v>
      </c>
      <c r="B194" t="s">
        <v>496</v>
      </c>
      <c r="C194" t="s">
        <v>177</v>
      </c>
      <c r="D194" t="s">
        <v>220</v>
      </c>
      <c r="E194" t="s">
        <v>385</v>
      </c>
      <c r="F194">
        <v>24</v>
      </c>
      <c r="G194" t="s">
        <v>490</v>
      </c>
      <c r="H194">
        <v>4.5</v>
      </c>
      <c r="I194" t="s">
        <v>491</v>
      </c>
      <c r="J194" s="27">
        <v>43369</v>
      </c>
      <c r="K194">
        <v>18</v>
      </c>
      <c r="L194">
        <v>204</v>
      </c>
      <c r="M194">
        <v>30.736659785000001</v>
      </c>
      <c r="N194">
        <v>-81.465643830000005</v>
      </c>
      <c r="O194">
        <v>0.14800000000000002</v>
      </c>
    </row>
    <row r="195" spans="1:15" x14ac:dyDescent="0.2">
      <c r="A195" t="s">
        <v>24</v>
      </c>
      <c r="B195" t="s">
        <v>496</v>
      </c>
      <c r="C195" t="s">
        <v>177</v>
      </c>
      <c r="D195" t="s">
        <v>580</v>
      </c>
      <c r="E195" t="s">
        <v>602</v>
      </c>
      <c r="F195">
        <v>16</v>
      </c>
      <c r="G195" t="s">
        <v>490</v>
      </c>
      <c r="H195">
        <v>2.5</v>
      </c>
      <c r="I195" t="s">
        <v>491</v>
      </c>
      <c r="J195" s="27">
        <v>43369</v>
      </c>
      <c r="K195">
        <v>18</v>
      </c>
      <c r="L195">
        <v>196</v>
      </c>
      <c r="M195">
        <v>30.736643386000001</v>
      </c>
      <c r="N195">
        <v>-81.465635606000006</v>
      </c>
      <c r="O195">
        <v>8.7999999999999967E-2</v>
      </c>
    </row>
    <row r="196" spans="1:15" x14ac:dyDescent="0.2">
      <c r="A196" t="s">
        <v>24</v>
      </c>
      <c r="B196" t="s">
        <v>496</v>
      </c>
      <c r="C196" t="s">
        <v>177</v>
      </c>
      <c r="D196" t="s">
        <v>221</v>
      </c>
      <c r="E196" t="s">
        <v>386</v>
      </c>
      <c r="F196">
        <v>8</v>
      </c>
      <c r="G196" t="s">
        <v>490</v>
      </c>
      <c r="H196">
        <v>0.5</v>
      </c>
      <c r="I196" t="s">
        <v>491</v>
      </c>
      <c r="J196" s="27">
        <v>43369</v>
      </c>
      <c r="K196">
        <v>18</v>
      </c>
      <c r="L196">
        <v>188</v>
      </c>
      <c r="M196">
        <v>30.736626823000002</v>
      </c>
      <c r="N196">
        <v>-81.465627415</v>
      </c>
      <c r="O196">
        <v>4.8000000000000043E-2</v>
      </c>
    </row>
    <row r="197" spans="1:15" x14ac:dyDescent="0.2">
      <c r="A197" t="s">
        <v>24</v>
      </c>
      <c r="B197" t="s">
        <v>496</v>
      </c>
      <c r="C197" t="s">
        <v>177</v>
      </c>
      <c r="D197" t="s">
        <v>221</v>
      </c>
      <c r="E197" t="s">
        <v>386</v>
      </c>
      <c r="F197">
        <v>10</v>
      </c>
      <c r="G197" t="s">
        <v>490</v>
      </c>
      <c r="H197">
        <v>1</v>
      </c>
      <c r="I197" t="s">
        <v>491</v>
      </c>
      <c r="J197" s="27">
        <v>43369</v>
      </c>
      <c r="K197">
        <v>18</v>
      </c>
      <c r="L197">
        <v>190</v>
      </c>
      <c r="M197">
        <v>30.736630578</v>
      </c>
      <c r="N197">
        <v>-81.465629507000003</v>
      </c>
      <c r="O197">
        <v>7.999999999999996E-2</v>
      </c>
    </row>
    <row r="198" spans="1:15" x14ac:dyDescent="0.2">
      <c r="A198" t="s">
        <v>24</v>
      </c>
      <c r="B198" t="s">
        <v>496</v>
      </c>
      <c r="C198" t="s">
        <v>177</v>
      </c>
      <c r="D198" t="s">
        <v>221</v>
      </c>
      <c r="E198" t="s">
        <v>386</v>
      </c>
      <c r="F198">
        <v>12</v>
      </c>
      <c r="G198" t="s">
        <v>490</v>
      </c>
      <c r="H198">
        <v>1.5</v>
      </c>
      <c r="I198" t="s">
        <v>491</v>
      </c>
      <c r="J198" s="27">
        <v>43369</v>
      </c>
      <c r="K198">
        <v>18</v>
      </c>
      <c r="L198">
        <v>192</v>
      </c>
      <c r="M198">
        <v>30.736635102000001</v>
      </c>
      <c r="N198">
        <v>-81.465631877000007</v>
      </c>
      <c r="O198">
        <v>4.7000000000000042E-2</v>
      </c>
    </row>
    <row r="199" spans="1:15" x14ac:dyDescent="0.2">
      <c r="A199" t="s">
        <v>24</v>
      </c>
      <c r="B199" t="s">
        <v>496</v>
      </c>
      <c r="C199" t="s">
        <v>177</v>
      </c>
      <c r="D199" t="s">
        <v>221</v>
      </c>
      <c r="E199" t="s">
        <v>386</v>
      </c>
      <c r="F199">
        <v>14</v>
      </c>
      <c r="G199" t="s">
        <v>490</v>
      </c>
      <c r="H199">
        <v>2</v>
      </c>
      <c r="I199" t="s">
        <v>491</v>
      </c>
      <c r="J199" s="27">
        <v>43369</v>
      </c>
      <c r="K199">
        <v>18</v>
      </c>
      <c r="L199">
        <v>194</v>
      </c>
      <c r="M199">
        <v>30.736639116999999</v>
      </c>
      <c r="N199">
        <v>-81.465633217000004</v>
      </c>
      <c r="O199">
        <v>3.6000000000000032E-2</v>
      </c>
    </row>
    <row r="200" spans="1:15" x14ac:dyDescent="0.2">
      <c r="A200" t="s">
        <v>24</v>
      </c>
      <c r="B200" t="s">
        <v>496</v>
      </c>
      <c r="C200" t="s">
        <v>177</v>
      </c>
      <c r="D200" t="s">
        <v>113</v>
      </c>
      <c r="E200" t="s">
        <v>600</v>
      </c>
      <c r="F200">
        <v>1</v>
      </c>
      <c r="G200" t="s">
        <v>488</v>
      </c>
      <c r="H200">
        <v>-1</v>
      </c>
      <c r="I200" t="s">
        <v>489</v>
      </c>
      <c r="J200" s="27">
        <v>43369</v>
      </c>
      <c r="K200">
        <v>18</v>
      </c>
      <c r="L200">
        <v>181</v>
      </c>
      <c r="M200">
        <v>30.736614356</v>
      </c>
      <c r="N200">
        <v>-81.465621067000001</v>
      </c>
      <c r="O200">
        <v>5.4000000000000048E-2</v>
      </c>
    </row>
    <row r="201" spans="1:15" x14ac:dyDescent="0.2">
      <c r="A201" t="s">
        <v>24</v>
      </c>
      <c r="B201" t="s">
        <v>496</v>
      </c>
      <c r="C201" t="s">
        <v>177</v>
      </c>
      <c r="D201" t="s">
        <v>113</v>
      </c>
      <c r="E201" t="s">
        <v>600</v>
      </c>
      <c r="F201">
        <v>2</v>
      </c>
      <c r="G201" t="s">
        <v>490</v>
      </c>
      <c r="H201">
        <v>-1</v>
      </c>
      <c r="I201" t="s">
        <v>489</v>
      </c>
      <c r="J201" s="27">
        <v>43369</v>
      </c>
      <c r="K201">
        <v>18</v>
      </c>
      <c r="L201">
        <v>182</v>
      </c>
      <c r="M201">
        <v>30.736610135999999</v>
      </c>
      <c r="N201">
        <v>-81.465632021000005</v>
      </c>
      <c r="O201">
        <v>5.3000000000000047E-2</v>
      </c>
    </row>
    <row r="202" spans="1:15" x14ac:dyDescent="0.2">
      <c r="A202" t="s">
        <v>24</v>
      </c>
      <c r="B202" t="s">
        <v>496</v>
      </c>
      <c r="C202" t="s">
        <v>177</v>
      </c>
      <c r="D202" t="s">
        <v>113</v>
      </c>
      <c r="E202" t="s">
        <v>600</v>
      </c>
      <c r="F202">
        <v>3</v>
      </c>
      <c r="G202" t="s">
        <v>488</v>
      </c>
      <c r="H202">
        <v>-0.5</v>
      </c>
      <c r="I202" t="s">
        <v>489</v>
      </c>
      <c r="J202" s="27">
        <v>43369</v>
      </c>
      <c r="K202">
        <v>18</v>
      </c>
      <c r="L202">
        <v>183</v>
      </c>
      <c r="M202">
        <v>30.736615333</v>
      </c>
      <c r="N202">
        <v>-81.465631473000002</v>
      </c>
      <c r="O202">
        <v>7.2999999999999954E-2</v>
      </c>
    </row>
    <row r="203" spans="1:15" x14ac:dyDescent="0.2">
      <c r="A203" t="s">
        <v>24</v>
      </c>
      <c r="B203" t="s">
        <v>496</v>
      </c>
      <c r="C203" t="s">
        <v>177</v>
      </c>
      <c r="D203" t="s">
        <v>113</v>
      </c>
      <c r="E203" t="s">
        <v>600</v>
      </c>
      <c r="F203">
        <v>4</v>
      </c>
      <c r="G203" t="s">
        <v>490</v>
      </c>
      <c r="H203">
        <v>-0.5</v>
      </c>
      <c r="I203" t="s">
        <v>489</v>
      </c>
      <c r="J203" s="27">
        <v>43369</v>
      </c>
      <c r="K203">
        <v>18</v>
      </c>
      <c r="L203">
        <v>184</v>
      </c>
      <c r="M203">
        <v>30.736618917000001</v>
      </c>
      <c r="N203">
        <v>-81.465622792000005</v>
      </c>
      <c r="O203">
        <v>7.0999999999999952E-2</v>
      </c>
    </row>
    <row r="204" spans="1:15" x14ac:dyDescent="0.2">
      <c r="A204" t="s">
        <v>24</v>
      </c>
      <c r="B204" t="s">
        <v>496</v>
      </c>
      <c r="C204" t="s">
        <v>177</v>
      </c>
      <c r="D204" t="s">
        <v>113</v>
      </c>
      <c r="E204" t="s">
        <v>600</v>
      </c>
      <c r="F204">
        <v>5</v>
      </c>
      <c r="G204" t="s">
        <v>488</v>
      </c>
      <c r="H204">
        <v>0</v>
      </c>
      <c r="I204" t="s">
        <v>690</v>
      </c>
      <c r="J204" s="27">
        <v>43369</v>
      </c>
      <c r="K204">
        <v>18</v>
      </c>
      <c r="L204">
        <v>185</v>
      </c>
      <c r="M204">
        <v>30.736619602000001</v>
      </c>
      <c r="N204">
        <v>-81.465634988000005</v>
      </c>
      <c r="O204">
        <v>5.8000000000000052E-2</v>
      </c>
    </row>
    <row r="205" spans="1:15" x14ac:dyDescent="0.2">
      <c r="A205" t="s">
        <v>24</v>
      </c>
      <c r="B205" t="s">
        <v>496</v>
      </c>
      <c r="C205" t="s">
        <v>177</v>
      </c>
      <c r="D205" t="s">
        <v>113</v>
      </c>
      <c r="E205" t="s">
        <v>600</v>
      </c>
      <c r="F205">
        <v>6</v>
      </c>
      <c r="G205" t="s">
        <v>490</v>
      </c>
      <c r="H205">
        <v>0</v>
      </c>
      <c r="I205" t="s">
        <v>690</v>
      </c>
      <c r="J205" s="27">
        <v>43369</v>
      </c>
      <c r="K205">
        <v>18</v>
      </c>
      <c r="L205">
        <v>186</v>
      </c>
      <c r="M205">
        <v>30.736622543999999</v>
      </c>
      <c r="N205">
        <v>-81.465625070000002</v>
      </c>
      <c r="O205">
        <v>6.899999999999995E-2</v>
      </c>
    </row>
    <row r="206" spans="1:15" x14ac:dyDescent="0.2">
      <c r="A206" t="s">
        <v>24</v>
      </c>
      <c r="B206" t="s">
        <v>496</v>
      </c>
      <c r="C206" t="s">
        <v>177</v>
      </c>
      <c r="D206" t="s">
        <v>113</v>
      </c>
      <c r="E206" t="s">
        <v>600</v>
      </c>
      <c r="F206">
        <v>25</v>
      </c>
      <c r="G206" t="s">
        <v>488</v>
      </c>
      <c r="H206">
        <v>5</v>
      </c>
      <c r="I206" t="s">
        <v>690</v>
      </c>
      <c r="J206" s="27">
        <v>43369</v>
      </c>
      <c r="K206">
        <v>18</v>
      </c>
      <c r="L206">
        <v>205</v>
      </c>
      <c r="M206">
        <v>30.736660363999999</v>
      </c>
      <c r="N206">
        <v>-81.465654581999999</v>
      </c>
      <c r="O206">
        <v>6.2000000000000055E-2</v>
      </c>
    </row>
    <row r="207" spans="1:15" x14ac:dyDescent="0.2">
      <c r="A207" t="s">
        <v>24</v>
      </c>
      <c r="B207" t="s">
        <v>496</v>
      </c>
      <c r="C207" t="s">
        <v>177</v>
      </c>
      <c r="D207" t="s">
        <v>113</v>
      </c>
      <c r="E207" t="s">
        <v>600</v>
      </c>
      <c r="F207">
        <v>26</v>
      </c>
      <c r="G207" t="s">
        <v>490</v>
      </c>
      <c r="H207">
        <v>5</v>
      </c>
      <c r="I207" t="s">
        <v>690</v>
      </c>
      <c r="J207" s="27">
        <v>43369</v>
      </c>
      <c r="K207">
        <v>18</v>
      </c>
      <c r="L207">
        <v>206</v>
      </c>
      <c r="M207">
        <v>30.736663938</v>
      </c>
      <c r="N207">
        <v>-81.465645186000003</v>
      </c>
      <c r="O207">
        <v>0.123</v>
      </c>
    </row>
    <row r="208" spans="1:15" x14ac:dyDescent="0.2">
      <c r="A208" t="s">
        <v>24</v>
      </c>
      <c r="B208" t="s">
        <v>496</v>
      </c>
      <c r="C208" t="s">
        <v>177</v>
      </c>
      <c r="D208" t="s">
        <v>113</v>
      </c>
      <c r="E208" t="s">
        <v>600</v>
      </c>
      <c r="F208">
        <v>27</v>
      </c>
      <c r="G208" t="s">
        <v>488</v>
      </c>
      <c r="H208">
        <v>5.5</v>
      </c>
      <c r="I208" t="s">
        <v>489</v>
      </c>
      <c r="J208" s="27">
        <v>43369</v>
      </c>
      <c r="K208">
        <v>18</v>
      </c>
      <c r="L208">
        <v>207</v>
      </c>
      <c r="M208">
        <v>30.736663891999999</v>
      </c>
      <c r="N208">
        <v>-81.465657394999994</v>
      </c>
      <c r="O208">
        <v>0.13400000000000001</v>
      </c>
    </row>
    <row r="209" spans="1:15" x14ac:dyDescent="0.2">
      <c r="A209" t="s">
        <v>24</v>
      </c>
      <c r="B209" t="s">
        <v>496</v>
      </c>
      <c r="C209" t="s">
        <v>177</v>
      </c>
      <c r="D209" t="s">
        <v>113</v>
      </c>
      <c r="E209" t="s">
        <v>600</v>
      </c>
      <c r="F209">
        <v>28</v>
      </c>
      <c r="G209" t="s">
        <v>490</v>
      </c>
      <c r="H209">
        <v>5.5</v>
      </c>
      <c r="I209" t="s">
        <v>489</v>
      </c>
      <c r="J209" s="27">
        <v>43369</v>
      </c>
      <c r="K209">
        <v>18</v>
      </c>
      <c r="L209">
        <v>208</v>
      </c>
      <c r="M209">
        <v>30.736668376000001</v>
      </c>
      <c r="N209">
        <v>-81.465647453000003</v>
      </c>
      <c r="O209">
        <v>7.2999999999999954E-2</v>
      </c>
    </row>
    <row r="210" spans="1:15" x14ac:dyDescent="0.2">
      <c r="A210" t="s">
        <v>24</v>
      </c>
      <c r="B210" t="s">
        <v>496</v>
      </c>
      <c r="C210" t="s">
        <v>177</v>
      </c>
      <c r="D210" t="s">
        <v>113</v>
      </c>
      <c r="E210" t="s">
        <v>600</v>
      </c>
      <c r="F210">
        <v>29</v>
      </c>
      <c r="G210" t="s">
        <v>488</v>
      </c>
      <c r="H210">
        <v>6</v>
      </c>
      <c r="I210" t="s">
        <v>489</v>
      </c>
      <c r="J210" s="27">
        <v>43369</v>
      </c>
      <c r="K210">
        <v>18</v>
      </c>
      <c r="L210">
        <v>209</v>
      </c>
      <c r="M210">
        <v>30.736667483000002</v>
      </c>
      <c r="N210">
        <v>-81.465659150999997</v>
      </c>
      <c r="O210">
        <v>9.9999999999999978E-2</v>
      </c>
    </row>
    <row r="211" spans="1:15" x14ac:dyDescent="0.2">
      <c r="A211" t="s">
        <v>24</v>
      </c>
      <c r="B211" t="s">
        <v>496</v>
      </c>
      <c r="C211" t="s">
        <v>177</v>
      </c>
      <c r="D211" t="s">
        <v>113</v>
      </c>
      <c r="E211" t="s">
        <v>600</v>
      </c>
      <c r="F211">
        <v>30</v>
      </c>
      <c r="G211" t="s">
        <v>490</v>
      </c>
      <c r="H211">
        <v>6</v>
      </c>
      <c r="I211" t="s">
        <v>489</v>
      </c>
      <c r="J211" s="27">
        <v>43369</v>
      </c>
      <c r="K211">
        <v>18</v>
      </c>
      <c r="L211">
        <v>210</v>
      </c>
      <c r="M211">
        <v>30.736673231000001</v>
      </c>
      <c r="N211">
        <v>-81.465649855999999</v>
      </c>
      <c r="O211">
        <v>8.7999999999999967E-2</v>
      </c>
    </row>
    <row r="212" spans="1:15" x14ac:dyDescent="0.2">
      <c r="A212" t="s">
        <v>24</v>
      </c>
      <c r="B212" t="s">
        <v>495</v>
      </c>
      <c r="C212" t="s">
        <v>185</v>
      </c>
      <c r="D212" t="s">
        <v>134</v>
      </c>
      <c r="E212" t="s">
        <v>408</v>
      </c>
      <c r="F212">
        <v>7</v>
      </c>
      <c r="G212" t="s">
        <v>488</v>
      </c>
      <c r="H212">
        <v>0.5</v>
      </c>
      <c r="I212" t="s">
        <v>491</v>
      </c>
      <c r="J212" s="27">
        <v>43369</v>
      </c>
      <c r="K212">
        <v>18</v>
      </c>
      <c r="L212">
        <v>217</v>
      </c>
      <c r="M212">
        <v>30.736523576</v>
      </c>
      <c r="N212">
        <v>-81.465571777999997</v>
      </c>
      <c r="O212">
        <v>0.121</v>
      </c>
    </row>
    <row r="213" spans="1:15" x14ac:dyDescent="0.2">
      <c r="A213" t="s">
        <v>24</v>
      </c>
      <c r="B213" t="s">
        <v>495</v>
      </c>
      <c r="C213" t="s">
        <v>185</v>
      </c>
      <c r="D213" t="s">
        <v>134</v>
      </c>
      <c r="E213" t="s">
        <v>408</v>
      </c>
      <c r="F213">
        <v>9</v>
      </c>
      <c r="G213" t="s">
        <v>488</v>
      </c>
      <c r="H213">
        <v>1</v>
      </c>
      <c r="I213" t="s">
        <v>491</v>
      </c>
      <c r="J213" s="27">
        <v>43369</v>
      </c>
      <c r="K213">
        <v>18</v>
      </c>
      <c r="L213">
        <v>219</v>
      </c>
      <c r="M213">
        <v>30.736527044999999</v>
      </c>
      <c r="N213">
        <v>-81.465576705999993</v>
      </c>
      <c r="O213">
        <v>7.4999999999999956E-2</v>
      </c>
    </row>
    <row r="214" spans="1:15" x14ac:dyDescent="0.2">
      <c r="A214" t="s">
        <v>24</v>
      </c>
      <c r="B214" t="s">
        <v>495</v>
      </c>
      <c r="C214" t="s">
        <v>185</v>
      </c>
      <c r="D214" t="s">
        <v>134</v>
      </c>
      <c r="E214" t="s">
        <v>408</v>
      </c>
      <c r="F214">
        <v>11</v>
      </c>
      <c r="G214" t="s">
        <v>488</v>
      </c>
      <c r="H214">
        <v>1.5</v>
      </c>
      <c r="I214" t="s">
        <v>491</v>
      </c>
      <c r="J214" s="27">
        <v>43369</v>
      </c>
      <c r="K214">
        <v>18</v>
      </c>
      <c r="L214">
        <v>221</v>
      </c>
      <c r="M214">
        <v>30.736530457000001</v>
      </c>
      <c r="N214">
        <v>-81.465578676000007</v>
      </c>
      <c r="O214">
        <v>4.0000000000000036E-2</v>
      </c>
    </row>
    <row r="215" spans="1:15" x14ac:dyDescent="0.2">
      <c r="A215" t="s">
        <v>24</v>
      </c>
      <c r="B215" t="s">
        <v>495</v>
      </c>
      <c r="C215" t="s">
        <v>185</v>
      </c>
      <c r="D215" t="s">
        <v>134</v>
      </c>
      <c r="E215" t="s">
        <v>408</v>
      </c>
      <c r="F215">
        <v>13</v>
      </c>
      <c r="G215" t="s">
        <v>488</v>
      </c>
      <c r="H215">
        <v>2</v>
      </c>
      <c r="I215" t="s">
        <v>491</v>
      </c>
      <c r="J215" s="27">
        <v>43369</v>
      </c>
      <c r="K215">
        <v>18</v>
      </c>
      <c r="L215">
        <v>223</v>
      </c>
      <c r="M215">
        <v>30.736533395999999</v>
      </c>
      <c r="N215">
        <v>-81.465582440999995</v>
      </c>
      <c r="O215">
        <v>6.5999999999999948E-2</v>
      </c>
    </row>
    <row r="216" spans="1:15" x14ac:dyDescent="0.2">
      <c r="A216" t="s">
        <v>24</v>
      </c>
      <c r="B216" t="s">
        <v>495</v>
      </c>
      <c r="C216" t="s">
        <v>185</v>
      </c>
      <c r="D216" t="s">
        <v>579</v>
      </c>
      <c r="E216" t="s">
        <v>604</v>
      </c>
      <c r="F216">
        <v>15</v>
      </c>
      <c r="G216" t="s">
        <v>488</v>
      </c>
      <c r="H216">
        <v>2.5</v>
      </c>
      <c r="I216" t="s">
        <v>491</v>
      </c>
      <c r="J216" s="27">
        <v>43369</v>
      </c>
      <c r="K216">
        <v>18</v>
      </c>
      <c r="L216">
        <v>225</v>
      </c>
      <c r="M216">
        <v>30.736537057</v>
      </c>
      <c r="N216">
        <v>-81.465586244999997</v>
      </c>
      <c r="O216">
        <v>8.0999999999999961E-2</v>
      </c>
    </row>
    <row r="217" spans="1:15" x14ac:dyDescent="0.2">
      <c r="A217" t="s">
        <v>24</v>
      </c>
      <c r="B217" t="s">
        <v>495</v>
      </c>
      <c r="C217" t="s">
        <v>185</v>
      </c>
      <c r="D217" t="s">
        <v>135</v>
      </c>
      <c r="E217" t="s">
        <v>284</v>
      </c>
      <c r="F217">
        <v>17</v>
      </c>
      <c r="G217" t="s">
        <v>488</v>
      </c>
      <c r="H217">
        <v>3</v>
      </c>
      <c r="I217" t="s">
        <v>491</v>
      </c>
      <c r="J217" s="27">
        <v>43369</v>
      </c>
      <c r="K217">
        <v>18</v>
      </c>
      <c r="L217">
        <v>227</v>
      </c>
      <c r="M217">
        <v>30.736540514000001</v>
      </c>
      <c r="N217">
        <v>-81.465589539999996</v>
      </c>
      <c r="O217">
        <v>9.6999999999999975E-2</v>
      </c>
    </row>
    <row r="218" spans="1:15" x14ac:dyDescent="0.2">
      <c r="A218" t="s">
        <v>24</v>
      </c>
      <c r="B218" t="s">
        <v>495</v>
      </c>
      <c r="C218" t="s">
        <v>185</v>
      </c>
      <c r="D218" t="s">
        <v>135</v>
      </c>
      <c r="E218" t="s">
        <v>284</v>
      </c>
      <c r="F218">
        <v>19</v>
      </c>
      <c r="G218" t="s">
        <v>488</v>
      </c>
      <c r="H218">
        <v>3.5</v>
      </c>
      <c r="I218" t="s">
        <v>491</v>
      </c>
      <c r="J218" s="27">
        <v>43369</v>
      </c>
      <c r="K218">
        <v>18</v>
      </c>
      <c r="L218">
        <v>229</v>
      </c>
      <c r="M218">
        <v>30.736543215000001</v>
      </c>
      <c r="N218">
        <v>-81.465592819999998</v>
      </c>
      <c r="O218">
        <v>0.10099999999999998</v>
      </c>
    </row>
    <row r="219" spans="1:15" x14ac:dyDescent="0.2">
      <c r="A219" t="s">
        <v>24</v>
      </c>
      <c r="B219" t="s">
        <v>495</v>
      </c>
      <c r="C219" t="s">
        <v>185</v>
      </c>
      <c r="D219" t="s">
        <v>135</v>
      </c>
      <c r="E219" t="s">
        <v>284</v>
      </c>
      <c r="F219">
        <v>21</v>
      </c>
      <c r="G219" t="s">
        <v>488</v>
      </c>
      <c r="H219">
        <v>4</v>
      </c>
      <c r="I219" t="s">
        <v>491</v>
      </c>
      <c r="J219" s="27">
        <v>43369</v>
      </c>
      <c r="K219">
        <v>18</v>
      </c>
      <c r="L219">
        <v>231</v>
      </c>
      <c r="M219">
        <v>30.736547028</v>
      </c>
      <c r="N219">
        <v>-81.465596699000002</v>
      </c>
      <c r="O219">
        <v>0.10399999999999998</v>
      </c>
    </row>
    <row r="220" spans="1:15" x14ac:dyDescent="0.2">
      <c r="A220" t="s">
        <v>24</v>
      </c>
      <c r="B220" t="s">
        <v>495</v>
      </c>
      <c r="C220" t="s">
        <v>185</v>
      </c>
      <c r="D220" t="s">
        <v>135</v>
      </c>
      <c r="E220" t="s">
        <v>284</v>
      </c>
      <c r="F220">
        <v>23</v>
      </c>
      <c r="G220" t="s">
        <v>488</v>
      </c>
      <c r="H220">
        <v>4.5</v>
      </c>
      <c r="I220" t="s">
        <v>491</v>
      </c>
      <c r="J220" s="27">
        <v>43369</v>
      </c>
      <c r="K220">
        <v>18</v>
      </c>
      <c r="L220">
        <v>233</v>
      </c>
      <c r="M220">
        <v>30.736556054000001</v>
      </c>
      <c r="N220">
        <v>-81.465592208999993</v>
      </c>
      <c r="O220">
        <v>5.0000000000000044E-2</v>
      </c>
    </row>
    <row r="221" spans="1:15" x14ac:dyDescent="0.2">
      <c r="A221" t="s">
        <v>24</v>
      </c>
      <c r="B221" t="s">
        <v>495</v>
      </c>
      <c r="C221" t="s">
        <v>185</v>
      </c>
      <c r="D221" t="s">
        <v>220</v>
      </c>
      <c r="E221" t="s">
        <v>409</v>
      </c>
      <c r="F221">
        <v>18</v>
      </c>
      <c r="G221" t="s">
        <v>490</v>
      </c>
      <c r="H221">
        <v>3</v>
      </c>
      <c r="I221" t="s">
        <v>491</v>
      </c>
      <c r="J221" s="27">
        <v>43369</v>
      </c>
      <c r="K221">
        <v>18</v>
      </c>
      <c r="L221">
        <v>228</v>
      </c>
      <c r="M221">
        <v>30.736547282</v>
      </c>
      <c r="N221">
        <v>-81.465581318000005</v>
      </c>
      <c r="O221">
        <v>0.10099999999999998</v>
      </c>
    </row>
    <row r="222" spans="1:15" x14ac:dyDescent="0.2">
      <c r="A222" t="s">
        <v>24</v>
      </c>
      <c r="B222" t="s">
        <v>495</v>
      </c>
      <c r="C222" t="s">
        <v>185</v>
      </c>
      <c r="D222" t="s">
        <v>220</v>
      </c>
      <c r="E222" t="s">
        <v>409</v>
      </c>
      <c r="F222">
        <v>20</v>
      </c>
      <c r="G222" t="s">
        <v>490</v>
      </c>
      <c r="H222">
        <v>3.5</v>
      </c>
      <c r="I222" t="s">
        <v>491</v>
      </c>
      <c r="J222" s="27">
        <v>43369</v>
      </c>
      <c r="K222">
        <v>18</v>
      </c>
      <c r="L222">
        <v>230</v>
      </c>
      <c r="M222">
        <v>30.736550252000001</v>
      </c>
      <c r="N222">
        <v>-81.465585609000001</v>
      </c>
      <c r="O222">
        <v>0.10799999999999998</v>
      </c>
    </row>
    <row r="223" spans="1:15" x14ac:dyDescent="0.2">
      <c r="A223" t="s">
        <v>24</v>
      </c>
      <c r="B223" t="s">
        <v>495</v>
      </c>
      <c r="C223" t="s">
        <v>185</v>
      </c>
      <c r="D223" t="s">
        <v>220</v>
      </c>
      <c r="E223" t="s">
        <v>409</v>
      </c>
      <c r="F223">
        <v>22</v>
      </c>
      <c r="G223" t="s">
        <v>490</v>
      </c>
      <c r="H223">
        <v>4</v>
      </c>
      <c r="I223" t="s">
        <v>491</v>
      </c>
      <c r="J223" s="27">
        <v>43369</v>
      </c>
      <c r="K223">
        <v>18</v>
      </c>
      <c r="L223">
        <v>232</v>
      </c>
      <c r="M223">
        <v>30.736549494999998</v>
      </c>
      <c r="N223">
        <v>-81.465598377000006</v>
      </c>
      <c r="O223">
        <v>9.1999999999999971E-2</v>
      </c>
    </row>
    <row r="224" spans="1:15" x14ac:dyDescent="0.2">
      <c r="A224" t="s">
        <v>24</v>
      </c>
      <c r="B224" t="s">
        <v>495</v>
      </c>
      <c r="C224" t="s">
        <v>185</v>
      </c>
      <c r="D224" t="s">
        <v>220</v>
      </c>
      <c r="E224" t="s">
        <v>409</v>
      </c>
      <c r="F224">
        <v>24</v>
      </c>
      <c r="G224" t="s">
        <v>490</v>
      </c>
      <c r="H224">
        <v>4.5</v>
      </c>
      <c r="I224" t="s">
        <v>491</v>
      </c>
      <c r="J224" s="27">
        <v>43369</v>
      </c>
      <c r="K224">
        <v>18</v>
      </c>
      <c r="L224">
        <v>234</v>
      </c>
      <c r="M224">
        <v>30.736555717000002</v>
      </c>
      <c r="N224">
        <v>-81.465592254000001</v>
      </c>
      <c r="O224">
        <v>6.5999999999999948E-2</v>
      </c>
    </row>
    <row r="225" spans="1:15" x14ac:dyDescent="0.2">
      <c r="A225" t="s">
        <v>24</v>
      </c>
      <c r="B225" t="s">
        <v>495</v>
      </c>
      <c r="C225" t="s">
        <v>185</v>
      </c>
      <c r="D225" t="s">
        <v>580</v>
      </c>
      <c r="E225" t="s">
        <v>605</v>
      </c>
      <c r="F225">
        <v>16</v>
      </c>
      <c r="G225" t="s">
        <v>490</v>
      </c>
      <c r="H225">
        <v>2.5</v>
      </c>
      <c r="I225" t="s">
        <v>491</v>
      </c>
      <c r="J225" s="27">
        <v>43369</v>
      </c>
      <c r="K225">
        <v>18</v>
      </c>
      <c r="L225">
        <v>226</v>
      </c>
      <c r="M225">
        <v>30.736543990000001</v>
      </c>
      <c r="N225">
        <v>-81.465577491999994</v>
      </c>
      <c r="O225">
        <v>6.7999999999999949E-2</v>
      </c>
    </row>
    <row r="226" spans="1:15" x14ac:dyDescent="0.2">
      <c r="A226" t="s">
        <v>24</v>
      </c>
      <c r="B226" t="s">
        <v>495</v>
      </c>
      <c r="C226" t="s">
        <v>185</v>
      </c>
      <c r="D226" t="s">
        <v>221</v>
      </c>
      <c r="E226" t="s">
        <v>410</v>
      </c>
      <c r="F226">
        <v>8</v>
      </c>
      <c r="G226" t="s">
        <v>490</v>
      </c>
      <c r="H226">
        <v>0.5</v>
      </c>
      <c r="I226" t="s">
        <v>491</v>
      </c>
      <c r="J226" s="27">
        <v>43369</v>
      </c>
      <c r="K226">
        <v>18</v>
      </c>
      <c r="L226">
        <v>218</v>
      </c>
      <c r="M226">
        <v>30.736528666000002</v>
      </c>
      <c r="N226">
        <v>-81.465564736000005</v>
      </c>
      <c r="O226">
        <v>6.6999999999999948E-2</v>
      </c>
    </row>
    <row r="227" spans="1:15" x14ac:dyDescent="0.2">
      <c r="A227" t="s">
        <v>24</v>
      </c>
      <c r="B227" t="s">
        <v>495</v>
      </c>
      <c r="C227" t="s">
        <v>185</v>
      </c>
      <c r="D227" t="s">
        <v>221</v>
      </c>
      <c r="E227" t="s">
        <v>410</v>
      </c>
      <c r="F227">
        <v>10</v>
      </c>
      <c r="G227" t="s">
        <v>490</v>
      </c>
      <c r="H227">
        <v>1</v>
      </c>
      <c r="I227" t="s">
        <v>491</v>
      </c>
      <c r="J227" s="27">
        <v>43369</v>
      </c>
      <c r="K227">
        <v>18</v>
      </c>
      <c r="L227">
        <v>220</v>
      </c>
      <c r="M227">
        <v>30.736533115</v>
      </c>
      <c r="N227">
        <v>-81.465568090000005</v>
      </c>
      <c r="O227">
        <v>9.6999999999999975E-2</v>
      </c>
    </row>
    <row r="228" spans="1:15" x14ac:dyDescent="0.2">
      <c r="A228" t="s">
        <v>24</v>
      </c>
      <c r="B228" t="s">
        <v>495</v>
      </c>
      <c r="C228" t="s">
        <v>185</v>
      </c>
      <c r="D228" t="s">
        <v>221</v>
      </c>
      <c r="E228" t="s">
        <v>410</v>
      </c>
      <c r="F228">
        <v>12</v>
      </c>
      <c r="G228" t="s">
        <v>490</v>
      </c>
      <c r="H228">
        <v>1.5</v>
      </c>
      <c r="I228" t="s">
        <v>491</v>
      </c>
      <c r="J228" s="27">
        <v>43369</v>
      </c>
      <c r="K228">
        <v>18</v>
      </c>
      <c r="L228">
        <v>222</v>
      </c>
      <c r="M228">
        <v>30.736536455</v>
      </c>
      <c r="N228">
        <v>-81.465571451000002</v>
      </c>
      <c r="O228">
        <v>6.3999999999999946E-2</v>
      </c>
    </row>
    <row r="229" spans="1:15" x14ac:dyDescent="0.2">
      <c r="A229" t="s">
        <v>24</v>
      </c>
      <c r="B229" t="s">
        <v>495</v>
      </c>
      <c r="C229" t="s">
        <v>185</v>
      </c>
      <c r="D229" t="s">
        <v>221</v>
      </c>
      <c r="E229" t="s">
        <v>410</v>
      </c>
      <c r="F229">
        <v>14</v>
      </c>
      <c r="G229" t="s">
        <v>490</v>
      </c>
      <c r="H229">
        <v>2</v>
      </c>
      <c r="I229" t="s">
        <v>491</v>
      </c>
      <c r="J229" s="27">
        <v>43369</v>
      </c>
      <c r="K229">
        <v>18</v>
      </c>
      <c r="L229">
        <v>224</v>
      </c>
      <c r="M229">
        <v>30.736540351999999</v>
      </c>
      <c r="N229">
        <v>-81.465574635999999</v>
      </c>
      <c r="O229">
        <v>6.1000000000000054E-2</v>
      </c>
    </row>
    <row r="230" spans="1:15" x14ac:dyDescent="0.2">
      <c r="A230" t="s">
        <v>24</v>
      </c>
      <c r="B230" t="s">
        <v>495</v>
      </c>
      <c r="C230" t="s">
        <v>185</v>
      </c>
      <c r="D230" t="s">
        <v>113</v>
      </c>
      <c r="E230" t="s">
        <v>603</v>
      </c>
      <c r="F230">
        <v>1</v>
      </c>
      <c r="G230" t="s">
        <v>488</v>
      </c>
      <c r="H230">
        <v>-1</v>
      </c>
      <c r="I230" t="s">
        <v>489</v>
      </c>
      <c r="J230" s="27">
        <v>43369</v>
      </c>
      <c r="K230">
        <v>18</v>
      </c>
      <c r="L230">
        <v>211</v>
      </c>
      <c r="M230">
        <v>30.736512933</v>
      </c>
      <c r="N230">
        <v>-81.465560885000002</v>
      </c>
      <c r="O230">
        <v>9.8999999999999977E-2</v>
      </c>
    </row>
    <row r="231" spans="1:15" x14ac:dyDescent="0.2">
      <c r="A231" t="s">
        <v>24</v>
      </c>
      <c r="B231" t="s">
        <v>495</v>
      </c>
      <c r="C231" t="s">
        <v>185</v>
      </c>
      <c r="D231" t="s">
        <v>113</v>
      </c>
      <c r="E231" t="s">
        <v>603</v>
      </c>
      <c r="F231">
        <v>2</v>
      </c>
      <c r="G231" t="s">
        <v>490</v>
      </c>
      <c r="H231">
        <v>-1</v>
      </c>
      <c r="I231" t="s">
        <v>489</v>
      </c>
      <c r="J231" s="27">
        <v>43369</v>
      </c>
      <c r="K231">
        <v>18</v>
      </c>
      <c r="L231">
        <v>212</v>
      </c>
      <c r="M231">
        <v>30.736519262000002</v>
      </c>
      <c r="N231">
        <v>-81.465554205000004</v>
      </c>
      <c r="O231">
        <v>0.10999999999999999</v>
      </c>
    </row>
    <row r="232" spans="1:15" x14ac:dyDescent="0.2">
      <c r="A232" t="s">
        <v>24</v>
      </c>
      <c r="B232" t="s">
        <v>495</v>
      </c>
      <c r="C232" t="s">
        <v>185</v>
      </c>
      <c r="D232" t="s">
        <v>113</v>
      </c>
      <c r="E232" t="s">
        <v>603</v>
      </c>
      <c r="F232">
        <v>3</v>
      </c>
      <c r="G232" t="s">
        <v>488</v>
      </c>
      <c r="H232">
        <v>-0.5</v>
      </c>
      <c r="I232" t="s">
        <v>489</v>
      </c>
      <c r="J232" s="27">
        <v>43369</v>
      </c>
      <c r="K232">
        <v>18</v>
      </c>
      <c r="L232">
        <v>213</v>
      </c>
      <c r="M232">
        <v>30.736516526999999</v>
      </c>
      <c r="N232">
        <v>-81.465563806000006</v>
      </c>
      <c r="O232">
        <v>8.9999999999999969E-2</v>
      </c>
    </row>
    <row r="233" spans="1:15" x14ac:dyDescent="0.2">
      <c r="A233" t="s">
        <v>24</v>
      </c>
      <c r="B233" t="s">
        <v>495</v>
      </c>
      <c r="C233" t="s">
        <v>185</v>
      </c>
      <c r="D233" t="s">
        <v>113</v>
      </c>
      <c r="E233" t="s">
        <v>603</v>
      </c>
      <c r="F233">
        <v>4</v>
      </c>
      <c r="G233" t="s">
        <v>490</v>
      </c>
      <c r="H233">
        <v>-0.5</v>
      </c>
      <c r="I233" t="s">
        <v>489</v>
      </c>
      <c r="J233" s="27">
        <v>43369</v>
      </c>
      <c r="K233">
        <v>18</v>
      </c>
      <c r="L233">
        <v>214</v>
      </c>
      <c r="M233">
        <v>30.736521487000001</v>
      </c>
      <c r="N233">
        <v>-81.465557226000001</v>
      </c>
      <c r="O233">
        <v>0.10399999999999998</v>
      </c>
    </row>
    <row r="234" spans="1:15" x14ac:dyDescent="0.2">
      <c r="A234" t="s">
        <v>24</v>
      </c>
      <c r="B234" t="s">
        <v>495</v>
      </c>
      <c r="C234" t="s">
        <v>185</v>
      </c>
      <c r="D234" t="s">
        <v>113</v>
      </c>
      <c r="E234" t="s">
        <v>603</v>
      </c>
      <c r="F234">
        <v>5</v>
      </c>
      <c r="G234" t="s">
        <v>488</v>
      </c>
      <c r="H234">
        <v>0</v>
      </c>
      <c r="I234" t="s">
        <v>690</v>
      </c>
      <c r="J234" s="27">
        <v>43369</v>
      </c>
      <c r="K234">
        <v>18</v>
      </c>
      <c r="L234">
        <v>215</v>
      </c>
      <c r="M234">
        <v>30.736518647</v>
      </c>
      <c r="N234">
        <v>-81.465567512999996</v>
      </c>
      <c r="O234">
        <v>9.6999999999999975E-2</v>
      </c>
    </row>
    <row r="235" spans="1:15" x14ac:dyDescent="0.2">
      <c r="A235" t="s">
        <v>24</v>
      </c>
      <c r="B235" t="s">
        <v>495</v>
      </c>
      <c r="C235" t="s">
        <v>185</v>
      </c>
      <c r="D235" t="s">
        <v>113</v>
      </c>
      <c r="E235" t="s">
        <v>603</v>
      </c>
      <c r="F235">
        <v>6</v>
      </c>
      <c r="G235" t="s">
        <v>490</v>
      </c>
      <c r="H235">
        <v>0</v>
      </c>
      <c r="I235" t="s">
        <v>690</v>
      </c>
      <c r="J235" s="27">
        <v>43369</v>
      </c>
      <c r="K235">
        <v>18</v>
      </c>
      <c r="L235">
        <v>216</v>
      </c>
      <c r="M235">
        <v>30.736525321999999</v>
      </c>
      <c r="N235">
        <v>-81.465560248000003</v>
      </c>
      <c r="O235">
        <v>9.6999999999999975E-2</v>
      </c>
    </row>
    <row r="236" spans="1:15" x14ac:dyDescent="0.2">
      <c r="A236" t="s">
        <v>24</v>
      </c>
      <c r="B236" t="s">
        <v>495</v>
      </c>
      <c r="C236" t="s">
        <v>185</v>
      </c>
      <c r="D236" t="s">
        <v>113</v>
      </c>
      <c r="E236" t="s">
        <v>603</v>
      </c>
      <c r="F236">
        <v>25</v>
      </c>
      <c r="G236" t="s">
        <v>488</v>
      </c>
      <c r="H236">
        <v>5</v>
      </c>
      <c r="I236" t="s">
        <v>690</v>
      </c>
      <c r="J236" s="27">
        <v>43369</v>
      </c>
      <c r="K236">
        <v>18</v>
      </c>
      <c r="L236">
        <v>235</v>
      </c>
      <c r="M236">
        <v>30.736552158999999</v>
      </c>
      <c r="N236">
        <v>-81.465603428999998</v>
      </c>
      <c r="O236">
        <v>0.11599999999999999</v>
      </c>
    </row>
    <row r="237" spans="1:15" x14ac:dyDescent="0.2">
      <c r="A237" t="s">
        <v>24</v>
      </c>
      <c r="B237" t="s">
        <v>495</v>
      </c>
      <c r="C237" t="s">
        <v>185</v>
      </c>
      <c r="D237" t="s">
        <v>113</v>
      </c>
      <c r="E237" t="s">
        <v>603</v>
      </c>
      <c r="F237">
        <v>26</v>
      </c>
      <c r="G237" t="s">
        <v>490</v>
      </c>
      <c r="H237">
        <v>5</v>
      </c>
      <c r="I237" t="s">
        <v>690</v>
      </c>
      <c r="J237" s="27">
        <v>43369</v>
      </c>
      <c r="K237">
        <v>18</v>
      </c>
      <c r="L237">
        <v>236</v>
      </c>
      <c r="M237">
        <v>30.736559857</v>
      </c>
      <c r="N237">
        <v>-81.465594010000004</v>
      </c>
      <c r="O237">
        <v>7.2999999999999954E-2</v>
      </c>
    </row>
    <row r="238" spans="1:15" x14ac:dyDescent="0.2">
      <c r="A238" t="s">
        <v>24</v>
      </c>
      <c r="B238" t="s">
        <v>495</v>
      </c>
      <c r="C238" t="s">
        <v>185</v>
      </c>
      <c r="D238" t="s">
        <v>113</v>
      </c>
      <c r="E238" t="s">
        <v>603</v>
      </c>
      <c r="F238">
        <v>27</v>
      </c>
      <c r="G238" t="s">
        <v>488</v>
      </c>
      <c r="H238">
        <v>5.5</v>
      </c>
      <c r="I238" t="s">
        <v>489</v>
      </c>
      <c r="J238" s="27">
        <v>43369</v>
      </c>
      <c r="K238">
        <v>18</v>
      </c>
      <c r="L238">
        <v>237</v>
      </c>
      <c r="M238">
        <v>30.736556337</v>
      </c>
      <c r="N238">
        <v>-81.465606610999998</v>
      </c>
      <c r="O238">
        <v>0.10199999999999998</v>
      </c>
    </row>
    <row r="239" spans="1:15" x14ac:dyDescent="0.2">
      <c r="A239" t="s">
        <v>24</v>
      </c>
      <c r="B239" t="s">
        <v>495</v>
      </c>
      <c r="C239" t="s">
        <v>185</v>
      </c>
      <c r="D239" t="s">
        <v>113</v>
      </c>
      <c r="E239" t="s">
        <v>603</v>
      </c>
      <c r="F239">
        <v>28</v>
      </c>
      <c r="G239" t="s">
        <v>490</v>
      </c>
      <c r="H239">
        <v>5.5</v>
      </c>
      <c r="I239" t="s">
        <v>489</v>
      </c>
      <c r="J239" s="27">
        <v>43369</v>
      </c>
      <c r="K239">
        <v>18</v>
      </c>
      <c r="L239">
        <v>238</v>
      </c>
      <c r="M239">
        <v>30.736564269999999</v>
      </c>
      <c r="N239">
        <v>-81.465599546999997</v>
      </c>
      <c r="O239">
        <v>8.0999999999999961E-2</v>
      </c>
    </row>
    <row r="240" spans="1:15" x14ac:dyDescent="0.2">
      <c r="A240" t="s">
        <v>24</v>
      </c>
      <c r="B240" t="s">
        <v>495</v>
      </c>
      <c r="C240" t="s">
        <v>185</v>
      </c>
      <c r="D240" t="s">
        <v>113</v>
      </c>
      <c r="E240" t="s">
        <v>603</v>
      </c>
      <c r="F240">
        <v>29</v>
      </c>
      <c r="G240" t="s">
        <v>488</v>
      </c>
      <c r="H240">
        <v>6</v>
      </c>
      <c r="I240" t="s">
        <v>489</v>
      </c>
      <c r="J240" s="27">
        <v>43369</v>
      </c>
      <c r="K240">
        <v>18</v>
      </c>
      <c r="L240">
        <v>239</v>
      </c>
      <c r="M240">
        <v>30.736559988</v>
      </c>
      <c r="N240">
        <v>-81.465610611000002</v>
      </c>
      <c r="O240">
        <v>0.123</v>
      </c>
    </row>
    <row r="241" spans="1:15" x14ac:dyDescent="0.2">
      <c r="A241" t="s">
        <v>24</v>
      </c>
      <c r="B241" t="s">
        <v>495</v>
      </c>
      <c r="C241" t="s">
        <v>185</v>
      </c>
      <c r="D241" t="s">
        <v>113</v>
      </c>
      <c r="E241" t="s">
        <v>603</v>
      </c>
      <c r="F241">
        <v>30</v>
      </c>
      <c r="G241" t="s">
        <v>490</v>
      </c>
      <c r="H241">
        <v>6</v>
      </c>
      <c r="I241" t="s">
        <v>489</v>
      </c>
      <c r="J241" s="27">
        <v>43369</v>
      </c>
      <c r="K241">
        <v>18</v>
      </c>
      <c r="L241">
        <v>240</v>
      </c>
      <c r="M241">
        <v>30.736566319000001</v>
      </c>
      <c r="N241">
        <v>-81.465603064999996</v>
      </c>
      <c r="O241">
        <v>8.2999999999999963E-2</v>
      </c>
    </row>
    <row r="242" spans="1:15" x14ac:dyDescent="0.2">
      <c r="A242" t="s">
        <v>23</v>
      </c>
      <c r="B242" t="s">
        <v>496</v>
      </c>
      <c r="C242" t="s">
        <v>170</v>
      </c>
      <c r="D242" t="s">
        <v>134</v>
      </c>
      <c r="E242" t="s">
        <v>387</v>
      </c>
      <c r="F242">
        <v>7</v>
      </c>
      <c r="G242" t="s">
        <v>488</v>
      </c>
      <c r="H242">
        <v>0.5</v>
      </c>
      <c r="I242" t="s">
        <v>491</v>
      </c>
      <c r="J242" s="27">
        <v>43370</v>
      </c>
      <c r="K242">
        <v>18</v>
      </c>
      <c r="L242">
        <v>277</v>
      </c>
      <c r="M242">
        <v>30.745270010999999</v>
      </c>
      <c r="N242">
        <v>-81.473646271000007</v>
      </c>
      <c r="O242">
        <v>0.13100000000000001</v>
      </c>
    </row>
    <row r="243" spans="1:15" x14ac:dyDescent="0.2">
      <c r="A243" t="s">
        <v>23</v>
      </c>
      <c r="B243" t="s">
        <v>496</v>
      </c>
      <c r="C243" t="s">
        <v>170</v>
      </c>
      <c r="D243" t="s">
        <v>134</v>
      </c>
      <c r="E243" t="s">
        <v>387</v>
      </c>
      <c r="F243">
        <v>9</v>
      </c>
      <c r="G243" t="s">
        <v>488</v>
      </c>
      <c r="H243">
        <v>1</v>
      </c>
      <c r="I243" t="s">
        <v>491</v>
      </c>
      <c r="J243" s="27">
        <v>43370</v>
      </c>
      <c r="K243">
        <v>18</v>
      </c>
      <c r="L243">
        <v>279</v>
      </c>
      <c r="M243">
        <v>30.745265411999998</v>
      </c>
      <c r="N243">
        <v>-81.473647080999996</v>
      </c>
      <c r="O243">
        <v>0.15000000000000002</v>
      </c>
    </row>
    <row r="244" spans="1:15" x14ac:dyDescent="0.2">
      <c r="A244" t="s">
        <v>23</v>
      </c>
      <c r="B244" t="s">
        <v>496</v>
      </c>
      <c r="C244" t="s">
        <v>170</v>
      </c>
      <c r="D244" t="s">
        <v>134</v>
      </c>
      <c r="E244" t="s">
        <v>387</v>
      </c>
      <c r="F244">
        <v>11</v>
      </c>
      <c r="G244" t="s">
        <v>488</v>
      </c>
      <c r="H244">
        <v>1.5</v>
      </c>
      <c r="I244" t="s">
        <v>491</v>
      </c>
      <c r="J244" s="27">
        <v>43370</v>
      </c>
      <c r="K244">
        <v>18</v>
      </c>
      <c r="L244">
        <v>281</v>
      </c>
      <c r="M244">
        <v>30.745260717000001</v>
      </c>
      <c r="N244">
        <v>-81.473649550000005</v>
      </c>
      <c r="O244">
        <v>0.13300000000000001</v>
      </c>
    </row>
    <row r="245" spans="1:15" x14ac:dyDescent="0.2">
      <c r="A245" t="s">
        <v>23</v>
      </c>
      <c r="B245" t="s">
        <v>496</v>
      </c>
      <c r="C245" t="s">
        <v>170</v>
      </c>
      <c r="D245" t="s">
        <v>134</v>
      </c>
      <c r="E245" t="s">
        <v>387</v>
      </c>
      <c r="F245">
        <v>13</v>
      </c>
      <c r="G245" t="s">
        <v>488</v>
      </c>
      <c r="H245">
        <v>2</v>
      </c>
      <c r="I245" t="s">
        <v>491</v>
      </c>
      <c r="J245" s="27">
        <v>43370</v>
      </c>
      <c r="K245">
        <v>18</v>
      </c>
      <c r="L245">
        <v>283</v>
      </c>
      <c r="M245">
        <v>30.745256884</v>
      </c>
      <c r="N245">
        <v>-81.473651294999996</v>
      </c>
      <c r="O245">
        <v>0.13900000000000001</v>
      </c>
    </row>
    <row r="246" spans="1:15" x14ac:dyDescent="0.2">
      <c r="A246" t="s">
        <v>23</v>
      </c>
      <c r="B246" t="s">
        <v>496</v>
      </c>
      <c r="C246" t="s">
        <v>170</v>
      </c>
      <c r="D246" t="s">
        <v>579</v>
      </c>
      <c r="E246" t="s">
        <v>610</v>
      </c>
      <c r="F246">
        <v>15</v>
      </c>
      <c r="G246" t="s">
        <v>488</v>
      </c>
      <c r="H246">
        <v>2.5</v>
      </c>
      <c r="I246" t="s">
        <v>491</v>
      </c>
      <c r="J246" s="27">
        <v>43370</v>
      </c>
      <c r="K246">
        <v>18</v>
      </c>
      <c r="L246">
        <v>285</v>
      </c>
      <c r="M246">
        <v>30.745252141999998</v>
      </c>
      <c r="N246">
        <v>-81.473652607000005</v>
      </c>
      <c r="O246">
        <v>9.2999999999999972E-2</v>
      </c>
    </row>
    <row r="247" spans="1:15" x14ac:dyDescent="0.2">
      <c r="A247" t="s">
        <v>23</v>
      </c>
      <c r="B247" t="s">
        <v>496</v>
      </c>
      <c r="C247" t="s">
        <v>170</v>
      </c>
      <c r="D247" t="s">
        <v>135</v>
      </c>
      <c r="E247" t="s">
        <v>277</v>
      </c>
      <c r="F247">
        <v>17</v>
      </c>
      <c r="G247" t="s">
        <v>488</v>
      </c>
      <c r="H247">
        <v>3</v>
      </c>
      <c r="I247" t="s">
        <v>491</v>
      </c>
      <c r="J247" s="27">
        <v>43370</v>
      </c>
      <c r="K247">
        <v>18</v>
      </c>
      <c r="L247">
        <v>287</v>
      </c>
      <c r="M247">
        <v>30.745248413999999</v>
      </c>
      <c r="N247">
        <v>-81.473653373000005</v>
      </c>
      <c r="O247">
        <v>6.0000000000000053E-2</v>
      </c>
    </row>
    <row r="248" spans="1:15" x14ac:dyDescent="0.2">
      <c r="A248" t="s">
        <v>23</v>
      </c>
      <c r="B248" t="s">
        <v>496</v>
      </c>
      <c r="C248" t="s">
        <v>170</v>
      </c>
      <c r="D248" t="s">
        <v>135</v>
      </c>
      <c r="E248" t="s">
        <v>277</v>
      </c>
      <c r="F248">
        <v>19</v>
      </c>
      <c r="G248" t="s">
        <v>488</v>
      </c>
      <c r="H248">
        <v>3.5</v>
      </c>
      <c r="I248" t="s">
        <v>491</v>
      </c>
      <c r="J248" s="27">
        <v>43370</v>
      </c>
      <c r="K248">
        <v>18</v>
      </c>
      <c r="L248">
        <v>289</v>
      </c>
      <c r="M248">
        <v>30.745244036999999</v>
      </c>
      <c r="N248">
        <v>-81.473655798999999</v>
      </c>
      <c r="O248">
        <v>4.0000000000000036E-2</v>
      </c>
    </row>
    <row r="249" spans="1:15" x14ac:dyDescent="0.2">
      <c r="A249" t="s">
        <v>23</v>
      </c>
      <c r="B249" t="s">
        <v>496</v>
      </c>
      <c r="C249" t="s">
        <v>170</v>
      </c>
      <c r="D249" t="s">
        <v>135</v>
      </c>
      <c r="E249" t="s">
        <v>277</v>
      </c>
      <c r="F249">
        <v>21</v>
      </c>
      <c r="G249" t="s">
        <v>488</v>
      </c>
      <c r="H249">
        <v>4</v>
      </c>
      <c r="I249" t="s">
        <v>491</v>
      </c>
      <c r="J249" s="27">
        <v>43370</v>
      </c>
      <c r="K249">
        <v>18</v>
      </c>
      <c r="L249">
        <v>291</v>
      </c>
      <c r="M249">
        <v>30.745241192999998</v>
      </c>
      <c r="N249">
        <v>-81.473656202000001</v>
      </c>
      <c r="O249">
        <v>9.099999999999997E-2</v>
      </c>
    </row>
    <row r="250" spans="1:15" x14ac:dyDescent="0.2">
      <c r="A250" t="s">
        <v>23</v>
      </c>
      <c r="B250" t="s">
        <v>496</v>
      </c>
      <c r="C250" t="s">
        <v>170</v>
      </c>
      <c r="D250" t="s">
        <v>135</v>
      </c>
      <c r="E250" t="s">
        <v>277</v>
      </c>
      <c r="F250">
        <v>23</v>
      </c>
      <c r="G250" t="s">
        <v>488</v>
      </c>
      <c r="H250">
        <v>4.5</v>
      </c>
      <c r="I250" t="s">
        <v>491</v>
      </c>
      <c r="J250" s="27">
        <v>43370</v>
      </c>
      <c r="K250">
        <v>18</v>
      </c>
      <c r="L250">
        <v>293</v>
      </c>
      <c r="M250">
        <v>30.74523538</v>
      </c>
      <c r="N250">
        <v>-81.473657845000005</v>
      </c>
      <c r="O250">
        <v>0.11499999999999999</v>
      </c>
    </row>
    <row r="251" spans="1:15" x14ac:dyDescent="0.2">
      <c r="A251" t="s">
        <v>23</v>
      </c>
      <c r="B251" t="s">
        <v>496</v>
      </c>
      <c r="C251" t="s">
        <v>170</v>
      </c>
      <c r="D251" t="s">
        <v>220</v>
      </c>
      <c r="E251" t="s">
        <v>388</v>
      </c>
      <c r="F251">
        <v>18</v>
      </c>
      <c r="G251" t="s">
        <v>490</v>
      </c>
      <c r="H251">
        <v>3</v>
      </c>
      <c r="I251" t="s">
        <v>491</v>
      </c>
      <c r="J251" s="27">
        <v>43370</v>
      </c>
      <c r="K251">
        <v>18</v>
      </c>
      <c r="L251">
        <v>288</v>
      </c>
      <c r="M251">
        <v>30.745251203999999</v>
      </c>
      <c r="N251">
        <v>-81.473665952999994</v>
      </c>
      <c r="O251">
        <v>7.8999999999999959E-2</v>
      </c>
    </row>
    <row r="252" spans="1:15" x14ac:dyDescent="0.2">
      <c r="A252" t="s">
        <v>23</v>
      </c>
      <c r="B252" t="s">
        <v>496</v>
      </c>
      <c r="C252" t="s">
        <v>170</v>
      </c>
      <c r="D252" t="s">
        <v>220</v>
      </c>
      <c r="E252" t="s">
        <v>388</v>
      </c>
      <c r="F252">
        <v>20</v>
      </c>
      <c r="G252" t="s">
        <v>490</v>
      </c>
      <c r="H252">
        <v>3.5</v>
      </c>
      <c r="I252" t="s">
        <v>491</v>
      </c>
      <c r="J252" s="27">
        <v>43370</v>
      </c>
      <c r="K252">
        <v>18</v>
      </c>
      <c r="L252">
        <v>290</v>
      </c>
      <c r="M252">
        <v>30.745246262999999</v>
      </c>
      <c r="N252">
        <v>-81.473666524999999</v>
      </c>
      <c r="O252">
        <v>0.15300000000000002</v>
      </c>
    </row>
    <row r="253" spans="1:15" x14ac:dyDescent="0.2">
      <c r="A253" t="s">
        <v>23</v>
      </c>
      <c r="B253" t="s">
        <v>496</v>
      </c>
      <c r="C253" t="s">
        <v>170</v>
      </c>
      <c r="D253" t="s">
        <v>220</v>
      </c>
      <c r="E253" t="s">
        <v>388</v>
      </c>
      <c r="F253">
        <v>22</v>
      </c>
      <c r="G253" t="s">
        <v>490</v>
      </c>
      <c r="H253">
        <v>4</v>
      </c>
      <c r="I253" t="s">
        <v>491</v>
      </c>
      <c r="J253" s="27">
        <v>43370</v>
      </c>
      <c r="K253">
        <v>18</v>
      </c>
      <c r="L253">
        <v>292</v>
      </c>
      <c r="M253">
        <v>30.74524268</v>
      </c>
      <c r="N253">
        <v>-81.473667984000002</v>
      </c>
      <c r="O253">
        <v>0.10399999999999998</v>
      </c>
    </row>
    <row r="254" spans="1:15" x14ac:dyDescent="0.2">
      <c r="A254" t="s">
        <v>23</v>
      </c>
      <c r="B254" t="s">
        <v>496</v>
      </c>
      <c r="C254" t="s">
        <v>170</v>
      </c>
      <c r="D254" t="s">
        <v>220</v>
      </c>
      <c r="E254" t="s">
        <v>388</v>
      </c>
      <c r="F254">
        <v>24</v>
      </c>
      <c r="G254" t="s">
        <v>490</v>
      </c>
      <c r="H254">
        <v>4.5</v>
      </c>
      <c r="I254" t="s">
        <v>491</v>
      </c>
      <c r="J254" s="27">
        <v>43370</v>
      </c>
      <c r="K254">
        <v>18</v>
      </c>
      <c r="L254">
        <v>294</v>
      </c>
      <c r="M254">
        <v>30.745237389</v>
      </c>
      <c r="N254">
        <v>-81.473668939999996</v>
      </c>
      <c r="O254">
        <v>5.8000000000000052E-2</v>
      </c>
    </row>
    <row r="255" spans="1:15" x14ac:dyDescent="0.2">
      <c r="A255" t="s">
        <v>23</v>
      </c>
      <c r="B255" t="s">
        <v>496</v>
      </c>
      <c r="C255" t="s">
        <v>170</v>
      </c>
      <c r="D255" t="s">
        <v>580</v>
      </c>
      <c r="E255" t="s">
        <v>611</v>
      </c>
      <c r="F255">
        <v>16</v>
      </c>
      <c r="G255" t="s">
        <v>490</v>
      </c>
      <c r="H255">
        <v>2.5</v>
      </c>
      <c r="I255" t="s">
        <v>491</v>
      </c>
      <c r="J255" s="27">
        <v>43370</v>
      </c>
      <c r="K255">
        <v>18</v>
      </c>
      <c r="L255">
        <v>286</v>
      </c>
      <c r="M255">
        <v>30.745256353999999</v>
      </c>
      <c r="N255">
        <v>-81.473664190999997</v>
      </c>
      <c r="O255">
        <v>0.11599999999999999</v>
      </c>
    </row>
    <row r="256" spans="1:15" x14ac:dyDescent="0.2">
      <c r="A256" t="s">
        <v>23</v>
      </c>
      <c r="B256" t="s">
        <v>496</v>
      </c>
      <c r="C256" t="s">
        <v>170</v>
      </c>
      <c r="D256" t="s">
        <v>221</v>
      </c>
      <c r="E256" t="s">
        <v>389</v>
      </c>
      <c r="F256">
        <v>8</v>
      </c>
      <c r="G256" t="s">
        <v>490</v>
      </c>
      <c r="H256">
        <v>0.5</v>
      </c>
      <c r="I256" t="s">
        <v>491</v>
      </c>
      <c r="J256" s="27">
        <v>43370</v>
      </c>
      <c r="K256">
        <v>18</v>
      </c>
      <c r="L256">
        <v>278</v>
      </c>
      <c r="M256">
        <v>30.745274213999998</v>
      </c>
      <c r="N256">
        <v>-81.473657156000002</v>
      </c>
      <c r="O256">
        <v>0.13</v>
      </c>
    </row>
    <row r="257" spans="1:15" x14ac:dyDescent="0.2">
      <c r="A257" t="s">
        <v>23</v>
      </c>
      <c r="B257" t="s">
        <v>496</v>
      </c>
      <c r="C257" t="s">
        <v>170</v>
      </c>
      <c r="D257" t="s">
        <v>221</v>
      </c>
      <c r="E257" t="s">
        <v>389</v>
      </c>
      <c r="F257">
        <v>10</v>
      </c>
      <c r="G257" t="s">
        <v>490</v>
      </c>
      <c r="H257">
        <v>1</v>
      </c>
      <c r="I257" t="s">
        <v>491</v>
      </c>
      <c r="J257" s="27">
        <v>43370</v>
      </c>
      <c r="K257">
        <v>18</v>
      </c>
      <c r="L257">
        <v>280</v>
      </c>
      <c r="M257">
        <v>30.745269291</v>
      </c>
      <c r="N257">
        <v>-81.473658380000003</v>
      </c>
      <c r="O257">
        <v>0.17500000000000004</v>
      </c>
    </row>
    <row r="258" spans="1:15" x14ac:dyDescent="0.2">
      <c r="A258" t="s">
        <v>23</v>
      </c>
      <c r="B258" t="s">
        <v>496</v>
      </c>
      <c r="C258" t="s">
        <v>170</v>
      </c>
      <c r="D258" t="s">
        <v>221</v>
      </c>
      <c r="E258" t="s">
        <v>389</v>
      </c>
      <c r="F258">
        <v>12</v>
      </c>
      <c r="G258" t="s">
        <v>490</v>
      </c>
      <c r="H258">
        <v>1.5</v>
      </c>
      <c r="I258" t="s">
        <v>491</v>
      </c>
      <c r="J258" s="27">
        <v>43370</v>
      </c>
      <c r="K258">
        <v>18</v>
      </c>
      <c r="L258">
        <v>282</v>
      </c>
      <c r="M258">
        <v>30.745265085</v>
      </c>
      <c r="N258">
        <v>-81.473661406000005</v>
      </c>
      <c r="O258">
        <v>0.17200000000000004</v>
      </c>
    </row>
    <row r="259" spans="1:15" x14ac:dyDescent="0.2">
      <c r="A259" t="s">
        <v>23</v>
      </c>
      <c r="B259" t="s">
        <v>496</v>
      </c>
      <c r="C259" t="s">
        <v>170</v>
      </c>
      <c r="D259" t="s">
        <v>221</v>
      </c>
      <c r="E259" t="s">
        <v>389</v>
      </c>
      <c r="F259">
        <v>14</v>
      </c>
      <c r="G259" t="s">
        <v>490</v>
      </c>
      <c r="H259">
        <v>2</v>
      </c>
      <c r="I259" t="s">
        <v>491</v>
      </c>
      <c r="J259" s="27">
        <v>43370</v>
      </c>
      <c r="K259">
        <v>18</v>
      </c>
      <c r="L259">
        <v>284</v>
      </c>
      <c r="M259">
        <v>30.745260453</v>
      </c>
      <c r="N259">
        <v>-81.473662293999993</v>
      </c>
      <c r="O259">
        <v>9.1999999999999971E-2</v>
      </c>
    </row>
    <row r="260" spans="1:15" x14ac:dyDescent="0.2">
      <c r="A260" t="s">
        <v>23</v>
      </c>
      <c r="B260" t="s">
        <v>496</v>
      </c>
      <c r="C260" t="s">
        <v>170</v>
      </c>
      <c r="D260" t="s">
        <v>113</v>
      </c>
      <c r="E260" t="s">
        <v>609</v>
      </c>
      <c r="F260">
        <v>1</v>
      </c>
      <c r="G260" t="s">
        <v>488</v>
      </c>
      <c r="H260">
        <v>-1</v>
      </c>
      <c r="I260" t="s">
        <v>489</v>
      </c>
      <c r="J260" s="27">
        <v>43370</v>
      </c>
      <c r="K260">
        <v>18</v>
      </c>
      <c r="L260">
        <v>271</v>
      </c>
      <c r="M260">
        <v>30.745281878</v>
      </c>
      <c r="N260">
        <v>-81.473640682999999</v>
      </c>
      <c r="O260">
        <v>0.123</v>
      </c>
    </row>
    <row r="261" spans="1:15" x14ac:dyDescent="0.2">
      <c r="A261" t="s">
        <v>23</v>
      </c>
      <c r="B261" t="s">
        <v>496</v>
      </c>
      <c r="C261" t="s">
        <v>170</v>
      </c>
      <c r="D261" t="s">
        <v>113</v>
      </c>
      <c r="E261" t="s">
        <v>609</v>
      </c>
      <c r="F261">
        <v>2</v>
      </c>
      <c r="G261" t="s">
        <v>490</v>
      </c>
      <c r="H261">
        <v>-1</v>
      </c>
      <c r="I261" t="s">
        <v>489</v>
      </c>
      <c r="J261" s="27">
        <v>43370</v>
      </c>
      <c r="K261">
        <v>18</v>
      </c>
      <c r="L261">
        <v>272</v>
      </c>
      <c r="M261">
        <v>30.74528506</v>
      </c>
      <c r="N261">
        <v>-81.473651642999997</v>
      </c>
      <c r="O261">
        <v>0.11099999999999999</v>
      </c>
    </row>
    <row r="262" spans="1:15" x14ac:dyDescent="0.2">
      <c r="A262" t="s">
        <v>23</v>
      </c>
      <c r="B262" t="s">
        <v>496</v>
      </c>
      <c r="C262" t="s">
        <v>170</v>
      </c>
      <c r="D262" t="s">
        <v>113</v>
      </c>
      <c r="E262" t="s">
        <v>609</v>
      </c>
      <c r="F262">
        <v>3</v>
      </c>
      <c r="G262" t="s">
        <v>488</v>
      </c>
      <c r="H262">
        <v>-0.5</v>
      </c>
      <c r="I262" t="s">
        <v>489</v>
      </c>
      <c r="J262" s="27">
        <v>43370</v>
      </c>
      <c r="K262">
        <v>18</v>
      </c>
      <c r="L262">
        <v>273</v>
      </c>
      <c r="M262">
        <v>30.745278743</v>
      </c>
      <c r="N262">
        <v>-81.473642377999994</v>
      </c>
      <c r="O262">
        <v>8.3999999999999964E-2</v>
      </c>
    </row>
    <row r="263" spans="1:15" x14ac:dyDescent="0.2">
      <c r="A263" t="s">
        <v>23</v>
      </c>
      <c r="B263" t="s">
        <v>496</v>
      </c>
      <c r="C263" t="s">
        <v>170</v>
      </c>
      <c r="D263" t="s">
        <v>113</v>
      </c>
      <c r="E263" t="s">
        <v>609</v>
      </c>
      <c r="F263">
        <v>4</v>
      </c>
      <c r="G263" t="s">
        <v>490</v>
      </c>
      <c r="H263">
        <v>-0.5</v>
      </c>
      <c r="I263" t="s">
        <v>489</v>
      </c>
      <c r="J263" s="27">
        <v>43370</v>
      </c>
      <c r="K263">
        <v>18</v>
      </c>
      <c r="L263">
        <v>274</v>
      </c>
      <c r="M263">
        <v>30.745281002999999</v>
      </c>
      <c r="N263">
        <v>-81.473652200000004</v>
      </c>
      <c r="O263">
        <v>0.11499999999999999</v>
      </c>
    </row>
    <row r="264" spans="1:15" x14ac:dyDescent="0.2">
      <c r="A264" t="s">
        <v>23</v>
      </c>
      <c r="B264" t="s">
        <v>496</v>
      </c>
      <c r="C264" t="s">
        <v>170</v>
      </c>
      <c r="D264" t="s">
        <v>113</v>
      </c>
      <c r="E264" t="s">
        <v>609</v>
      </c>
      <c r="F264">
        <v>5</v>
      </c>
      <c r="G264" t="s">
        <v>488</v>
      </c>
      <c r="H264">
        <v>0</v>
      </c>
      <c r="I264" t="s">
        <v>690</v>
      </c>
      <c r="J264" s="27">
        <v>43370</v>
      </c>
      <c r="K264">
        <v>18</v>
      </c>
      <c r="L264">
        <v>275</v>
      </c>
      <c r="M264">
        <v>30.745274265999999</v>
      </c>
      <c r="N264">
        <v>-81.473644676000006</v>
      </c>
      <c r="O264">
        <v>0.13</v>
      </c>
    </row>
    <row r="265" spans="1:15" x14ac:dyDescent="0.2">
      <c r="A265" t="s">
        <v>23</v>
      </c>
      <c r="B265" t="s">
        <v>496</v>
      </c>
      <c r="C265" t="s">
        <v>170</v>
      </c>
      <c r="D265" t="s">
        <v>113</v>
      </c>
      <c r="E265" t="s">
        <v>609</v>
      </c>
      <c r="F265">
        <v>6</v>
      </c>
      <c r="G265" t="s">
        <v>490</v>
      </c>
      <c r="H265">
        <v>0</v>
      </c>
      <c r="I265" t="s">
        <v>690</v>
      </c>
      <c r="J265" s="27">
        <v>43370</v>
      </c>
      <c r="K265">
        <v>18</v>
      </c>
      <c r="L265">
        <v>276</v>
      </c>
      <c r="M265">
        <v>30.745277353999999</v>
      </c>
      <c r="N265">
        <v>-81.473654406999998</v>
      </c>
      <c r="O265">
        <v>0.11199999999999999</v>
      </c>
    </row>
    <row r="266" spans="1:15" x14ac:dyDescent="0.2">
      <c r="A266" t="s">
        <v>23</v>
      </c>
      <c r="B266" t="s">
        <v>496</v>
      </c>
      <c r="C266" t="s">
        <v>170</v>
      </c>
      <c r="D266" t="s">
        <v>113</v>
      </c>
      <c r="E266" t="s">
        <v>609</v>
      </c>
      <c r="F266">
        <v>25</v>
      </c>
      <c r="G266" t="s">
        <v>488</v>
      </c>
      <c r="H266">
        <v>5</v>
      </c>
      <c r="I266" t="s">
        <v>690</v>
      </c>
      <c r="J266" s="27">
        <v>43370</v>
      </c>
      <c r="K266">
        <v>18</v>
      </c>
      <c r="L266">
        <v>295</v>
      </c>
      <c r="M266">
        <v>30.745231187000002</v>
      </c>
      <c r="N266">
        <v>-81.473659100999996</v>
      </c>
      <c r="O266">
        <v>6.5999999999999948E-2</v>
      </c>
    </row>
    <row r="267" spans="1:15" x14ac:dyDescent="0.2">
      <c r="A267" t="s">
        <v>23</v>
      </c>
      <c r="B267" t="s">
        <v>496</v>
      </c>
      <c r="C267" t="s">
        <v>170</v>
      </c>
      <c r="D267" t="s">
        <v>113</v>
      </c>
      <c r="E267" t="s">
        <v>609</v>
      </c>
      <c r="F267">
        <v>26</v>
      </c>
      <c r="G267" t="s">
        <v>490</v>
      </c>
      <c r="H267">
        <v>5</v>
      </c>
      <c r="I267" t="s">
        <v>690</v>
      </c>
      <c r="J267" s="27">
        <v>43370</v>
      </c>
      <c r="K267">
        <v>18</v>
      </c>
      <c r="L267">
        <v>296</v>
      </c>
      <c r="M267">
        <v>30.745233549999998</v>
      </c>
      <c r="N267">
        <v>-81.473670956999996</v>
      </c>
      <c r="O267">
        <v>3.7000000000000033E-2</v>
      </c>
    </row>
    <row r="268" spans="1:15" x14ac:dyDescent="0.2">
      <c r="A268" t="s">
        <v>23</v>
      </c>
      <c r="B268" t="s">
        <v>496</v>
      </c>
      <c r="C268" t="s">
        <v>170</v>
      </c>
      <c r="D268" t="s">
        <v>113</v>
      </c>
      <c r="E268" t="s">
        <v>609</v>
      </c>
      <c r="F268">
        <v>27</v>
      </c>
      <c r="G268" t="s">
        <v>488</v>
      </c>
      <c r="H268">
        <v>5.5</v>
      </c>
      <c r="I268" t="s">
        <v>489</v>
      </c>
      <c r="J268" s="27">
        <v>43370</v>
      </c>
      <c r="K268">
        <v>18</v>
      </c>
      <c r="L268">
        <v>297</v>
      </c>
      <c r="M268">
        <v>30.745227193000002</v>
      </c>
      <c r="N268">
        <v>-81.473660463000002</v>
      </c>
      <c r="O268">
        <v>9.9999999999999978E-2</v>
      </c>
    </row>
    <row r="269" spans="1:15" x14ac:dyDescent="0.2">
      <c r="A269" t="s">
        <v>23</v>
      </c>
      <c r="B269" t="s">
        <v>496</v>
      </c>
      <c r="C269" t="s">
        <v>170</v>
      </c>
      <c r="D269" t="s">
        <v>113</v>
      </c>
      <c r="E269" t="s">
        <v>609</v>
      </c>
      <c r="F269">
        <v>28</v>
      </c>
      <c r="G269" t="s">
        <v>490</v>
      </c>
      <c r="H269">
        <v>5.5</v>
      </c>
      <c r="I269" t="s">
        <v>489</v>
      </c>
      <c r="J269" s="27">
        <v>43370</v>
      </c>
      <c r="K269">
        <v>18</v>
      </c>
      <c r="L269">
        <v>298</v>
      </c>
      <c r="M269">
        <v>30.745229412</v>
      </c>
      <c r="N269">
        <v>-81.473671221999993</v>
      </c>
      <c r="O269">
        <v>9.4999999999999973E-2</v>
      </c>
    </row>
    <row r="270" spans="1:15" x14ac:dyDescent="0.2">
      <c r="A270" t="s">
        <v>23</v>
      </c>
      <c r="B270" t="s">
        <v>496</v>
      </c>
      <c r="C270" t="s">
        <v>170</v>
      </c>
      <c r="D270" t="s">
        <v>113</v>
      </c>
      <c r="E270" t="s">
        <v>609</v>
      </c>
      <c r="F270">
        <v>29</v>
      </c>
      <c r="G270" t="s">
        <v>488</v>
      </c>
      <c r="H270">
        <v>6</v>
      </c>
      <c r="I270" t="s">
        <v>489</v>
      </c>
      <c r="J270" s="27">
        <v>43370</v>
      </c>
      <c r="K270">
        <v>18</v>
      </c>
      <c r="L270">
        <v>299</v>
      </c>
      <c r="M270">
        <v>30.745222395999999</v>
      </c>
      <c r="N270">
        <v>-81.473660957999996</v>
      </c>
      <c r="O270">
        <v>9.9999999999999978E-2</v>
      </c>
    </row>
    <row r="271" spans="1:15" x14ac:dyDescent="0.2">
      <c r="A271" t="s">
        <v>23</v>
      </c>
      <c r="B271" t="s">
        <v>496</v>
      </c>
      <c r="C271" t="s">
        <v>170</v>
      </c>
      <c r="D271" t="s">
        <v>113</v>
      </c>
      <c r="E271" t="s">
        <v>609</v>
      </c>
      <c r="F271">
        <v>30</v>
      </c>
      <c r="G271" t="s">
        <v>490</v>
      </c>
      <c r="H271">
        <v>6</v>
      </c>
      <c r="I271" t="s">
        <v>489</v>
      </c>
      <c r="J271" s="27">
        <v>43370</v>
      </c>
      <c r="K271">
        <v>18</v>
      </c>
      <c r="L271">
        <v>300</v>
      </c>
      <c r="M271">
        <v>30.745224253</v>
      </c>
      <c r="N271">
        <v>-81.473672811</v>
      </c>
      <c r="O271">
        <v>6.5999999999999948E-2</v>
      </c>
    </row>
    <row r="272" spans="1:15" x14ac:dyDescent="0.2">
      <c r="A272" t="s">
        <v>23</v>
      </c>
      <c r="B272" t="s">
        <v>495</v>
      </c>
      <c r="C272" t="s">
        <v>178</v>
      </c>
      <c r="D272" t="s">
        <v>134</v>
      </c>
      <c r="E272" t="s">
        <v>411</v>
      </c>
      <c r="F272">
        <v>7</v>
      </c>
      <c r="G272" t="s">
        <v>488</v>
      </c>
      <c r="H272">
        <v>0.5</v>
      </c>
      <c r="I272" t="s">
        <v>491</v>
      </c>
      <c r="J272" s="27">
        <v>43370</v>
      </c>
      <c r="K272">
        <v>18</v>
      </c>
      <c r="L272">
        <v>247</v>
      </c>
      <c r="M272">
        <v>30.745371952999999</v>
      </c>
      <c r="N272">
        <v>-81.473615946999999</v>
      </c>
      <c r="O272">
        <v>0.21899999999999997</v>
      </c>
    </row>
    <row r="273" spans="1:15" x14ac:dyDescent="0.2">
      <c r="A273" t="s">
        <v>23</v>
      </c>
      <c r="B273" t="s">
        <v>495</v>
      </c>
      <c r="C273" t="s">
        <v>178</v>
      </c>
      <c r="D273" t="s">
        <v>134</v>
      </c>
      <c r="E273" t="s">
        <v>411</v>
      </c>
      <c r="F273">
        <v>9</v>
      </c>
      <c r="G273" t="s">
        <v>488</v>
      </c>
      <c r="H273">
        <v>1</v>
      </c>
      <c r="I273" t="s">
        <v>491</v>
      </c>
      <c r="J273" s="27">
        <v>43370</v>
      </c>
      <c r="K273">
        <v>18</v>
      </c>
      <c r="L273">
        <v>249</v>
      </c>
      <c r="M273">
        <v>30.745367630000001</v>
      </c>
      <c r="N273">
        <v>-81.473618028999994</v>
      </c>
      <c r="O273">
        <v>0.126</v>
      </c>
    </row>
    <row r="274" spans="1:15" x14ac:dyDescent="0.2">
      <c r="A274" t="s">
        <v>23</v>
      </c>
      <c r="B274" t="s">
        <v>495</v>
      </c>
      <c r="C274" t="s">
        <v>178</v>
      </c>
      <c r="D274" t="s">
        <v>134</v>
      </c>
      <c r="E274" t="s">
        <v>411</v>
      </c>
      <c r="F274">
        <v>11</v>
      </c>
      <c r="G274" t="s">
        <v>488</v>
      </c>
      <c r="H274">
        <v>1.5</v>
      </c>
      <c r="I274" t="s">
        <v>491</v>
      </c>
      <c r="J274" s="27">
        <v>43370</v>
      </c>
      <c r="K274">
        <v>18</v>
      </c>
      <c r="L274">
        <v>251</v>
      </c>
      <c r="M274">
        <v>30.745363561000001</v>
      </c>
      <c r="N274">
        <v>-81.473619893999995</v>
      </c>
      <c r="O274">
        <v>9.099999999999997E-2</v>
      </c>
    </row>
    <row r="275" spans="1:15" x14ac:dyDescent="0.2">
      <c r="A275" t="s">
        <v>23</v>
      </c>
      <c r="B275" t="s">
        <v>495</v>
      </c>
      <c r="C275" t="s">
        <v>178</v>
      </c>
      <c r="D275" t="s">
        <v>134</v>
      </c>
      <c r="E275" t="s">
        <v>411</v>
      </c>
      <c r="F275">
        <v>13</v>
      </c>
      <c r="G275" t="s">
        <v>488</v>
      </c>
      <c r="H275">
        <v>2</v>
      </c>
      <c r="I275" t="s">
        <v>491</v>
      </c>
      <c r="J275" s="27">
        <v>43370</v>
      </c>
      <c r="K275">
        <v>18</v>
      </c>
      <c r="L275">
        <v>253</v>
      </c>
      <c r="M275">
        <v>30.745359484000002</v>
      </c>
      <c r="N275">
        <v>-81.473621004999998</v>
      </c>
      <c r="O275">
        <v>9.2999999999999972E-2</v>
      </c>
    </row>
    <row r="276" spans="1:15" x14ac:dyDescent="0.2">
      <c r="A276" t="s">
        <v>23</v>
      </c>
      <c r="B276" t="s">
        <v>495</v>
      </c>
      <c r="C276" t="s">
        <v>178</v>
      </c>
      <c r="D276" t="s">
        <v>579</v>
      </c>
      <c r="E276" t="s">
        <v>607</v>
      </c>
      <c r="F276">
        <v>15</v>
      </c>
      <c r="G276" t="s">
        <v>488</v>
      </c>
      <c r="H276">
        <v>2.5</v>
      </c>
      <c r="I276" t="s">
        <v>491</v>
      </c>
      <c r="J276" s="27">
        <v>43370</v>
      </c>
      <c r="K276">
        <v>18</v>
      </c>
      <c r="L276">
        <v>255</v>
      </c>
      <c r="M276">
        <v>30.745355180000001</v>
      </c>
      <c r="N276">
        <v>-81.473622319</v>
      </c>
      <c r="O276">
        <v>0.10599999999999998</v>
      </c>
    </row>
    <row r="277" spans="1:15" x14ac:dyDescent="0.2">
      <c r="A277" t="s">
        <v>23</v>
      </c>
      <c r="B277" t="s">
        <v>495</v>
      </c>
      <c r="C277" t="s">
        <v>178</v>
      </c>
      <c r="D277" t="s">
        <v>135</v>
      </c>
      <c r="E277" t="s">
        <v>285</v>
      </c>
      <c r="F277">
        <v>17</v>
      </c>
      <c r="G277" t="s">
        <v>488</v>
      </c>
      <c r="H277">
        <v>3</v>
      </c>
      <c r="I277" t="s">
        <v>491</v>
      </c>
      <c r="J277" s="27">
        <v>43370</v>
      </c>
      <c r="K277">
        <v>18</v>
      </c>
      <c r="L277">
        <v>257</v>
      </c>
      <c r="M277">
        <v>30.745351482</v>
      </c>
      <c r="N277">
        <v>-81.473624027</v>
      </c>
      <c r="O277">
        <v>0.13</v>
      </c>
    </row>
    <row r="278" spans="1:15" x14ac:dyDescent="0.2">
      <c r="A278" t="s">
        <v>23</v>
      </c>
      <c r="B278" t="s">
        <v>495</v>
      </c>
      <c r="C278" t="s">
        <v>178</v>
      </c>
      <c r="D278" t="s">
        <v>135</v>
      </c>
      <c r="E278" t="s">
        <v>285</v>
      </c>
      <c r="F278">
        <v>19</v>
      </c>
      <c r="G278" t="s">
        <v>488</v>
      </c>
      <c r="H278">
        <v>3.5</v>
      </c>
      <c r="I278" t="s">
        <v>491</v>
      </c>
      <c r="J278" s="27">
        <v>43370</v>
      </c>
      <c r="K278">
        <v>18</v>
      </c>
      <c r="L278">
        <v>259</v>
      </c>
      <c r="M278">
        <v>30.745346842</v>
      </c>
      <c r="N278">
        <v>-81.473625652999999</v>
      </c>
      <c r="O278">
        <v>0.15500000000000003</v>
      </c>
    </row>
    <row r="279" spans="1:15" x14ac:dyDescent="0.2">
      <c r="A279" t="s">
        <v>23</v>
      </c>
      <c r="B279" t="s">
        <v>495</v>
      </c>
      <c r="C279" t="s">
        <v>178</v>
      </c>
      <c r="D279" t="s">
        <v>135</v>
      </c>
      <c r="E279" t="s">
        <v>285</v>
      </c>
      <c r="F279">
        <v>21</v>
      </c>
      <c r="G279" t="s">
        <v>488</v>
      </c>
      <c r="H279">
        <v>4</v>
      </c>
      <c r="I279" t="s">
        <v>491</v>
      </c>
      <c r="J279" s="27">
        <v>43370</v>
      </c>
      <c r="K279">
        <v>18</v>
      </c>
      <c r="L279">
        <v>261</v>
      </c>
      <c r="M279">
        <v>30.745343127999998</v>
      </c>
      <c r="N279">
        <v>-81.473627066999995</v>
      </c>
      <c r="O279">
        <v>0.12</v>
      </c>
    </row>
    <row r="280" spans="1:15" x14ac:dyDescent="0.2">
      <c r="A280" t="s">
        <v>23</v>
      </c>
      <c r="B280" t="s">
        <v>495</v>
      </c>
      <c r="C280" t="s">
        <v>178</v>
      </c>
      <c r="D280" t="s">
        <v>135</v>
      </c>
      <c r="E280" t="s">
        <v>285</v>
      </c>
      <c r="F280">
        <v>23</v>
      </c>
      <c r="G280" t="s">
        <v>488</v>
      </c>
      <c r="H280">
        <v>4.5</v>
      </c>
      <c r="I280" t="s">
        <v>491</v>
      </c>
      <c r="J280" s="27">
        <v>43370</v>
      </c>
      <c r="K280">
        <v>18</v>
      </c>
      <c r="L280">
        <v>263</v>
      </c>
      <c r="M280">
        <v>30.745338575000002</v>
      </c>
      <c r="N280">
        <v>-81.473629236999997</v>
      </c>
      <c r="O280">
        <v>7.7999999999999958E-2</v>
      </c>
    </row>
    <row r="281" spans="1:15" x14ac:dyDescent="0.2">
      <c r="A281" t="s">
        <v>23</v>
      </c>
      <c r="B281" t="s">
        <v>495</v>
      </c>
      <c r="C281" t="s">
        <v>178</v>
      </c>
      <c r="D281" t="s">
        <v>220</v>
      </c>
      <c r="E281" t="s">
        <v>412</v>
      </c>
      <c r="F281">
        <v>18</v>
      </c>
      <c r="G281" t="s">
        <v>490</v>
      </c>
      <c r="H281">
        <v>3</v>
      </c>
      <c r="I281" t="s">
        <v>491</v>
      </c>
      <c r="J281" s="27">
        <v>43370</v>
      </c>
      <c r="K281">
        <v>18</v>
      </c>
      <c r="L281">
        <v>258</v>
      </c>
      <c r="M281">
        <v>30.745354181</v>
      </c>
      <c r="N281">
        <v>-81.473633337999999</v>
      </c>
      <c r="O281">
        <v>7.2999999999999954E-2</v>
      </c>
    </row>
    <row r="282" spans="1:15" x14ac:dyDescent="0.2">
      <c r="A282" t="s">
        <v>23</v>
      </c>
      <c r="B282" t="s">
        <v>495</v>
      </c>
      <c r="C282" t="s">
        <v>178</v>
      </c>
      <c r="D282" t="s">
        <v>220</v>
      </c>
      <c r="E282" t="s">
        <v>412</v>
      </c>
      <c r="F282">
        <v>20</v>
      </c>
      <c r="G282" t="s">
        <v>490</v>
      </c>
      <c r="H282">
        <v>3.5</v>
      </c>
      <c r="I282" t="s">
        <v>491</v>
      </c>
      <c r="J282" s="27">
        <v>43370</v>
      </c>
      <c r="K282">
        <v>18</v>
      </c>
      <c r="L282">
        <v>260</v>
      </c>
      <c r="M282">
        <v>30.745350290000001</v>
      </c>
      <c r="N282">
        <v>-81.473635712999993</v>
      </c>
      <c r="O282">
        <v>6.899999999999995E-2</v>
      </c>
    </row>
    <row r="283" spans="1:15" x14ac:dyDescent="0.2">
      <c r="A283" t="s">
        <v>23</v>
      </c>
      <c r="B283" t="s">
        <v>495</v>
      </c>
      <c r="C283" t="s">
        <v>178</v>
      </c>
      <c r="D283" t="s">
        <v>220</v>
      </c>
      <c r="E283" t="s">
        <v>412</v>
      </c>
      <c r="F283">
        <v>22</v>
      </c>
      <c r="G283" t="s">
        <v>490</v>
      </c>
      <c r="H283">
        <v>4</v>
      </c>
      <c r="I283" t="s">
        <v>491</v>
      </c>
      <c r="J283" s="27">
        <v>43370</v>
      </c>
      <c r="K283">
        <v>18</v>
      </c>
      <c r="L283">
        <v>262</v>
      </c>
      <c r="M283">
        <v>30.745345473</v>
      </c>
      <c r="N283">
        <v>-81.473637721000003</v>
      </c>
      <c r="O283">
        <v>6.9999999999999951E-2</v>
      </c>
    </row>
    <row r="284" spans="1:15" x14ac:dyDescent="0.2">
      <c r="A284" t="s">
        <v>23</v>
      </c>
      <c r="B284" t="s">
        <v>495</v>
      </c>
      <c r="C284" t="s">
        <v>178</v>
      </c>
      <c r="D284" t="s">
        <v>220</v>
      </c>
      <c r="E284" t="s">
        <v>412</v>
      </c>
      <c r="F284">
        <v>24</v>
      </c>
      <c r="G284" t="s">
        <v>490</v>
      </c>
      <c r="H284">
        <v>4.5</v>
      </c>
      <c r="I284" t="s">
        <v>491</v>
      </c>
      <c r="J284" s="27">
        <v>43370</v>
      </c>
      <c r="K284">
        <v>18</v>
      </c>
      <c r="L284">
        <v>264</v>
      </c>
      <c r="M284">
        <v>30.745341061000001</v>
      </c>
      <c r="N284">
        <v>-81.473639355000003</v>
      </c>
      <c r="O284">
        <v>6.4999999999999947E-2</v>
      </c>
    </row>
    <row r="285" spans="1:15" x14ac:dyDescent="0.2">
      <c r="A285" t="s">
        <v>23</v>
      </c>
      <c r="B285" t="s">
        <v>495</v>
      </c>
      <c r="C285" t="s">
        <v>178</v>
      </c>
      <c r="D285" t="s">
        <v>580</v>
      </c>
      <c r="E285" t="s">
        <v>608</v>
      </c>
      <c r="F285">
        <v>16</v>
      </c>
      <c r="G285" t="s">
        <v>490</v>
      </c>
      <c r="H285">
        <v>2.5</v>
      </c>
      <c r="I285" t="s">
        <v>491</v>
      </c>
      <c r="J285" s="27">
        <v>43370</v>
      </c>
      <c r="K285">
        <v>18</v>
      </c>
      <c r="L285">
        <v>256</v>
      </c>
      <c r="M285">
        <v>30.745357782999999</v>
      </c>
      <c r="N285">
        <v>-81.473632711999997</v>
      </c>
      <c r="O285">
        <v>0.15300000000000002</v>
      </c>
    </row>
    <row r="286" spans="1:15" x14ac:dyDescent="0.2">
      <c r="A286" t="s">
        <v>23</v>
      </c>
      <c r="B286" t="s">
        <v>495</v>
      </c>
      <c r="C286" t="s">
        <v>178</v>
      </c>
      <c r="D286" t="s">
        <v>221</v>
      </c>
      <c r="E286" t="s">
        <v>413</v>
      </c>
      <c r="F286">
        <v>8</v>
      </c>
      <c r="G286" t="s">
        <v>490</v>
      </c>
      <c r="H286">
        <v>0.5</v>
      </c>
      <c r="I286" t="s">
        <v>491</v>
      </c>
      <c r="J286" s="27">
        <v>43370</v>
      </c>
      <c r="K286">
        <v>18</v>
      </c>
      <c r="L286">
        <v>248</v>
      </c>
      <c r="M286">
        <v>30.74537539</v>
      </c>
      <c r="N286">
        <v>-81.473625296999998</v>
      </c>
      <c r="O286">
        <v>0.13300000000000001</v>
      </c>
    </row>
    <row r="287" spans="1:15" x14ac:dyDescent="0.2">
      <c r="A287" t="s">
        <v>23</v>
      </c>
      <c r="B287" t="s">
        <v>495</v>
      </c>
      <c r="C287" t="s">
        <v>178</v>
      </c>
      <c r="D287" t="s">
        <v>221</v>
      </c>
      <c r="E287" t="s">
        <v>413</v>
      </c>
      <c r="F287">
        <v>10</v>
      </c>
      <c r="G287" t="s">
        <v>490</v>
      </c>
      <c r="H287">
        <v>1</v>
      </c>
      <c r="I287" t="s">
        <v>491</v>
      </c>
      <c r="J287" s="27">
        <v>43370</v>
      </c>
      <c r="K287">
        <v>18</v>
      </c>
      <c r="L287">
        <v>250</v>
      </c>
      <c r="M287">
        <v>30.745370731000001</v>
      </c>
      <c r="N287">
        <v>-81.473626972999995</v>
      </c>
      <c r="O287">
        <v>0.124</v>
      </c>
    </row>
    <row r="288" spans="1:15" x14ac:dyDescent="0.2">
      <c r="A288" t="s">
        <v>23</v>
      </c>
      <c r="B288" t="s">
        <v>495</v>
      </c>
      <c r="C288" t="s">
        <v>178</v>
      </c>
      <c r="D288" t="s">
        <v>221</v>
      </c>
      <c r="E288" t="s">
        <v>413</v>
      </c>
      <c r="F288">
        <v>12</v>
      </c>
      <c r="G288" t="s">
        <v>490</v>
      </c>
      <c r="H288">
        <v>1.5</v>
      </c>
      <c r="I288" t="s">
        <v>491</v>
      </c>
      <c r="J288" s="27">
        <v>43370</v>
      </c>
      <c r="K288">
        <v>18</v>
      </c>
      <c r="L288">
        <v>252</v>
      </c>
      <c r="M288">
        <v>30.745366477000001</v>
      </c>
      <c r="N288">
        <v>-81.473629125000002</v>
      </c>
      <c r="O288">
        <v>8.3999999999999964E-2</v>
      </c>
    </row>
    <row r="289" spans="1:15" x14ac:dyDescent="0.2">
      <c r="A289" t="s">
        <v>23</v>
      </c>
      <c r="B289" t="s">
        <v>495</v>
      </c>
      <c r="C289" t="s">
        <v>178</v>
      </c>
      <c r="D289" t="s">
        <v>221</v>
      </c>
      <c r="E289" t="s">
        <v>413</v>
      </c>
      <c r="F289">
        <v>14</v>
      </c>
      <c r="G289" t="s">
        <v>490</v>
      </c>
      <c r="H289">
        <v>2</v>
      </c>
      <c r="I289" t="s">
        <v>491</v>
      </c>
      <c r="J289" s="27">
        <v>43370</v>
      </c>
      <c r="K289">
        <v>18</v>
      </c>
      <c r="L289">
        <v>254</v>
      </c>
      <c r="M289">
        <v>30.745362412999999</v>
      </c>
      <c r="N289">
        <v>-81.473631272999995</v>
      </c>
      <c r="O289">
        <v>0.10999999999999999</v>
      </c>
    </row>
    <row r="290" spans="1:15" x14ac:dyDescent="0.2">
      <c r="A290" t="s">
        <v>23</v>
      </c>
      <c r="B290" t="s">
        <v>495</v>
      </c>
      <c r="C290" t="s">
        <v>178</v>
      </c>
      <c r="D290" t="s">
        <v>113</v>
      </c>
      <c r="E290" t="s">
        <v>606</v>
      </c>
      <c r="F290">
        <v>1</v>
      </c>
      <c r="G290" t="s">
        <v>488</v>
      </c>
      <c r="H290">
        <v>-1</v>
      </c>
      <c r="I290" t="s">
        <v>489</v>
      </c>
      <c r="J290" s="27">
        <v>43370</v>
      </c>
      <c r="K290">
        <v>18</v>
      </c>
      <c r="L290">
        <v>241</v>
      </c>
      <c r="M290">
        <v>30.745383573000002</v>
      </c>
      <c r="N290">
        <v>-81.473609761000006</v>
      </c>
      <c r="O290">
        <v>0.13700000000000001</v>
      </c>
    </row>
    <row r="291" spans="1:15" x14ac:dyDescent="0.2">
      <c r="A291" t="s">
        <v>23</v>
      </c>
      <c r="B291" t="s">
        <v>495</v>
      </c>
      <c r="C291" t="s">
        <v>178</v>
      </c>
      <c r="D291" t="s">
        <v>113</v>
      </c>
      <c r="E291" t="s">
        <v>606</v>
      </c>
      <c r="F291">
        <v>2</v>
      </c>
      <c r="G291" t="s">
        <v>490</v>
      </c>
      <c r="H291">
        <v>-1</v>
      </c>
      <c r="I291" t="s">
        <v>489</v>
      </c>
      <c r="J291" s="27">
        <v>43370</v>
      </c>
      <c r="K291">
        <v>18</v>
      </c>
      <c r="L291">
        <v>242</v>
      </c>
      <c r="M291">
        <v>30.745387040000001</v>
      </c>
      <c r="N291">
        <v>-81.473618443000007</v>
      </c>
      <c r="O291">
        <v>0.126</v>
      </c>
    </row>
    <row r="292" spans="1:15" x14ac:dyDescent="0.2">
      <c r="A292" t="s">
        <v>23</v>
      </c>
      <c r="B292" t="s">
        <v>495</v>
      </c>
      <c r="C292" t="s">
        <v>178</v>
      </c>
      <c r="D292" t="s">
        <v>113</v>
      </c>
      <c r="E292" t="s">
        <v>606</v>
      </c>
      <c r="F292">
        <v>3</v>
      </c>
      <c r="G292" t="s">
        <v>488</v>
      </c>
      <c r="H292">
        <v>-0.5</v>
      </c>
      <c r="I292" t="s">
        <v>489</v>
      </c>
      <c r="J292" s="27">
        <v>43370</v>
      </c>
      <c r="K292">
        <v>18</v>
      </c>
      <c r="L292">
        <v>243</v>
      </c>
      <c r="M292">
        <v>30.745380463</v>
      </c>
      <c r="N292">
        <v>-81.473611536000007</v>
      </c>
      <c r="O292">
        <v>0.17300000000000004</v>
      </c>
    </row>
    <row r="293" spans="1:15" x14ac:dyDescent="0.2">
      <c r="A293" t="s">
        <v>23</v>
      </c>
      <c r="B293" t="s">
        <v>495</v>
      </c>
      <c r="C293" t="s">
        <v>178</v>
      </c>
      <c r="D293" t="s">
        <v>113</v>
      </c>
      <c r="E293" t="s">
        <v>606</v>
      </c>
      <c r="F293">
        <v>4</v>
      </c>
      <c r="G293" t="s">
        <v>490</v>
      </c>
      <c r="H293">
        <v>-0.5</v>
      </c>
      <c r="I293" t="s">
        <v>489</v>
      </c>
      <c r="J293" s="27">
        <v>43370</v>
      </c>
      <c r="K293">
        <v>18</v>
      </c>
      <c r="L293">
        <v>244</v>
      </c>
      <c r="M293">
        <v>30.745383764</v>
      </c>
      <c r="N293">
        <v>-81.473620811000004</v>
      </c>
      <c r="O293">
        <v>0.15600000000000003</v>
      </c>
    </row>
    <row r="294" spans="1:15" x14ac:dyDescent="0.2">
      <c r="A294" t="s">
        <v>23</v>
      </c>
      <c r="B294" t="s">
        <v>495</v>
      </c>
      <c r="C294" t="s">
        <v>178</v>
      </c>
      <c r="D294" t="s">
        <v>113</v>
      </c>
      <c r="E294" t="s">
        <v>606</v>
      </c>
      <c r="F294">
        <v>5</v>
      </c>
      <c r="G294" t="s">
        <v>488</v>
      </c>
      <c r="H294">
        <v>0</v>
      </c>
      <c r="I294" t="s">
        <v>690</v>
      </c>
      <c r="J294" s="27">
        <v>43370</v>
      </c>
      <c r="K294">
        <v>18</v>
      </c>
      <c r="L294">
        <v>245</v>
      </c>
      <c r="M294">
        <v>30.745376781000001</v>
      </c>
      <c r="N294">
        <v>-81.473613470999993</v>
      </c>
      <c r="O294">
        <v>0.16000000000000003</v>
      </c>
    </row>
    <row r="295" spans="1:15" x14ac:dyDescent="0.2">
      <c r="A295" t="s">
        <v>23</v>
      </c>
      <c r="B295" t="s">
        <v>495</v>
      </c>
      <c r="C295" t="s">
        <v>178</v>
      </c>
      <c r="D295" t="s">
        <v>113</v>
      </c>
      <c r="E295" t="s">
        <v>606</v>
      </c>
      <c r="F295">
        <v>6</v>
      </c>
      <c r="G295" t="s">
        <v>490</v>
      </c>
      <c r="H295">
        <v>0</v>
      </c>
      <c r="I295" t="s">
        <v>690</v>
      </c>
      <c r="J295" s="27">
        <v>43370</v>
      </c>
      <c r="K295">
        <v>18</v>
      </c>
      <c r="L295">
        <v>246</v>
      </c>
      <c r="M295">
        <v>30.745380488999999</v>
      </c>
      <c r="N295">
        <v>-81.473623911000004</v>
      </c>
      <c r="O295">
        <v>0.11799999999999999</v>
      </c>
    </row>
    <row r="296" spans="1:15" x14ac:dyDescent="0.2">
      <c r="A296" t="s">
        <v>23</v>
      </c>
      <c r="B296" t="s">
        <v>495</v>
      </c>
      <c r="C296" t="s">
        <v>178</v>
      </c>
      <c r="D296" t="s">
        <v>113</v>
      </c>
      <c r="E296" t="s">
        <v>606</v>
      </c>
      <c r="F296">
        <v>25</v>
      </c>
      <c r="G296" t="s">
        <v>488</v>
      </c>
      <c r="H296">
        <v>5</v>
      </c>
      <c r="I296" t="s">
        <v>690</v>
      </c>
      <c r="J296" s="27">
        <v>43370</v>
      </c>
      <c r="K296">
        <v>18</v>
      </c>
      <c r="L296">
        <v>265</v>
      </c>
      <c r="M296">
        <v>30.745335381</v>
      </c>
      <c r="N296">
        <v>-81.473629575999993</v>
      </c>
      <c r="O296">
        <v>5.1000000000000045E-2</v>
      </c>
    </row>
    <row r="297" spans="1:15" x14ac:dyDescent="0.2">
      <c r="A297" t="s">
        <v>23</v>
      </c>
      <c r="B297" t="s">
        <v>495</v>
      </c>
      <c r="C297" t="s">
        <v>178</v>
      </c>
      <c r="D297" t="s">
        <v>113</v>
      </c>
      <c r="E297" t="s">
        <v>606</v>
      </c>
      <c r="F297">
        <v>26</v>
      </c>
      <c r="G297" t="s">
        <v>490</v>
      </c>
      <c r="H297">
        <v>5</v>
      </c>
      <c r="I297" t="s">
        <v>690</v>
      </c>
      <c r="J297" s="27">
        <v>43370</v>
      </c>
      <c r="K297">
        <v>18</v>
      </c>
      <c r="L297">
        <v>266</v>
      </c>
      <c r="M297">
        <v>30.745338142000001</v>
      </c>
      <c r="N297">
        <v>-81.473640724999996</v>
      </c>
      <c r="O297">
        <v>9.4999999999999973E-2</v>
      </c>
    </row>
    <row r="298" spans="1:15" x14ac:dyDescent="0.2">
      <c r="A298" t="s">
        <v>23</v>
      </c>
      <c r="B298" t="s">
        <v>495</v>
      </c>
      <c r="C298" t="s">
        <v>178</v>
      </c>
      <c r="D298" t="s">
        <v>113</v>
      </c>
      <c r="E298" t="s">
        <v>606</v>
      </c>
      <c r="F298">
        <v>27</v>
      </c>
      <c r="G298" t="s">
        <v>488</v>
      </c>
      <c r="H298">
        <v>5.5</v>
      </c>
      <c r="I298" t="s">
        <v>489</v>
      </c>
      <c r="J298" s="27">
        <v>43370</v>
      </c>
      <c r="K298">
        <v>18</v>
      </c>
      <c r="L298">
        <v>267</v>
      </c>
      <c r="M298">
        <v>30.745328689000001</v>
      </c>
      <c r="N298">
        <v>-81.473632424000002</v>
      </c>
      <c r="O298">
        <v>9.1999999999999971E-2</v>
      </c>
    </row>
    <row r="299" spans="1:15" x14ac:dyDescent="0.2">
      <c r="A299" t="s">
        <v>23</v>
      </c>
      <c r="B299" t="s">
        <v>495</v>
      </c>
      <c r="C299" t="s">
        <v>178</v>
      </c>
      <c r="D299" t="s">
        <v>113</v>
      </c>
      <c r="E299" t="s">
        <v>606</v>
      </c>
      <c r="F299">
        <v>28</v>
      </c>
      <c r="G299" t="s">
        <v>490</v>
      </c>
      <c r="H299">
        <v>5.5</v>
      </c>
      <c r="I299" t="s">
        <v>489</v>
      </c>
      <c r="J299" s="27">
        <v>43370</v>
      </c>
      <c r="K299">
        <v>18</v>
      </c>
      <c r="L299">
        <v>268</v>
      </c>
      <c r="M299">
        <v>30.745332918999999</v>
      </c>
      <c r="N299">
        <v>-81.473642999000006</v>
      </c>
      <c r="O299">
        <v>9.8999999999999977E-2</v>
      </c>
    </row>
    <row r="300" spans="1:15" x14ac:dyDescent="0.2">
      <c r="A300" t="s">
        <v>23</v>
      </c>
      <c r="B300" t="s">
        <v>495</v>
      </c>
      <c r="C300" t="s">
        <v>178</v>
      </c>
      <c r="D300" t="s">
        <v>113</v>
      </c>
      <c r="E300" t="s">
        <v>606</v>
      </c>
      <c r="F300">
        <v>29</v>
      </c>
      <c r="G300" t="s">
        <v>488</v>
      </c>
      <c r="H300">
        <v>6</v>
      </c>
      <c r="I300" t="s">
        <v>489</v>
      </c>
      <c r="J300" s="27">
        <v>43370</v>
      </c>
      <c r="K300">
        <v>18</v>
      </c>
      <c r="L300">
        <v>269</v>
      </c>
      <c r="M300">
        <v>30.745324742000001</v>
      </c>
      <c r="N300">
        <v>-81.473633703000004</v>
      </c>
      <c r="O300">
        <v>0.10999999999999999</v>
      </c>
    </row>
    <row r="301" spans="1:15" x14ac:dyDescent="0.2">
      <c r="A301" t="s">
        <v>23</v>
      </c>
      <c r="B301" t="s">
        <v>495</v>
      </c>
      <c r="C301" t="s">
        <v>178</v>
      </c>
      <c r="D301" t="s">
        <v>113</v>
      </c>
      <c r="E301" t="s">
        <v>606</v>
      </c>
      <c r="F301">
        <v>30</v>
      </c>
      <c r="G301" t="s">
        <v>490</v>
      </c>
      <c r="H301">
        <v>6</v>
      </c>
      <c r="I301" t="s">
        <v>489</v>
      </c>
      <c r="J301" s="27">
        <v>43370</v>
      </c>
      <c r="K301">
        <v>18</v>
      </c>
      <c r="L301">
        <v>270</v>
      </c>
      <c r="M301">
        <v>30.745328392000001</v>
      </c>
      <c r="N301">
        <v>-81.473644840000006</v>
      </c>
      <c r="O301">
        <v>8.6999999999999966E-2</v>
      </c>
    </row>
    <row r="302" spans="1:15" x14ac:dyDescent="0.2">
      <c r="A302" t="s">
        <v>23</v>
      </c>
      <c r="B302" t="s">
        <v>496</v>
      </c>
      <c r="C302" t="s">
        <v>171</v>
      </c>
      <c r="D302" t="s">
        <v>134</v>
      </c>
      <c r="E302" t="s">
        <v>390</v>
      </c>
      <c r="F302">
        <v>7</v>
      </c>
      <c r="G302" t="s">
        <v>488</v>
      </c>
      <c r="H302">
        <v>0.5</v>
      </c>
      <c r="I302" t="s">
        <v>491</v>
      </c>
      <c r="J302" s="27">
        <v>43370</v>
      </c>
      <c r="K302">
        <v>18</v>
      </c>
      <c r="L302">
        <v>307</v>
      </c>
      <c r="M302">
        <v>30.744577879000001</v>
      </c>
      <c r="N302">
        <v>-81.473887895000004</v>
      </c>
      <c r="O302">
        <v>8.9999999999999969E-2</v>
      </c>
    </row>
    <row r="303" spans="1:15" x14ac:dyDescent="0.2">
      <c r="A303" t="s">
        <v>23</v>
      </c>
      <c r="B303" t="s">
        <v>496</v>
      </c>
      <c r="C303" t="s">
        <v>171</v>
      </c>
      <c r="D303" t="s">
        <v>134</v>
      </c>
      <c r="E303" t="s">
        <v>390</v>
      </c>
      <c r="F303">
        <v>9</v>
      </c>
      <c r="G303" t="s">
        <v>488</v>
      </c>
      <c r="H303">
        <v>1</v>
      </c>
      <c r="I303" t="s">
        <v>491</v>
      </c>
      <c r="J303" s="27">
        <v>43370</v>
      </c>
      <c r="K303">
        <v>18</v>
      </c>
      <c r="L303">
        <v>309</v>
      </c>
      <c r="M303">
        <v>30.744573787</v>
      </c>
      <c r="N303">
        <v>-81.473890453999999</v>
      </c>
      <c r="O303">
        <v>8.7999999999999967E-2</v>
      </c>
    </row>
    <row r="304" spans="1:15" x14ac:dyDescent="0.2">
      <c r="A304" t="s">
        <v>23</v>
      </c>
      <c r="B304" t="s">
        <v>496</v>
      </c>
      <c r="C304" t="s">
        <v>171</v>
      </c>
      <c r="D304" t="s">
        <v>134</v>
      </c>
      <c r="E304" t="s">
        <v>390</v>
      </c>
      <c r="F304">
        <v>11</v>
      </c>
      <c r="G304" t="s">
        <v>488</v>
      </c>
      <c r="H304">
        <v>1.5</v>
      </c>
      <c r="I304" t="s">
        <v>491</v>
      </c>
      <c r="J304" s="27">
        <v>43370</v>
      </c>
      <c r="K304">
        <v>18</v>
      </c>
      <c r="L304">
        <v>311</v>
      </c>
      <c r="M304">
        <v>30.744569430999999</v>
      </c>
      <c r="N304">
        <v>-81.473892667000001</v>
      </c>
      <c r="O304">
        <v>0.123</v>
      </c>
    </row>
    <row r="305" spans="1:15" x14ac:dyDescent="0.2">
      <c r="A305" t="s">
        <v>23</v>
      </c>
      <c r="B305" t="s">
        <v>496</v>
      </c>
      <c r="C305" t="s">
        <v>171</v>
      </c>
      <c r="D305" t="s">
        <v>134</v>
      </c>
      <c r="E305" t="s">
        <v>390</v>
      </c>
      <c r="F305">
        <v>13</v>
      </c>
      <c r="G305" t="s">
        <v>488</v>
      </c>
      <c r="H305">
        <v>2</v>
      </c>
      <c r="I305" t="s">
        <v>491</v>
      </c>
      <c r="J305" s="27">
        <v>43370</v>
      </c>
      <c r="K305">
        <v>18</v>
      </c>
      <c r="L305">
        <v>313</v>
      </c>
      <c r="M305">
        <v>30.744564969999999</v>
      </c>
      <c r="N305">
        <v>-81.473893992000001</v>
      </c>
      <c r="O305">
        <v>0.11799999999999999</v>
      </c>
    </row>
    <row r="306" spans="1:15" x14ac:dyDescent="0.2">
      <c r="A306" t="s">
        <v>23</v>
      </c>
      <c r="B306" t="s">
        <v>496</v>
      </c>
      <c r="C306" t="s">
        <v>171</v>
      </c>
      <c r="D306" t="s">
        <v>579</v>
      </c>
      <c r="E306" t="s">
        <v>613</v>
      </c>
      <c r="F306">
        <v>15</v>
      </c>
      <c r="G306" t="s">
        <v>488</v>
      </c>
      <c r="H306">
        <v>2.5</v>
      </c>
      <c r="I306" t="s">
        <v>491</v>
      </c>
      <c r="J306" s="27">
        <v>43370</v>
      </c>
      <c r="K306">
        <v>18</v>
      </c>
      <c r="L306">
        <v>315</v>
      </c>
      <c r="M306">
        <v>30.744561163</v>
      </c>
      <c r="N306">
        <v>-81.473896232000001</v>
      </c>
      <c r="O306">
        <v>0.125</v>
      </c>
    </row>
    <row r="307" spans="1:15" x14ac:dyDescent="0.2">
      <c r="A307" t="s">
        <v>23</v>
      </c>
      <c r="B307" t="s">
        <v>496</v>
      </c>
      <c r="C307" t="s">
        <v>171</v>
      </c>
      <c r="D307" t="s">
        <v>135</v>
      </c>
      <c r="E307" t="s">
        <v>278</v>
      </c>
      <c r="F307">
        <v>17</v>
      </c>
      <c r="G307" t="s">
        <v>488</v>
      </c>
      <c r="H307">
        <v>3</v>
      </c>
      <c r="I307" t="s">
        <v>491</v>
      </c>
      <c r="J307" s="27">
        <v>43370</v>
      </c>
      <c r="K307">
        <v>18</v>
      </c>
      <c r="L307">
        <v>317</v>
      </c>
      <c r="M307">
        <v>30.744557329999999</v>
      </c>
      <c r="N307">
        <v>-81.473897828000005</v>
      </c>
      <c r="O307">
        <v>8.6999999999999966E-2</v>
      </c>
    </row>
    <row r="308" spans="1:15" x14ac:dyDescent="0.2">
      <c r="A308" t="s">
        <v>23</v>
      </c>
      <c r="B308" t="s">
        <v>496</v>
      </c>
      <c r="C308" t="s">
        <v>171</v>
      </c>
      <c r="D308" t="s">
        <v>135</v>
      </c>
      <c r="E308" t="s">
        <v>278</v>
      </c>
      <c r="F308">
        <v>19</v>
      </c>
      <c r="G308" t="s">
        <v>488</v>
      </c>
      <c r="H308">
        <v>3.5</v>
      </c>
      <c r="I308" t="s">
        <v>491</v>
      </c>
      <c r="J308" s="27">
        <v>43370</v>
      </c>
      <c r="K308">
        <v>18</v>
      </c>
      <c r="L308">
        <v>319</v>
      </c>
      <c r="M308">
        <v>30.744552587000001</v>
      </c>
      <c r="N308">
        <v>-81.473899556999996</v>
      </c>
      <c r="O308">
        <v>6.899999999999995E-2</v>
      </c>
    </row>
    <row r="309" spans="1:15" x14ac:dyDescent="0.2">
      <c r="A309" t="s">
        <v>23</v>
      </c>
      <c r="B309" t="s">
        <v>496</v>
      </c>
      <c r="C309" t="s">
        <v>171</v>
      </c>
      <c r="D309" t="s">
        <v>135</v>
      </c>
      <c r="E309" t="s">
        <v>278</v>
      </c>
      <c r="F309">
        <v>21</v>
      </c>
      <c r="G309" t="s">
        <v>488</v>
      </c>
      <c r="H309">
        <v>4</v>
      </c>
      <c r="I309" t="s">
        <v>491</v>
      </c>
      <c r="J309" s="27">
        <v>43370</v>
      </c>
      <c r="K309">
        <v>18</v>
      </c>
      <c r="L309">
        <v>321</v>
      </c>
      <c r="M309">
        <v>30.744548293000001</v>
      </c>
      <c r="N309">
        <v>-81.473901235</v>
      </c>
      <c r="O309">
        <v>2.7000000000000024E-2</v>
      </c>
    </row>
    <row r="310" spans="1:15" x14ac:dyDescent="0.2">
      <c r="A310" t="s">
        <v>23</v>
      </c>
      <c r="B310" t="s">
        <v>496</v>
      </c>
      <c r="C310" t="s">
        <v>171</v>
      </c>
      <c r="D310" t="s">
        <v>135</v>
      </c>
      <c r="E310" t="s">
        <v>278</v>
      </c>
      <c r="F310">
        <v>23</v>
      </c>
      <c r="G310" t="s">
        <v>488</v>
      </c>
      <c r="H310">
        <v>4.5</v>
      </c>
      <c r="I310" t="s">
        <v>491</v>
      </c>
      <c r="J310" s="27">
        <v>43370</v>
      </c>
      <c r="K310">
        <v>18</v>
      </c>
      <c r="L310">
        <v>323</v>
      </c>
      <c r="M310">
        <v>30.744544175000001</v>
      </c>
      <c r="N310">
        <v>-81.473903437999994</v>
      </c>
      <c r="O310">
        <v>3.7000000000000033E-2</v>
      </c>
    </row>
    <row r="311" spans="1:15" x14ac:dyDescent="0.2">
      <c r="A311" t="s">
        <v>23</v>
      </c>
      <c r="B311" t="s">
        <v>496</v>
      </c>
      <c r="C311" t="s">
        <v>171</v>
      </c>
      <c r="D311" t="s">
        <v>220</v>
      </c>
      <c r="E311" t="s">
        <v>391</v>
      </c>
      <c r="F311">
        <v>18</v>
      </c>
      <c r="G311" t="s">
        <v>490</v>
      </c>
      <c r="H311">
        <v>3</v>
      </c>
      <c r="I311" t="s">
        <v>491</v>
      </c>
      <c r="J311" s="27">
        <v>43370</v>
      </c>
      <c r="K311">
        <v>18</v>
      </c>
      <c r="L311">
        <v>318</v>
      </c>
      <c r="M311">
        <v>30.744559883000001</v>
      </c>
      <c r="N311">
        <v>-81.473909403999997</v>
      </c>
      <c r="O311">
        <v>-8.999999999999897E-3</v>
      </c>
    </row>
    <row r="312" spans="1:15" x14ac:dyDescent="0.2">
      <c r="A312" t="s">
        <v>23</v>
      </c>
      <c r="B312" t="s">
        <v>496</v>
      </c>
      <c r="C312" t="s">
        <v>171</v>
      </c>
      <c r="D312" t="s">
        <v>220</v>
      </c>
      <c r="E312" t="s">
        <v>391</v>
      </c>
      <c r="F312">
        <v>20</v>
      </c>
      <c r="G312" t="s">
        <v>490</v>
      </c>
      <c r="H312">
        <v>3.5</v>
      </c>
      <c r="I312" t="s">
        <v>491</v>
      </c>
      <c r="J312" s="27">
        <v>43370</v>
      </c>
      <c r="K312">
        <v>18</v>
      </c>
      <c r="L312">
        <v>320</v>
      </c>
      <c r="M312">
        <v>30.744555279</v>
      </c>
      <c r="N312">
        <v>-81.473910607999997</v>
      </c>
      <c r="O312">
        <v>1.5000000000000013E-2</v>
      </c>
    </row>
    <row r="313" spans="1:15" x14ac:dyDescent="0.2">
      <c r="A313" t="s">
        <v>23</v>
      </c>
      <c r="B313" t="s">
        <v>496</v>
      </c>
      <c r="C313" t="s">
        <v>171</v>
      </c>
      <c r="D313" t="s">
        <v>220</v>
      </c>
      <c r="E313" t="s">
        <v>391</v>
      </c>
      <c r="F313">
        <v>22</v>
      </c>
      <c r="G313" t="s">
        <v>490</v>
      </c>
      <c r="H313">
        <v>4</v>
      </c>
      <c r="I313" t="s">
        <v>491</v>
      </c>
      <c r="J313" s="27">
        <v>43370</v>
      </c>
      <c r="K313">
        <v>18</v>
      </c>
      <c r="L313">
        <v>322</v>
      </c>
      <c r="M313">
        <v>30.744551795</v>
      </c>
      <c r="N313">
        <v>-81.473912149</v>
      </c>
      <c r="O313">
        <v>4.4000000000000039E-2</v>
      </c>
    </row>
    <row r="314" spans="1:15" x14ac:dyDescent="0.2">
      <c r="A314" t="s">
        <v>23</v>
      </c>
      <c r="B314" t="s">
        <v>496</v>
      </c>
      <c r="C314" t="s">
        <v>171</v>
      </c>
      <c r="D314" t="s">
        <v>220</v>
      </c>
      <c r="E314" t="s">
        <v>391</v>
      </c>
      <c r="F314">
        <v>24</v>
      </c>
      <c r="G314" t="s">
        <v>490</v>
      </c>
      <c r="H314">
        <v>4.5</v>
      </c>
      <c r="I314" t="s">
        <v>491</v>
      </c>
      <c r="J314" s="27">
        <v>43370</v>
      </c>
      <c r="K314">
        <v>18</v>
      </c>
      <c r="L314">
        <v>324</v>
      </c>
      <c r="M314">
        <v>30.744546754000002</v>
      </c>
      <c r="N314">
        <v>-81.473915144000003</v>
      </c>
      <c r="O314">
        <v>6.3999999999999946E-2</v>
      </c>
    </row>
    <row r="315" spans="1:15" x14ac:dyDescent="0.2">
      <c r="A315" t="s">
        <v>23</v>
      </c>
      <c r="B315" t="s">
        <v>496</v>
      </c>
      <c r="C315" t="s">
        <v>171</v>
      </c>
      <c r="D315" t="s">
        <v>580</v>
      </c>
      <c r="E315" t="s">
        <v>614</v>
      </c>
      <c r="F315">
        <v>16</v>
      </c>
      <c r="G315" t="s">
        <v>490</v>
      </c>
      <c r="H315">
        <v>2.5</v>
      </c>
      <c r="I315" t="s">
        <v>491</v>
      </c>
      <c r="J315" s="27">
        <v>43370</v>
      </c>
      <c r="K315">
        <v>18</v>
      </c>
      <c r="L315">
        <v>316</v>
      </c>
      <c r="M315">
        <v>30.744564369999999</v>
      </c>
      <c r="N315">
        <v>-81.473907007999998</v>
      </c>
      <c r="O315">
        <v>8.0999999999999961E-2</v>
      </c>
    </row>
    <row r="316" spans="1:15" x14ac:dyDescent="0.2">
      <c r="A316" t="s">
        <v>23</v>
      </c>
      <c r="B316" t="s">
        <v>496</v>
      </c>
      <c r="C316" t="s">
        <v>171</v>
      </c>
      <c r="D316" t="s">
        <v>221</v>
      </c>
      <c r="E316" t="s">
        <v>392</v>
      </c>
      <c r="F316">
        <v>8</v>
      </c>
      <c r="G316" t="s">
        <v>490</v>
      </c>
      <c r="H316">
        <v>0.5</v>
      </c>
      <c r="I316" t="s">
        <v>491</v>
      </c>
      <c r="J316" s="27">
        <v>43370</v>
      </c>
      <c r="K316">
        <v>18</v>
      </c>
      <c r="L316">
        <v>308</v>
      </c>
      <c r="M316">
        <v>30.744582076</v>
      </c>
      <c r="N316">
        <v>-81.473900096999998</v>
      </c>
      <c r="O316">
        <v>9.7999999999999976E-2</v>
      </c>
    </row>
    <row r="317" spans="1:15" x14ac:dyDescent="0.2">
      <c r="A317" t="s">
        <v>23</v>
      </c>
      <c r="B317" t="s">
        <v>496</v>
      </c>
      <c r="C317" t="s">
        <v>171</v>
      </c>
      <c r="D317" t="s">
        <v>221</v>
      </c>
      <c r="E317" t="s">
        <v>392</v>
      </c>
      <c r="F317">
        <v>10</v>
      </c>
      <c r="G317" t="s">
        <v>490</v>
      </c>
      <c r="H317">
        <v>1</v>
      </c>
      <c r="I317" t="s">
        <v>491</v>
      </c>
      <c r="J317" s="27">
        <v>43370</v>
      </c>
      <c r="K317">
        <v>18</v>
      </c>
      <c r="L317">
        <v>310</v>
      </c>
      <c r="M317">
        <v>30.744577358000001</v>
      </c>
      <c r="N317">
        <v>-81.473901577999996</v>
      </c>
      <c r="O317">
        <v>0.10999999999999999</v>
      </c>
    </row>
    <row r="318" spans="1:15" x14ac:dyDescent="0.2">
      <c r="A318" t="s">
        <v>23</v>
      </c>
      <c r="B318" t="s">
        <v>496</v>
      </c>
      <c r="C318" t="s">
        <v>171</v>
      </c>
      <c r="D318" t="s">
        <v>221</v>
      </c>
      <c r="E318" t="s">
        <v>392</v>
      </c>
      <c r="F318">
        <v>12</v>
      </c>
      <c r="G318" t="s">
        <v>490</v>
      </c>
      <c r="H318">
        <v>1.5</v>
      </c>
      <c r="I318" t="s">
        <v>491</v>
      </c>
      <c r="J318" s="27">
        <v>43370</v>
      </c>
      <c r="K318">
        <v>18</v>
      </c>
      <c r="L318">
        <v>312</v>
      </c>
      <c r="M318">
        <v>30.744573828</v>
      </c>
      <c r="N318">
        <v>-81.473903436000001</v>
      </c>
      <c r="O318">
        <v>9.8999999999999977E-2</v>
      </c>
    </row>
    <row r="319" spans="1:15" x14ac:dyDescent="0.2">
      <c r="A319" t="s">
        <v>23</v>
      </c>
      <c r="B319" t="s">
        <v>496</v>
      </c>
      <c r="C319" t="s">
        <v>171</v>
      </c>
      <c r="D319" t="s">
        <v>221</v>
      </c>
      <c r="E319" t="s">
        <v>392</v>
      </c>
      <c r="F319">
        <v>14</v>
      </c>
      <c r="G319" t="s">
        <v>490</v>
      </c>
      <c r="H319">
        <v>2</v>
      </c>
      <c r="I319" t="s">
        <v>491</v>
      </c>
      <c r="J319" s="27">
        <v>43370</v>
      </c>
      <c r="K319">
        <v>18</v>
      </c>
      <c r="L319">
        <v>314</v>
      </c>
      <c r="M319">
        <v>30.744569117000001</v>
      </c>
      <c r="N319">
        <v>-81.473905700000003</v>
      </c>
      <c r="O319">
        <v>7.2999999999999954E-2</v>
      </c>
    </row>
    <row r="320" spans="1:15" x14ac:dyDescent="0.2">
      <c r="A320" t="s">
        <v>23</v>
      </c>
      <c r="B320" t="s">
        <v>496</v>
      </c>
      <c r="C320" t="s">
        <v>171</v>
      </c>
      <c r="D320" t="s">
        <v>113</v>
      </c>
      <c r="E320" t="s">
        <v>612</v>
      </c>
      <c r="F320">
        <v>1</v>
      </c>
      <c r="G320" t="s">
        <v>488</v>
      </c>
      <c r="H320">
        <v>-1</v>
      </c>
      <c r="I320" t="s">
        <v>489</v>
      </c>
      <c r="J320" s="27">
        <v>43370</v>
      </c>
      <c r="K320">
        <v>18</v>
      </c>
      <c r="L320">
        <v>301</v>
      </c>
      <c r="M320">
        <v>30.744590162000001</v>
      </c>
      <c r="N320">
        <v>-81.473881840999994</v>
      </c>
      <c r="O320">
        <v>3.9000000000000035E-2</v>
      </c>
    </row>
    <row r="321" spans="1:15" x14ac:dyDescent="0.2">
      <c r="A321" t="s">
        <v>23</v>
      </c>
      <c r="B321" t="s">
        <v>496</v>
      </c>
      <c r="C321" t="s">
        <v>171</v>
      </c>
      <c r="D321" t="s">
        <v>113</v>
      </c>
      <c r="E321" t="s">
        <v>612</v>
      </c>
      <c r="F321">
        <v>2</v>
      </c>
      <c r="G321" t="s">
        <v>490</v>
      </c>
      <c r="H321">
        <v>-1</v>
      </c>
      <c r="I321" t="s">
        <v>489</v>
      </c>
      <c r="J321" s="27">
        <v>43370</v>
      </c>
      <c r="K321">
        <v>18</v>
      </c>
      <c r="L321">
        <v>302</v>
      </c>
      <c r="M321">
        <v>30.744593142999999</v>
      </c>
      <c r="N321">
        <v>-81.473892864999996</v>
      </c>
      <c r="O321">
        <v>5.600000000000005E-2</v>
      </c>
    </row>
    <row r="322" spans="1:15" x14ac:dyDescent="0.2">
      <c r="A322" t="s">
        <v>23</v>
      </c>
      <c r="B322" t="s">
        <v>496</v>
      </c>
      <c r="C322" t="s">
        <v>171</v>
      </c>
      <c r="D322" t="s">
        <v>113</v>
      </c>
      <c r="E322" t="s">
        <v>612</v>
      </c>
      <c r="F322">
        <v>3</v>
      </c>
      <c r="G322" t="s">
        <v>488</v>
      </c>
      <c r="H322">
        <v>-0.5</v>
      </c>
      <c r="I322" t="s">
        <v>489</v>
      </c>
      <c r="J322" s="27">
        <v>43370</v>
      </c>
      <c r="K322">
        <v>18</v>
      </c>
      <c r="L322">
        <v>303</v>
      </c>
      <c r="M322">
        <v>30.744585912000002</v>
      </c>
      <c r="N322">
        <v>-81.473884943000002</v>
      </c>
      <c r="O322">
        <v>4.8000000000000043E-2</v>
      </c>
    </row>
    <row r="323" spans="1:15" x14ac:dyDescent="0.2">
      <c r="A323" t="s">
        <v>23</v>
      </c>
      <c r="B323" t="s">
        <v>496</v>
      </c>
      <c r="C323" t="s">
        <v>171</v>
      </c>
      <c r="D323" t="s">
        <v>113</v>
      </c>
      <c r="E323" t="s">
        <v>612</v>
      </c>
      <c r="F323">
        <v>4</v>
      </c>
      <c r="G323" t="s">
        <v>490</v>
      </c>
      <c r="H323">
        <v>-0.5</v>
      </c>
      <c r="I323" t="s">
        <v>489</v>
      </c>
      <c r="J323" s="27">
        <v>43370</v>
      </c>
      <c r="K323">
        <v>18</v>
      </c>
      <c r="L323">
        <v>304</v>
      </c>
      <c r="M323">
        <v>30.744589841</v>
      </c>
      <c r="N323">
        <v>-81.473894275999996</v>
      </c>
      <c r="O323">
        <v>9.6999999999999975E-2</v>
      </c>
    </row>
    <row r="324" spans="1:15" x14ac:dyDescent="0.2">
      <c r="A324" t="s">
        <v>23</v>
      </c>
      <c r="B324" t="s">
        <v>496</v>
      </c>
      <c r="C324" t="s">
        <v>171</v>
      </c>
      <c r="D324" t="s">
        <v>113</v>
      </c>
      <c r="E324" t="s">
        <v>612</v>
      </c>
      <c r="F324">
        <v>5</v>
      </c>
      <c r="G324" t="s">
        <v>488</v>
      </c>
      <c r="H324">
        <v>0</v>
      </c>
      <c r="I324" t="s">
        <v>690</v>
      </c>
      <c r="J324" s="27">
        <v>43370</v>
      </c>
      <c r="K324">
        <v>18</v>
      </c>
      <c r="L324">
        <v>305</v>
      </c>
      <c r="M324">
        <v>30.744581975999999</v>
      </c>
      <c r="N324">
        <v>-81.473886140999994</v>
      </c>
      <c r="O324">
        <v>0.122</v>
      </c>
    </row>
    <row r="325" spans="1:15" x14ac:dyDescent="0.2">
      <c r="A325" t="s">
        <v>23</v>
      </c>
      <c r="B325" t="s">
        <v>496</v>
      </c>
      <c r="C325" t="s">
        <v>171</v>
      </c>
      <c r="D325" t="s">
        <v>113</v>
      </c>
      <c r="E325" t="s">
        <v>612</v>
      </c>
      <c r="F325">
        <v>6</v>
      </c>
      <c r="G325" t="s">
        <v>490</v>
      </c>
      <c r="H325">
        <v>0</v>
      </c>
      <c r="I325" t="s">
        <v>690</v>
      </c>
      <c r="J325" s="27">
        <v>43370</v>
      </c>
      <c r="K325">
        <v>18</v>
      </c>
      <c r="L325">
        <v>306</v>
      </c>
      <c r="M325">
        <v>30.744585985000001</v>
      </c>
      <c r="N325">
        <v>-81.473897637999997</v>
      </c>
      <c r="O325">
        <v>5.7000000000000051E-2</v>
      </c>
    </row>
    <row r="326" spans="1:15" x14ac:dyDescent="0.2">
      <c r="A326" t="s">
        <v>23</v>
      </c>
      <c r="B326" t="s">
        <v>496</v>
      </c>
      <c r="C326" t="s">
        <v>171</v>
      </c>
      <c r="D326" t="s">
        <v>113</v>
      </c>
      <c r="E326" t="s">
        <v>612</v>
      </c>
      <c r="F326">
        <v>25</v>
      </c>
      <c r="G326" t="s">
        <v>488</v>
      </c>
      <c r="H326">
        <v>5</v>
      </c>
      <c r="I326" t="s">
        <v>690</v>
      </c>
      <c r="J326" s="27">
        <v>43370</v>
      </c>
      <c r="K326">
        <v>18</v>
      </c>
      <c r="L326">
        <v>325</v>
      </c>
      <c r="M326">
        <v>30.744539664000001</v>
      </c>
      <c r="N326">
        <v>-81.473904719000004</v>
      </c>
      <c r="O326">
        <v>5.1000000000000045E-2</v>
      </c>
    </row>
    <row r="327" spans="1:15" x14ac:dyDescent="0.2">
      <c r="A327" t="s">
        <v>23</v>
      </c>
      <c r="B327" t="s">
        <v>496</v>
      </c>
      <c r="C327" t="s">
        <v>171</v>
      </c>
      <c r="D327" t="s">
        <v>113</v>
      </c>
      <c r="E327" t="s">
        <v>612</v>
      </c>
      <c r="F327">
        <v>26</v>
      </c>
      <c r="G327" t="s">
        <v>490</v>
      </c>
      <c r="H327">
        <v>5</v>
      </c>
      <c r="I327" t="s">
        <v>690</v>
      </c>
      <c r="J327" s="27">
        <v>43370</v>
      </c>
      <c r="K327">
        <v>18</v>
      </c>
      <c r="L327">
        <v>326</v>
      </c>
      <c r="M327">
        <v>30.744542507999999</v>
      </c>
      <c r="N327">
        <v>-81.473916009000007</v>
      </c>
      <c r="O327">
        <v>5.9000000000000052E-2</v>
      </c>
    </row>
    <row r="328" spans="1:15" x14ac:dyDescent="0.2">
      <c r="A328" t="s">
        <v>23</v>
      </c>
      <c r="B328" t="s">
        <v>496</v>
      </c>
      <c r="C328" t="s">
        <v>171</v>
      </c>
      <c r="D328" t="s">
        <v>113</v>
      </c>
      <c r="E328" t="s">
        <v>612</v>
      </c>
      <c r="F328">
        <v>27</v>
      </c>
      <c r="G328" t="s">
        <v>488</v>
      </c>
      <c r="H328">
        <v>5.5</v>
      </c>
      <c r="I328" t="s">
        <v>489</v>
      </c>
      <c r="J328" s="27">
        <v>43370</v>
      </c>
      <c r="K328">
        <v>18</v>
      </c>
      <c r="L328">
        <v>327</v>
      </c>
      <c r="M328">
        <v>30.744535722999998</v>
      </c>
      <c r="N328">
        <v>-81.473906219</v>
      </c>
      <c r="O328">
        <v>4.500000000000004E-2</v>
      </c>
    </row>
    <row r="329" spans="1:15" x14ac:dyDescent="0.2">
      <c r="A329" t="s">
        <v>23</v>
      </c>
      <c r="B329" t="s">
        <v>496</v>
      </c>
      <c r="C329" t="s">
        <v>171</v>
      </c>
      <c r="D329" t="s">
        <v>113</v>
      </c>
      <c r="E329" t="s">
        <v>612</v>
      </c>
      <c r="F329">
        <v>28</v>
      </c>
      <c r="G329" t="s">
        <v>490</v>
      </c>
      <c r="H329">
        <v>5.5</v>
      </c>
      <c r="I329" t="s">
        <v>489</v>
      </c>
      <c r="J329" s="27">
        <v>43370</v>
      </c>
      <c r="K329">
        <v>18</v>
      </c>
      <c r="L329">
        <v>328</v>
      </c>
      <c r="M329">
        <v>30.744538711000001</v>
      </c>
      <c r="N329">
        <v>-81.473917368000002</v>
      </c>
      <c r="O329">
        <v>3.8000000000000034E-2</v>
      </c>
    </row>
    <row r="330" spans="1:15" x14ac:dyDescent="0.2">
      <c r="A330" t="s">
        <v>23</v>
      </c>
      <c r="B330" t="s">
        <v>496</v>
      </c>
      <c r="C330" t="s">
        <v>171</v>
      </c>
      <c r="D330" t="s">
        <v>113</v>
      </c>
      <c r="E330" t="s">
        <v>612</v>
      </c>
      <c r="F330">
        <v>29</v>
      </c>
      <c r="G330" t="s">
        <v>488</v>
      </c>
      <c r="H330">
        <v>6</v>
      </c>
      <c r="I330" t="s">
        <v>489</v>
      </c>
      <c r="J330" s="27">
        <v>43370</v>
      </c>
      <c r="K330">
        <v>18</v>
      </c>
      <c r="L330">
        <v>329</v>
      </c>
      <c r="M330">
        <v>30.744532188000001</v>
      </c>
      <c r="N330">
        <v>-81.473907632999996</v>
      </c>
      <c r="O330">
        <v>2.5000000000000022E-2</v>
      </c>
    </row>
    <row r="331" spans="1:15" x14ac:dyDescent="0.2">
      <c r="A331" t="s">
        <v>23</v>
      </c>
      <c r="B331" t="s">
        <v>496</v>
      </c>
      <c r="C331" t="s">
        <v>171</v>
      </c>
      <c r="D331" t="s">
        <v>113</v>
      </c>
      <c r="E331" t="s">
        <v>612</v>
      </c>
      <c r="F331">
        <v>30</v>
      </c>
      <c r="G331" t="s">
        <v>490</v>
      </c>
      <c r="H331">
        <v>6</v>
      </c>
      <c r="I331" t="s">
        <v>489</v>
      </c>
      <c r="J331" s="27">
        <v>43370</v>
      </c>
      <c r="K331">
        <v>18</v>
      </c>
      <c r="L331">
        <v>330</v>
      </c>
      <c r="M331">
        <v>30.744534663</v>
      </c>
      <c r="N331">
        <v>-81.473919003000006</v>
      </c>
      <c r="O331">
        <v>5.8000000000000052E-2</v>
      </c>
    </row>
    <row r="332" spans="1:15" x14ac:dyDescent="0.2">
      <c r="A332" t="s">
        <v>23</v>
      </c>
      <c r="B332" t="s">
        <v>495</v>
      </c>
      <c r="C332" t="s">
        <v>179</v>
      </c>
      <c r="D332" t="s">
        <v>134</v>
      </c>
      <c r="E332" t="s">
        <v>414</v>
      </c>
      <c r="F332">
        <v>7</v>
      </c>
      <c r="G332" t="s">
        <v>488</v>
      </c>
      <c r="H332">
        <v>0.5</v>
      </c>
      <c r="I332" t="s">
        <v>491</v>
      </c>
      <c r="J332" s="27">
        <v>43370</v>
      </c>
      <c r="K332">
        <v>18</v>
      </c>
      <c r="L332">
        <v>337</v>
      </c>
      <c r="M332">
        <v>30.744476189</v>
      </c>
      <c r="N332">
        <v>-81.473919848999998</v>
      </c>
      <c r="O332">
        <v>9.4999999999999973E-2</v>
      </c>
    </row>
    <row r="333" spans="1:15" x14ac:dyDescent="0.2">
      <c r="A333" t="s">
        <v>23</v>
      </c>
      <c r="B333" t="s">
        <v>495</v>
      </c>
      <c r="C333" t="s">
        <v>179</v>
      </c>
      <c r="D333" t="s">
        <v>134</v>
      </c>
      <c r="E333" t="s">
        <v>414</v>
      </c>
      <c r="F333">
        <v>9</v>
      </c>
      <c r="G333" t="s">
        <v>488</v>
      </c>
      <c r="H333">
        <v>1</v>
      </c>
      <c r="I333" t="s">
        <v>491</v>
      </c>
      <c r="J333" s="27">
        <v>43370</v>
      </c>
      <c r="K333">
        <v>18</v>
      </c>
      <c r="L333">
        <v>339</v>
      </c>
      <c r="M333">
        <v>30.744471598000001</v>
      </c>
      <c r="N333">
        <v>-81.473920991</v>
      </c>
      <c r="O333">
        <v>0.12</v>
      </c>
    </row>
    <row r="334" spans="1:15" x14ac:dyDescent="0.2">
      <c r="A334" t="s">
        <v>23</v>
      </c>
      <c r="B334" t="s">
        <v>495</v>
      </c>
      <c r="C334" t="s">
        <v>179</v>
      </c>
      <c r="D334" t="s">
        <v>134</v>
      </c>
      <c r="E334" t="s">
        <v>414</v>
      </c>
      <c r="F334">
        <v>11</v>
      </c>
      <c r="G334" t="s">
        <v>488</v>
      </c>
      <c r="H334">
        <v>1.5</v>
      </c>
      <c r="I334" t="s">
        <v>491</v>
      </c>
      <c r="J334" s="27">
        <v>43370</v>
      </c>
      <c r="K334">
        <v>18</v>
      </c>
      <c r="L334">
        <v>341</v>
      </c>
      <c r="M334">
        <v>30.744467370999999</v>
      </c>
      <c r="N334">
        <v>-81.473922482999996</v>
      </c>
      <c r="O334">
        <v>0.15400000000000003</v>
      </c>
    </row>
    <row r="335" spans="1:15" x14ac:dyDescent="0.2">
      <c r="A335" t="s">
        <v>23</v>
      </c>
      <c r="B335" t="s">
        <v>495</v>
      </c>
      <c r="C335" t="s">
        <v>179</v>
      </c>
      <c r="D335" t="s">
        <v>134</v>
      </c>
      <c r="E335" t="s">
        <v>414</v>
      </c>
      <c r="F335">
        <v>13</v>
      </c>
      <c r="G335" t="s">
        <v>488</v>
      </c>
      <c r="H335">
        <v>2</v>
      </c>
      <c r="I335" t="s">
        <v>491</v>
      </c>
      <c r="J335" s="27">
        <v>43370</v>
      </c>
      <c r="K335">
        <v>18</v>
      </c>
      <c r="L335">
        <v>343</v>
      </c>
      <c r="M335">
        <v>30.744462681000002</v>
      </c>
      <c r="N335">
        <v>-81.473923427000003</v>
      </c>
      <c r="O335">
        <v>0.127</v>
      </c>
    </row>
    <row r="336" spans="1:15" x14ac:dyDescent="0.2">
      <c r="A336" t="s">
        <v>23</v>
      </c>
      <c r="B336" t="s">
        <v>495</v>
      </c>
      <c r="C336" t="s">
        <v>179</v>
      </c>
      <c r="D336" t="s">
        <v>579</v>
      </c>
      <c r="E336" t="s">
        <v>616</v>
      </c>
      <c r="F336">
        <v>15</v>
      </c>
      <c r="G336" t="s">
        <v>488</v>
      </c>
      <c r="H336">
        <v>2.5</v>
      </c>
      <c r="I336" t="s">
        <v>491</v>
      </c>
      <c r="J336" s="27">
        <v>43370</v>
      </c>
      <c r="K336">
        <v>18</v>
      </c>
      <c r="L336">
        <v>345</v>
      </c>
      <c r="M336">
        <v>30.744458448</v>
      </c>
      <c r="N336">
        <v>-81.473925652000005</v>
      </c>
      <c r="O336">
        <v>9.2999999999999972E-2</v>
      </c>
    </row>
    <row r="337" spans="1:15" x14ac:dyDescent="0.2">
      <c r="A337" t="s">
        <v>23</v>
      </c>
      <c r="B337" t="s">
        <v>495</v>
      </c>
      <c r="C337" t="s">
        <v>179</v>
      </c>
      <c r="D337" t="s">
        <v>135</v>
      </c>
      <c r="E337" t="s">
        <v>286</v>
      </c>
      <c r="F337">
        <v>17</v>
      </c>
      <c r="G337" t="s">
        <v>488</v>
      </c>
      <c r="H337">
        <v>3</v>
      </c>
      <c r="I337" t="s">
        <v>491</v>
      </c>
      <c r="J337" s="27">
        <v>43370</v>
      </c>
      <c r="K337">
        <v>18</v>
      </c>
      <c r="L337">
        <v>347</v>
      </c>
      <c r="M337">
        <v>30.744454526999998</v>
      </c>
      <c r="N337">
        <v>-81.473926555999995</v>
      </c>
      <c r="O337">
        <v>0.10699999999999998</v>
      </c>
    </row>
    <row r="338" spans="1:15" x14ac:dyDescent="0.2">
      <c r="A338" t="s">
        <v>23</v>
      </c>
      <c r="B338" t="s">
        <v>495</v>
      </c>
      <c r="C338" t="s">
        <v>179</v>
      </c>
      <c r="D338" t="s">
        <v>135</v>
      </c>
      <c r="E338" t="s">
        <v>286</v>
      </c>
      <c r="F338">
        <v>19</v>
      </c>
      <c r="G338" t="s">
        <v>488</v>
      </c>
      <c r="H338">
        <v>3.5</v>
      </c>
      <c r="I338" t="s">
        <v>491</v>
      </c>
      <c r="J338" s="27">
        <v>43370</v>
      </c>
      <c r="K338">
        <v>18</v>
      </c>
      <c r="L338">
        <v>349</v>
      </c>
      <c r="M338">
        <v>30.744450118</v>
      </c>
      <c r="N338">
        <v>-81.473927236999998</v>
      </c>
      <c r="O338">
        <v>9.099999999999997E-2</v>
      </c>
    </row>
    <row r="339" spans="1:15" x14ac:dyDescent="0.2">
      <c r="A339" t="s">
        <v>23</v>
      </c>
      <c r="B339" t="s">
        <v>495</v>
      </c>
      <c r="C339" t="s">
        <v>179</v>
      </c>
      <c r="D339" t="s">
        <v>135</v>
      </c>
      <c r="E339" t="s">
        <v>286</v>
      </c>
      <c r="F339">
        <v>21</v>
      </c>
      <c r="G339" t="s">
        <v>488</v>
      </c>
      <c r="H339">
        <v>4</v>
      </c>
      <c r="I339" t="s">
        <v>491</v>
      </c>
      <c r="J339" s="27">
        <v>43370</v>
      </c>
      <c r="K339">
        <v>18</v>
      </c>
      <c r="L339">
        <v>351</v>
      </c>
      <c r="M339">
        <v>30.744445976000002</v>
      </c>
      <c r="N339">
        <v>-81.473927622000005</v>
      </c>
      <c r="O339">
        <v>0.10499999999999998</v>
      </c>
    </row>
    <row r="340" spans="1:15" x14ac:dyDescent="0.2">
      <c r="A340" t="s">
        <v>23</v>
      </c>
      <c r="B340" t="s">
        <v>495</v>
      </c>
      <c r="C340" t="s">
        <v>179</v>
      </c>
      <c r="D340" t="s">
        <v>135</v>
      </c>
      <c r="E340" t="s">
        <v>286</v>
      </c>
      <c r="F340">
        <v>23</v>
      </c>
      <c r="G340" t="s">
        <v>488</v>
      </c>
      <c r="H340">
        <v>4.5</v>
      </c>
      <c r="I340" t="s">
        <v>491</v>
      </c>
      <c r="J340" s="27">
        <v>43370</v>
      </c>
      <c r="K340">
        <v>18</v>
      </c>
      <c r="L340">
        <v>353</v>
      </c>
      <c r="M340">
        <v>30.744441399999999</v>
      </c>
      <c r="N340">
        <v>-81.473929154000004</v>
      </c>
      <c r="O340">
        <v>0.122</v>
      </c>
    </row>
    <row r="341" spans="1:15" x14ac:dyDescent="0.2">
      <c r="A341" t="s">
        <v>23</v>
      </c>
      <c r="B341" t="s">
        <v>495</v>
      </c>
      <c r="C341" t="s">
        <v>179</v>
      </c>
      <c r="D341" t="s">
        <v>220</v>
      </c>
      <c r="E341" t="s">
        <v>415</v>
      </c>
      <c r="F341">
        <v>18</v>
      </c>
      <c r="G341" t="s">
        <v>490</v>
      </c>
      <c r="H341">
        <v>3</v>
      </c>
      <c r="I341" t="s">
        <v>491</v>
      </c>
      <c r="J341" s="27">
        <v>43370</v>
      </c>
      <c r="K341">
        <v>18</v>
      </c>
      <c r="L341">
        <v>348</v>
      </c>
      <c r="M341">
        <v>30.744457227000002</v>
      </c>
      <c r="N341">
        <v>-81.473938101000002</v>
      </c>
      <c r="O341">
        <v>0.13700000000000001</v>
      </c>
    </row>
    <row r="342" spans="1:15" x14ac:dyDescent="0.2">
      <c r="A342" t="s">
        <v>23</v>
      </c>
      <c r="B342" t="s">
        <v>495</v>
      </c>
      <c r="C342" t="s">
        <v>179</v>
      </c>
      <c r="D342" t="s">
        <v>220</v>
      </c>
      <c r="E342" t="s">
        <v>415</v>
      </c>
      <c r="F342">
        <v>20</v>
      </c>
      <c r="G342" t="s">
        <v>490</v>
      </c>
      <c r="H342">
        <v>3.5</v>
      </c>
      <c r="I342" t="s">
        <v>491</v>
      </c>
      <c r="J342" s="27">
        <v>43370</v>
      </c>
      <c r="K342">
        <v>18</v>
      </c>
      <c r="L342">
        <v>350</v>
      </c>
      <c r="M342">
        <v>30.744452355</v>
      </c>
      <c r="N342">
        <v>-81.473940115000005</v>
      </c>
      <c r="O342">
        <v>0.10199999999999998</v>
      </c>
    </row>
    <row r="343" spans="1:15" x14ac:dyDescent="0.2">
      <c r="A343" t="s">
        <v>23</v>
      </c>
      <c r="B343" t="s">
        <v>495</v>
      </c>
      <c r="C343" t="s">
        <v>179</v>
      </c>
      <c r="D343" t="s">
        <v>220</v>
      </c>
      <c r="E343" t="s">
        <v>415</v>
      </c>
      <c r="F343">
        <v>22</v>
      </c>
      <c r="G343" t="s">
        <v>490</v>
      </c>
      <c r="H343">
        <v>4</v>
      </c>
      <c r="I343" t="s">
        <v>491</v>
      </c>
      <c r="J343" s="27">
        <v>43370</v>
      </c>
      <c r="K343">
        <v>18</v>
      </c>
      <c r="L343">
        <v>352</v>
      </c>
      <c r="M343">
        <v>30.744447541</v>
      </c>
      <c r="N343">
        <v>-81.473939665000003</v>
      </c>
      <c r="O343">
        <v>0.13900000000000001</v>
      </c>
    </row>
    <row r="344" spans="1:15" x14ac:dyDescent="0.2">
      <c r="A344" t="s">
        <v>23</v>
      </c>
      <c r="B344" t="s">
        <v>495</v>
      </c>
      <c r="C344" t="s">
        <v>179</v>
      </c>
      <c r="D344" t="s">
        <v>220</v>
      </c>
      <c r="E344" t="s">
        <v>415</v>
      </c>
      <c r="F344">
        <v>24</v>
      </c>
      <c r="G344" t="s">
        <v>490</v>
      </c>
      <c r="H344">
        <v>4.5</v>
      </c>
      <c r="I344" t="s">
        <v>491</v>
      </c>
      <c r="J344" s="27">
        <v>43370</v>
      </c>
      <c r="K344">
        <v>18</v>
      </c>
      <c r="L344">
        <v>354</v>
      </c>
      <c r="M344">
        <v>30.744443967999999</v>
      </c>
      <c r="N344">
        <v>-81.473940886999998</v>
      </c>
      <c r="O344">
        <v>0.124</v>
      </c>
    </row>
    <row r="345" spans="1:15" x14ac:dyDescent="0.2">
      <c r="A345" t="s">
        <v>23</v>
      </c>
      <c r="B345" t="s">
        <v>495</v>
      </c>
      <c r="C345" t="s">
        <v>179</v>
      </c>
      <c r="D345" t="s">
        <v>580</v>
      </c>
      <c r="E345" t="s">
        <v>617</v>
      </c>
      <c r="F345">
        <v>16</v>
      </c>
      <c r="G345" t="s">
        <v>490</v>
      </c>
      <c r="H345">
        <v>2.5</v>
      </c>
      <c r="I345" t="s">
        <v>491</v>
      </c>
      <c r="J345" s="27">
        <v>43370</v>
      </c>
      <c r="K345">
        <v>18</v>
      </c>
      <c r="L345">
        <v>346</v>
      </c>
      <c r="M345">
        <v>30.744461210000001</v>
      </c>
      <c r="N345">
        <v>-81.473935999000005</v>
      </c>
      <c r="O345">
        <v>0.126</v>
      </c>
    </row>
    <row r="346" spans="1:15" x14ac:dyDescent="0.2">
      <c r="A346" t="s">
        <v>23</v>
      </c>
      <c r="B346" t="s">
        <v>495</v>
      </c>
      <c r="C346" t="s">
        <v>179</v>
      </c>
      <c r="D346" t="s">
        <v>221</v>
      </c>
      <c r="E346" t="s">
        <v>416</v>
      </c>
      <c r="F346">
        <v>8</v>
      </c>
      <c r="G346" t="s">
        <v>490</v>
      </c>
      <c r="H346">
        <v>0.5</v>
      </c>
      <c r="I346" t="s">
        <v>491</v>
      </c>
      <c r="J346" s="27">
        <v>43370</v>
      </c>
      <c r="K346">
        <v>18</v>
      </c>
      <c r="L346">
        <v>338</v>
      </c>
      <c r="M346">
        <v>30.744478269999998</v>
      </c>
      <c r="N346">
        <v>-81.473930162000002</v>
      </c>
      <c r="O346">
        <v>6.9999999999999951E-2</v>
      </c>
    </row>
    <row r="347" spans="1:15" x14ac:dyDescent="0.2">
      <c r="A347" t="s">
        <v>23</v>
      </c>
      <c r="B347" t="s">
        <v>495</v>
      </c>
      <c r="C347" t="s">
        <v>179</v>
      </c>
      <c r="D347" t="s">
        <v>221</v>
      </c>
      <c r="E347" t="s">
        <v>416</v>
      </c>
      <c r="F347">
        <v>10</v>
      </c>
      <c r="G347" t="s">
        <v>490</v>
      </c>
      <c r="H347">
        <v>1</v>
      </c>
      <c r="I347" t="s">
        <v>491</v>
      </c>
      <c r="J347" s="27">
        <v>43370</v>
      </c>
      <c r="K347">
        <v>18</v>
      </c>
      <c r="L347">
        <v>340</v>
      </c>
      <c r="M347">
        <v>30.744474160999999</v>
      </c>
      <c r="N347">
        <v>-81.473931398000005</v>
      </c>
      <c r="O347">
        <v>0.10599999999999998</v>
      </c>
    </row>
    <row r="348" spans="1:15" x14ac:dyDescent="0.2">
      <c r="A348" t="s">
        <v>23</v>
      </c>
      <c r="B348" t="s">
        <v>495</v>
      </c>
      <c r="C348" t="s">
        <v>179</v>
      </c>
      <c r="D348" t="s">
        <v>221</v>
      </c>
      <c r="E348" t="s">
        <v>416</v>
      </c>
      <c r="F348">
        <v>12</v>
      </c>
      <c r="G348" t="s">
        <v>490</v>
      </c>
      <c r="H348">
        <v>1.5</v>
      </c>
      <c r="I348" t="s">
        <v>491</v>
      </c>
      <c r="J348" s="27">
        <v>43370</v>
      </c>
      <c r="K348">
        <v>18</v>
      </c>
      <c r="L348">
        <v>342</v>
      </c>
      <c r="M348">
        <v>30.744469770999999</v>
      </c>
      <c r="N348">
        <v>-81.473932769000001</v>
      </c>
      <c r="O348">
        <v>0.126</v>
      </c>
    </row>
    <row r="349" spans="1:15" x14ac:dyDescent="0.2">
      <c r="A349" t="s">
        <v>23</v>
      </c>
      <c r="B349" t="s">
        <v>495</v>
      </c>
      <c r="C349" t="s">
        <v>179</v>
      </c>
      <c r="D349" t="s">
        <v>221</v>
      </c>
      <c r="E349" t="s">
        <v>416</v>
      </c>
      <c r="F349">
        <v>14</v>
      </c>
      <c r="G349" t="s">
        <v>490</v>
      </c>
      <c r="H349">
        <v>2</v>
      </c>
      <c r="I349" t="s">
        <v>491</v>
      </c>
      <c r="J349" s="27">
        <v>43370</v>
      </c>
      <c r="K349">
        <v>18</v>
      </c>
      <c r="L349">
        <v>344</v>
      </c>
      <c r="M349">
        <v>30.744465621</v>
      </c>
      <c r="N349">
        <v>-81.473934060000005</v>
      </c>
      <c r="O349">
        <v>0.10199999999999998</v>
      </c>
    </row>
    <row r="350" spans="1:15" x14ac:dyDescent="0.2">
      <c r="A350" t="s">
        <v>23</v>
      </c>
      <c r="B350" t="s">
        <v>495</v>
      </c>
      <c r="C350" t="s">
        <v>179</v>
      </c>
      <c r="D350" t="s">
        <v>113</v>
      </c>
      <c r="E350" t="s">
        <v>615</v>
      </c>
      <c r="F350">
        <v>1</v>
      </c>
      <c r="G350" t="s">
        <v>488</v>
      </c>
      <c r="H350">
        <v>-1</v>
      </c>
      <c r="I350" t="s">
        <v>489</v>
      </c>
      <c r="J350" s="27">
        <v>43370</v>
      </c>
      <c r="K350">
        <v>18</v>
      </c>
      <c r="L350">
        <v>331</v>
      </c>
      <c r="M350">
        <v>30.744489854000001</v>
      </c>
      <c r="N350">
        <v>-81.473915575000007</v>
      </c>
      <c r="O350">
        <v>4.7000000000000042E-2</v>
      </c>
    </row>
    <row r="351" spans="1:15" x14ac:dyDescent="0.2">
      <c r="A351" t="s">
        <v>23</v>
      </c>
      <c r="B351" t="s">
        <v>495</v>
      </c>
      <c r="C351" t="s">
        <v>179</v>
      </c>
      <c r="D351" t="s">
        <v>113</v>
      </c>
      <c r="E351" t="s">
        <v>615</v>
      </c>
      <c r="F351">
        <v>2</v>
      </c>
      <c r="G351" t="s">
        <v>490</v>
      </c>
      <c r="H351">
        <v>-1</v>
      </c>
      <c r="I351" t="s">
        <v>489</v>
      </c>
      <c r="J351" s="27">
        <v>43370</v>
      </c>
      <c r="K351">
        <v>18</v>
      </c>
      <c r="L351">
        <v>332</v>
      </c>
      <c r="M351">
        <v>30.744491872000001</v>
      </c>
      <c r="N351">
        <v>-81.473926364999997</v>
      </c>
      <c r="O351">
        <v>7.0999999999999952E-2</v>
      </c>
    </row>
    <row r="352" spans="1:15" x14ac:dyDescent="0.2">
      <c r="A352" t="s">
        <v>23</v>
      </c>
      <c r="B352" t="s">
        <v>495</v>
      </c>
      <c r="C352" t="s">
        <v>179</v>
      </c>
      <c r="D352" t="s">
        <v>113</v>
      </c>
      <c r="E352" t="s">
        <v>615</v>
      </c>
      <c r="F352">
        <v>3</v>
      </c>
      <c r="G352" t="s">
        <v>488</v>
      </c>
      <c r="H352">
        <v>-0.5</v>
      </c>
      <c r="I352" t="s">
        <v>489</v>
      </c>
      <c r="J352" s="27">
        <v>43370</v>
      </c>
      <c r="K352">
        <v>18</v>
      </c>
      <c r="L352">
        <v>333</v>
      </c>
      <c r="M352">
        <v>30.744485238999999</v>
      </c>
      <c r="N352">
        <v>-81.473915992000002</v>
      </c>
      <c r="O352">
        <v>2.6000000000000023E-2</v>
      </c>
    </row>
    <row r="353" spans="1:15" x14ac:dyDescent="0.2">
      <c r="A353" t="s">
        <v>23</v>
      </c>
      <c r="B353" t="s">
        <v>495</v>
      </c>
      <c r="C353" t="s">
        <v>179</v>
      </c>
      <c r="D353" t="s">
        <v>113</v>
      </c>
      <c r="E353" t="s">
        <v>615</v>
      </c>
      <c r="F353">
        <v>4</v>
      </c>
      <c r="G353" t="s">
        <v>490</v>
      </c>
      <c r="H353">
        <v>-0.5</v>
      </c>
      <c r="I353" t="s">
        <v>489</v>
      </c>
      <c r="J353" s="27">
        <v>43370</v>
      </c>
      <c r="K353">
        <v>18</v>
      </c>
      <c r="L353">
        <v>334</v>
      </c>
      <c r="M353">
        <v>30.744488412999999</v>
      </c>
      <c r="N353">
        <v>-81.473928420999997</v>
      </c>
      <c r="O353">
        <v>8.3999999999999964E-2</v>
      </c>
    </row>
    <row r="354" spans="1:15" x14ac:dyDescent="0.2">
      <c r="A354" t="s">
        <v>23</v>
      </c>
      <c r="B354" t="s">
        <v>495</v>
      </c>
      <c r="C354" t="s">
        <v>179</v>
      </c>
      <c r="D354" t="s">
        <v>113</v>
      </c>
      <c r="E354" t="s">
        <v>615</v>
      </c>
      <c r="F354">
        <v>5</v>
      </c>
      <c r="G354" t="s">
        <v>488</v>
      </c>
      <c r="H354">
        <v>0</v>
      </c>
      <c r="I354" t="s">
        <v>690</v>
      </c>
      <c r="J354" s="27">
        <v>43370</v>
      </c>
      <c r="K354">
        <v>18</v>
      </c>
      <c r="L354">
        <v>335</v>
      </c>
      <c r="M354">
        <v>30.744481758999999</v>
      </c>
      <c r="N354">
        <v>-81.473916798999994</v>
      </c>
      <c r="O354">
        <v>8.3999999999999964E-2</v>
      </c>
    </row>
    <row r="355" spans="1:15" x14ac:dyDescent="0.2">
      <c r="A355" t="s">
        <v>23</v>
      </c>
      <c r="B355" t="s">
        <v>495</v>
      </c>
      <c r="C355" t="s">
        <v>179</v>
      </c>
      <c r="D355" t="s">
        <v>113</v>
      </c>
      <c r="E355" t="s">
        <v>615</v>
      </c>
      <c r="F355">
        <v>6</v>
      </c>
      <c r="G355" t="s">
        <v>490</v>
      </c>
      <c r="H355">
        <v>0</v>
      </c>
      <c r="I355" t="s">
        <v>690</v>
      </c>
      <c r="J355" s="27">
        <v>43370</v>
      </c>
      <c r="K355">
        <v>18</v>
      </c>
      <c r="L355">
        <v>336</v>
      </c>
      <c r="M355">
        <v>30.744484053000001</v>
      </c>
      <c r="N355">
        <v>-81.473929229999996</v>
      </c>
      <c r="O355">
        <v>0.10999999999999999</v>
      </c>
    </row>
    <row r="356" spans="1:15" x14ac:dyDescent="0.2">
      <c r="A356" t="s">
        <v>23</v>
      </c>
      <c r="B356" t="s">
        <v>495</v>
      </c>
      <c r="C356" t="s">
        <v>179</v>
      </c>
      <c r="D356" t="s">
        <v>113</v>
      </c>
      <c r="E356" t="s">
        <v>615</v>
      </c>
      <c r="F356">
        <v>25</v>
      </c>
      <c r="G356" t="s">
        <v>488</v>
      </c>
      <c r="H356">
        <v>5</v>
      </c>
      <c r="I356" t="s">
        <v>690</v>
      </c>
      <c r="J356" s="27">
        <v>43370</v>
      </c>
      <c r="K356">
        <v>18</v>
      </c>
      <c r="L356">
        <v>355</v>
      </c>
      <c r="M356">
        <v>30.744437009999999</v>
      </c>
      <c r="N356">
        <v>-81.473929756000004</v>
      </c>
      <c r="O356">
        <v>8.9999999999999969E-2</v>
      </c>
    </row>
    <row r="357" spans="1:15" x14ac:dyDescent="0.2">
      <c r="A357" t="s">
        <v>23</v>
      </c>
      <c r="B357" t="s">
        <v>495</v>
      </c>
      <c r="C357" t="s">
        <v>179</v>
      </c>
      <c r="D357" t="s">
        <v>113</v>
      </c>
      <c r="E357" t="s">
        <v>615</v>
      </c>
      <c r="F357">
        <v>26</v>
      </c>
      <c r="G357" t="s">
        <v>490</v>
      </c>
      <c r="H357">
        <v>5</v>
      </c>
      <c r="I357" t="s">
        <v>690</v>
      </c>
      <c r="J357" s="27">
        <v>43370</v>
      </c>
      <c r="K357">
        <v>18</v>
      </c>
      <c r="L357">
        <v>356</v>
      </c>
      <c r="M357">
        <v>30.744439250999999</v>
      </c>
      <c r="N357">
        <v>-81.473942160000007</v>
      </c>
      <c r="O357">
        <v>0.11799999999999999</v>
      </c>
    </row>
    <row r="358" spans="1:15" x14ac:dyDescent="0.2">
      <c r="A358" t="s">
        <v>23</v>
      </c>
      <c r="B358" t="s">
        <v>495</v>
      </c>
      <c r="C358" t="s">
        <v>179</v>
      </c>
      <c r="D358" t="s">
        <v>113</v>
      </c>
      <c r="E358" t="s">
        <v>615</v>
      </c>
      <c r="F358">
        <v>27</v>
      </c>
      <c r="G358" t="s">
        <v>488</v>
      </c>
      <c r="H358">
        <v>5.5</v>
      </c>
      <c r="I358" t="s">
        <v>489</v>
      </c>
      <c r="J358" s="27">
        <v>43370</v>
      </c>
      <c r="K358">
        <v>18</v>
      </c>
      <c r="L358">
        <v>357</v>
      </c>
      <c r="M358">
        <v>30.744432464999999</v>
      </c>
      <c r="N358">
        <v>-81.473931293999996</v>
      </c>
      <c r="O358">
        <v>3.9000000000000035E-2</v>
      </c>
    </row>
    <row r="359" spans="1:15" x14ac:dyDescent="0.2">
      <c r="A359" t="s">
        <v>23</v>
      </c>
      <c r="B359" t="s">
        <v>495</v>
      </c>
      <c r="C359" t="s">
        <v>179</v>
      </c>
      <c r="D359" t="s">
        <v>113</v>
      </c>
      <c r="E359" t="s">
        <v>615</v>
      </c>
      <c r="F359">
        <v>28</v>
      </c>
      <c r="G359" t="s">
        <v>490</v>
      </c>
      <c r="H359">
        <v>5.5</v>
      </c>
      <c r="I359" t="s">
        <v>489</v>
      </c>
      <c r="J359" s="27">
        <v>43370</v>
      </c>
      <c r="K359">
        <v>18</v>
      </c>
      <c r="L359">
        <v>358</v>
      </c>
      <c r="M359">
        <v>30.744434981000001</v>
      </c>
      <c r="N359">
        <v>-81.473943211999995</v>
      </c>
      <c r="O359">
        <v>9.1999999999999971E-2</v>
      </c>
    </row>
    <row r="360" spans="1:15" x14ac:dyDescent="0.2">
      <c r="A360" t="s">
        <v>23</v>
      </c>
      <c r="B360" t="s">
        <v>495</v>
      </c>
      <c r="C360" t="s">
        <v>179</v>
      </c>
      <c r="D360" t="s">
        <v>113</v>
      </c>
      <c r="E360" t="s">
        <v>615</v>
      </c>
      <c r="F360">
        <v>29</v>
      </c>
      <c r="G360" t="s">
        <v>488</v>
      </c>
      <c r="H360">
        <v>6</v>
      </c>
      <c r="I360" t="s">
        <v>489</v>
      </c>
      <c r="J360" s="27">
        <v>43370</v>
      </c>
      <c r="K360">
        <v>18</v>
      </c>
      <c r="L360">
        <v>359</v>
      </c>
      <c r="M360">
        <v>30.744427715</v>
      </c>
      <c r="N360">
        <v>-81.473931441999994</v>
      </c>
      <c r="O360">
        <v>0.13200000000000001</v>
      </c>
    </row>
    <row r="361" spans="1:15" x14ac:dyDescent="0.2">
      <c r="A361" t="s">
        <v>23</v>
      </c>
      <c r="B361" t="s">
        <v>495</v>
      </c>
      <c r="C361" t="s">
        <v>179</v>
      </c>
      <c r="D361" t="s">
        <v>113</v>
      </c>
      <c r="E361" t="s">
        <v>615</v>
      </c>
      <c r="F361">
        <v>30</v>
      </c>
      <c r="G361" t="s">
        <v>490</v>
      </c>
      <c r="H361">
        <v>6</v>
      </c>
      <c r="I361" t="s">
        <v>489</v>
      </c>
      <c r="J361" s="27">
        <v>43370</v>
      </c>
      <c r="K361">
        <v>18</v>
      </c>
      <c r="L361">
        <v>360</v>
      </c>
      <c r="M361">
        <v>30.744429877999998</v>
      </c>
      <c r="N361">
        <v>-81.473944497000005</v>
      </c>
      <c r="O361">
        <v>4.9000000000000044E-2</v>
      </c>
    </row>
    <row r="362" spans="1:15" x14ac:dyDescent="0.2">
      <c r="A362" t="s">
        <v>23</v>
      </c>
      <c r="B362" t="s">
        <v>496</v>
      </c>
      <c r="C362" t="s">
        <v>172</v>
      </c>
      <c r="D362" t="s">
        <v>134</v>
      </c>
      <c r="E362" t="s">
        <v>393</v>
      </c>
      <c r="F362">
        <v>7</v>
      </c>
      <c r="G362" t="s">
        <v>488</v>
      </c>
      <c r="H362">
        <v>0.5</v>
      </c>
      <c r="I362" t="s">
        <v>491</v>
      </c>
      <c r="J362" s="27">
        <v>43370</v>
      </c>
      <c r="K362">
        <v>18</v>
      </c>
      <c r="L362">
        <v>397</v>
      </c>
      <c r="M362">
        <v>30.743171193999999</v>
      </c>
      <c r="N362">
        <v>-81.474596830999999</v>
      </c>
      <c r="O362">
        <v>0.20899999999999996</v>
      </c>
    </row>
    <row r="363" spans="1:15" x14ac:dyDescent="0.2">
      <c r="A363" t="s">
        <v>23</v>
      </c>
      <c r="B363" t="s">
        <v>496</v>
      </c>
      <c r="C363" t="s">
        <v>172</v>
      </c>
      <c r="D363" t="s">
        <v>134</v>
      </c>
      <c r="E363" t="s">
        <v>393</v>
      </c>
      <c r="F363">
        <v>9</v>
      </c>
      <c r="G363" t="s">
        <v>488</v>
      </c>
      <c r="H363">
        <v>1</v>
      </c>
      <c r="I363" t="s">
        <v>491</v>
      </c>
      <c r="J363" s="27">
        <v>43370</v>
      </c>
      <c r="K363">
        <v>18</v>
      </c>
      <c r="L363">
        <v>399</v>
      </c>
      <c r="M363">
        <v>30.743166378000002</v>
      </c>
      <c r="N363">
        <v>-81.474600547999998</v>
      </c>
      <c r="O363">
        <v>0.22599999999999998</v>
      </c>
    </row>
    <row r="364" spans="1:15" x14ac:dyDescent="0.2">
      <c r="A364" t="s">
        <v>23</v>
      </c>
      <c r="B364" t="s">
        <v>496</v>
      </c>
      <c r="C364" t="s">
        <v>172</v>
      </c>
      <c r="D364" t="s">
        <v>134</v>
      </c>
      <c r="E364" t="s">
        <v>393</v>
      </c>
      <c r="F364">
        <v>11</v>
      </c>
      <c r="G364" t="s">
        <v>488</v>
      </c>
      <c r="H364">
        <v>1.5</v>
      </c>
      <c r="I364" t="s">
        <v>491</v>
      </c>
      <c r="J364" s="27">
        <v>43370</v>
      </c>
      <c r="K364">
        <v>18</v>
      </c>
      <c r="L364">
        <v>401</v>
      </c>
      <c r="M364">
        <v>30.743162863999999</v>
      </c>
      <c r="N364">
        <v>-81.474601944</v>
      </c>
      <c r="O364">
        <v>0.21499999999999997</v>
      </c>
    </row>
    <row r="365" spans="1:15" x14ac:dyDescent="0.2">
      <c r="A365" t="s">
        <v>23</v>
      </c>
      <c r="B365" t="s">
        <v>496</v>
      </c>
      <c r="C365" t="s">
        <v>172</v>
      </c>
      <c r="D365" t="s">
        <v>134</v>
      </c>
      <c r="E365" t="s">
        <v>393</v>
      </c>
      <c r="F365">
        <v>13</v>
      </c>
      <c r="G365" t="s">
        <v>488</v>
      </c>
      <c r="H365">
        <v>2</v>
      </c>
      <c r="I365" t="s">
        <v>491</v>
      </c>
      <c r="J365" s="27">
        <v>43370</v>
      </c>
      <c r="K365">
        <v>18</v>
      </c>
      <c r="L365">
        <v>403</v>
      </c>
      <c r="M365">
        <v>30.743159986999999</v>
      </c>
      <c r="N365">
        <v>-81.474604537000005</v>
      </c>
      <c r="O365">
        <v>0.19699999999999995</v>
      </c>
    </row>
    <row r="366" spans="1:15" x14ac:dyDescent="0.2">
      <c r="A366" t="s">
        <v>23</v>
      </c>
      <c r="B366" t="s">
        <v>496</v>
      </c>
      <c r="C366" t="s">
        <v>172</v>
      </c>
      <c r="D366" t="s">
        <v>579</v>
      </c>
      <c r="E366" t="s">
        <v>622</v>
      </c>
      <c r="F366">
        <v>15</v>
      </c>
      <c r="G366" t="s">
        <v>488</v>
      </c>
      <c r="H366">
        <v>2.5</v>
      </c>
      <c r="I366" t="s">
        <v>491</v>
      </c>
      <c r="J366" s="27">
        <v>43370</v>
      </c>
      <c r="K366">
        <v>18</v>
      </c>
      <c r="L366">
        <v>405</v>
      </c>
      <c r="M366">
        <v>30.743155939000001</v>
      </c>
      <c r="N366">
        <v>-81.474607270000007</v>
      </c>
      <c r="O366">
        <v>0.20399999999999996</v>
      </c>
    </row>
    <row r="367" spans="1:15" x14ac:dyDescent="0.2">
      <c r="A367" t="s">
        <v>23</v>
      </c>
      <c r="B367" t="s">
        <v>496</v>
      </c>
      <c r="C367" t="s">
        <v>172</v>
      </c>
      <c r="D367" t="s">
        <v>135</v>
      </c>
      <c r="E367" t="s">
        <v>279</v>
      </c>
      <c r="F367">
        <v>17</v>
      </c>
      <c r="G367" t="s">
        <v>488</v>
      </c>
      <c r="H367">
        <v>3</v>
      </c>
      <c r="I367" t="s">
        <v>491</v>
      </c>
      <c r="J367" s="27">
        <v>43370</v>
      </c>
      <c r="K367">
        <v>18</v>
      </c>
      <c r="L367">
        <v>407</v>
      </c>
      <c r="M367">
        <v>30.743151877999999</v>
      </c>
      <c r="N367">
        <v>-81.474610233999996</v>
      </c>
      <c r="O367">
        <v>0.21699999999999997</v>
      </c>
    </row>
    <row r="368" spans="1:15" x14ac:dyDescent="0.2">
      <c r="A368" t="s">
        <v>23</v>
      </c>
      <c r="B368" t="s">
        <v>496</v>
      </c>
      <c r="C368" t="s">
        <v>172</v>
      </c>
      <c r="D368" t="s">
        <v>135</v>
      </c>
      <c r="E368" t="s">
        <v>279</v>
      </c>
      <c r="F368">
        <v>19</v>
      </c>
      <c r="G368" t="s">
        <v>488</v>
      </c>
      <c r="H368">
        <v>3.5</v>
      </c>
      <c r="I368" t="s">
        <v>491</v>
      </c>
      <c r="J368" s="27">
        <v>43370</v>
      </c>
      <c r="K368">
        <v>18</v>
      </c>
      <c r="L368">
        <v>409</v>
      </c>
      <c r="M368">
        <v>30.743147920999998</v>
      </c>
      <c r="N368">
        <v>-81.474613447999999</v>
      </c>
      <c r="O368">
        <v>0.20799999999999996</v>
      </c>
    </row>
    <row r="369" spans="1:15" x14ac:dyDescent="0.2">
      <c r="A369" t="s">
        <v>23</v>
      </c>
      <c r="B369" t="s">
        <v>496</v>
      </c>
      <c r="C369" t="s">
        <v>172</v>
      </c>
      <c r="D369" t="s">
        <v>135</v>
      </c>
      <c r="E369" t="s">
        <v>279</v>
      </c>
      <c r="F369">
        <v>21</v>
      </c>
      <c r="G369" t="s">
        <v>488</v>
      </c>
      <c r="H369">
        <v>4</v>
      </c>
      <c r="I369" t="s">
        <v>491</v>
      </c>
      <c r="J369" s="27">
        <v>43370</v>
      </c>
      <c r="K369">
        <v>18</v>
      </c>
      <c r="L369">
        <v>411</v>
      </c>
      <c r="M369">
        <v>30.743144033</v>
      </c>
      <c r="N369">
        <v>-81.474615455999995</v>
      </c>
      <c r="O369">
        <v>0.22399999999999998</v>
      </c>
    </row>
    <row r="370" spans="1:15" x14ac:dyDescent="0.2">
      <c r="A370" t="s">
        <v>23</v>
      </c>
      <c r="B370" t="s">
        <v>496</v>
      </c>
      <c r="C370" t="s">
        <v>172</v>
      </c>
      <c r="D370" t="s">
        <v>135</v>
      </c>
      <c r="E370" t="s">
        <v>279</v>
      </c>
      <c r="F370">
        <v>23</v>
      </c>
      <c r="G370" t="s">
        <v>488</v>
      </c>
      <c r="H370">
        <v>4.5</v>
      </c>
      <c r="I370" t="s">
        <v>491</v>
      </c>
      <c r="J370" s="27">
        <v>43370</v>
      </c>
      <c r="K370">
        <v>18</v>
      </c>
      <c r="L370">
        <v>413</v>
      </c>
      <c r="M370">
        <v>30.743139582000001</v>
      </c>
      <c r="N370">
        <v>-81.474617550999994</v>
      </c>
      <c r="O370">
        <v>0.21599999999999997</v>
      </c>
    </row>
    <row r="371" spans="1:15" x14ac:dyDescent="0.2">
      <c r="A371" t="s">
        <v>23</v>
      </c>
      <c r="B371" t="s">
        <v>496</v>
      </c>
      <c r="C371" t="s">
        <v>172</v>
      </c>
      <c r="D371" t="s">
        <v>220</v>
      </c>
      <c r="E371" t="s">
        <v>394</v>
      </c>
      <c r="F371">
        <v>18</v>
      </c>
      <c r="G371" t="s">
        <v>490</v>
      </c>
      <c r="H371">
        <v>3</v>
      </c>
      <c r="I371" t="s">
        <v>491</v>
      </c>
      <c r="J371" s="27">
        <v>43370</v>
      </c>
      <c r="K371">
        <v>18</v>
      </c>
      <c r="L371">
        <v>408</v>
      </c>
      <c r="M371">
        <v>30.743157535000002</v>
      </c>
      <c r="N371">
        <v>-81.474622143999994</v>
      </c>
      <c r="O371">
        <v>0.21499999999999997</v>
      </c>
    </row>
    <row r="372" spans="1:15" x14ac:dyDescent="0.2">
      <c r="A372" t="s">
        <v>23</v>
      </c>
      <c r="B372" t="s">
        <v>496</v>
      </c>
      <c r="C372" t="s">
        <v>172</v>
      </c>
      <c r="D372" t="s">
        <v>220</v>
      </c>
      <c r="E372" t="s">
        <v>394</v>
      </c>
      <c r="F372">
        <v>20</v>
      </c>
      <c r="G372" t="s">
        <v>490</v>
      </c>
      <c r="H372">
        <v>3.5</v>
      </c>
      <c r="I372" t="s">
        <v>491</v>
      </c>
      <c r="J372" s="27">
        <v>43370</v>
      </c>
      <c r="K372">
        <v>18</v>
      </c>
      <c r="L372">
        <v>410</v>
      </c>
      <c r="M372">
        <v>30.743154189999998</v>
      </c>
      <c r="N372">
        <v>-81.474624007000003</v>
      </c>
      <c r="O372">
        <v>0.21899999999999997</v>
      </c>
    </row>
    <row r="373" spans="1:15" x14ac:dyDescent="0.2">
      <c r="A373" t="s">
        <v>23</v>
      </c>
      <c r="B373" t="s">
        <v>496</v>
      </c>
      <c r="C373" t="s">
        <v>172</v>
      </c>
      <c r="D373" t="s">
        <v>220</v>
      </c>
      <c r="E373" t="s">
        <v>394</v>
      </c>
      <c r="F373">
        <v>22</v>
      </c>
      <c r="G373" t="s">
        <v>490</v>
      </c>
      <c r="H373">
        <v>4</v>
      </c>
      <c r="I373" t="s">
        <v>491</v>
      </c>
      <c r="J373" s="27">
        <v>43370</v>
      </c>
      <c r="K373">
        <v>18</v>
      </c>
      <c r="L373">
        <v>412</v>
      </c>
      <c r="M373">
        <v>30.743149770999999</v>
      </c>
      <c r="N373">
        <v>-81.474626495999999</v>
      </c>
      <c r="O373">
        <v>0.20299999999999996</v>
      </c>
    </row>
    <row r="374" spans="1:15" x14ac:dyDescent="0.2">
      <c r="A374" t="s">
        <v>23</v>
      </c>
      <c r="B374" t="s">
        <v>496</v>
      </c>
      <c r="C374" t="s">
        <v>172</v>
      </c>
      <c r="D374" t="s">
        <v>220</v>
      </c>
      <c r="E374" t="s">
        <v>394</v>
      </c>
      <c r="F374">
        <v>24</v>
      </c>
      <c r="G374" t="s">
        <v>490</v>
      </c>
      <c r="H374">
        <v>4.5</v>
      </c>
      <c r="I374" t="s">
        <v>491</v>
      </c>
      <c r="J374" s="27">
        <v>43370</v>
      </c>
      <c r="K374">
        <v>18</v>
      </c>
      <c r="L374">
        <v>414</v>
      </c>
      <c r="M374">
        <v>30.743144978</v>
      </c>
      <c r="N374">
        <v>-81.474629297999996</v>
      </c>
      <c r="O374">
        <v>0.23799999999999999</v>
      </c>
    </row>
    <row r="375" spans="1:15" x14ac:dyDescent="0.2">
      <c r="A375" t="s">
        <v>23</v>
      </c>
      <c r="B375" t="s">
        <v>496</v>
      </c>
      <c r="C375" t="s">
        <v>172</v>
      </c>
      <c r="D375" t="s">
        <v>580</v>
      </c>
      <c r="E375" t="s">
        <v>623</v>
      </c>
      <c r="F375">
        <v>16</v>
      </c>
      <c r="G375" t="s">
        <v>490</v>
      </c>
      <c r="H375">
        <v>2.5</v>
      </c>
      <c r="I375" t="s">
        <v>491</v>
      </c>
      <c r="J375" s="27">
        <v>43370</v>
      </c>
      <c r="K375">
        <v>18</v>
      </c>
      <c r="L375">
        <v>406</v>
      </c>
      <c r="M375">
        <v>30.743161717</v>
      </c>
      <c r="N375">
        <v>-81.474618997999997</v>
      </c>
      <c r="O375">
        <v>0.21499999999999997</v>
      </c>
    </row>
    <row r="376" spans="1:15" x14ac:dyDescent="0.2">
      <c r="A376" t="s">
        <v>23</v>
      </c>
      <c r="B376" t="s">
        <v>496</v>
      </c>
      <c r="C376" t="s">
        <v>172</v>
      </c>
      <c r="D376" t="s">
        <v>221</v>
      </c>
      <c r="E376" t="s">
        <v>395</v>
      </c>
      <c r="F376">
        <v>8</v>
      </c>
      <c r="G376" t="s">
        <v>490</v>
      </c>
      <c r="H376">
        <v>0.5</v>
      </c>
      <c r="I376" t="s">
        <v>491</v>
      </c>
      <c r="J376" s="27">
        <v>43370</v>
      </c>
      <c r="K376">
        <v>18</v>
      </c>
      <c r="L376">
        <v>398</v>
      </c>
      <c r="M376">
        <v>30.743176400999999</v>
      </c>
      <c r="N376">
        <v>-81.474607085000002</v>
      </c>
      <c r="O376">
        <v>0.21899999999999997</v>
      </c>
    </row>
    <row r="377" spans="1:15" x14ac:dyDescent="0.2">
      <c r="A377" t="s">
        <v>23</v>
      </c>
      <c r="B377" t="s">
        <v>496</v>
      </c>
      <c r="C377" t="s">
        <v>172</v>
      </c>
      <c r="D377" t="s">
        <v>221</v>
      </c>
      <c r="E377" t="s">
        <v>395</v>
      </c>
      <c r="F377">
        <v>10</v>
      </c>
      <c r="G377" t="s">
        <v>490</v>
      </c>
      <c r="H377">
        <v>1</v>
      </c>
      <c r="I377" t="s">
        <v>491</v>
      </c>
      <c r="J377" s="27">
        <v>43370</v>
      </c>
      <c r="K377">
        <v>18</v>
      </c>
      <c r="L377">
        <v>400</v>
      </c>
      <c r="M377">
        <v>30.743172967</v>
      </c>
      <c r="N377">
        <v>-81.474610905999995</v>
      </c>
      <c r="O377">
        <v>0.21499999999999997</v>
      </c>
    </row>
    <row r="378" spans="1:15" x14ac:dyDescent="0.2">
      <c r="A378" t="s">
        <v>23</v>
      </c>
      <c r="B378" t="s">
        <v>496</v>
      </c>
      <c r="C378" t="s">
        <v>172</v>
      </c>
      <c r="D378" t="s">
        <v>221</v>
      </c>
      <c r="E378" t="s">
        <v>395</v>
      </c>
      <c r="F378">
        <v>12</v>
      </c>
      <c r="G378" t="s">
        <v>490</v>
      </c>
      <c r="H378">
        <v>1.5</v>
      </c>
      <c r="I378" t="s">
        <v>491</v>
      </c>
      <c r="J378" s="27">
        <v>43370</v>
      </c>
      <c r="K378">
        <v>18</v>
      </c>
      <c r="L378">
        <v>402</v>
      </c>
      <c r="M378">
        <v>30.743168169</v>
      </c>
      <c r="N378">
        <v>-81.474613211999994</v>
      </c>
      <c r="O378">
        <v>0.19799999999999995</v>
      </c>
    </row>
    <row r="379" spans="1:15" x14ac:dyDescent="0.2">
      <c r="A379" t="s">
        <v>23</v>
      </c>
      <c r="B379" t="s">
        <v>496</v>
      </c>
      <c r="C379" t="s">
        <v>172</v>
      </c>
      <c r="D379" t="s">
        <v>221</v>
      </c>
      <c r="E379" t="s">
        <v>395</v>
      </c>
      <c r="F379">
        <v>14</v>
      </c>
      <c r="G379" t="s">
        <v>490</v>
      </c>
      <c r="H379">
        <v>2</v>
      </c>
      <c r="I379" t="s">
        <v>491</v>
      </c>
      <c r="J379" s="27">
        <v>43370</v>
      </c>
      <c r="K379">
        <v>18</v>
      </c>
      <c r="L379">
        <v>404</v>
      </c>
      <c r="M379">
        <v>30.743165468000001</v>
      </c>
      <c r="N379">
        <v>-81.474616097999998</v>
      </c>
      <c r="O379">
        <v>0.19499999999999995</v>
      </c>
    </row>
    <row r="380" spans="1:15" x14ac:dyDescent="0.2">
      <c r="A380" t="s">
        <v>23</v>
      </c>
      <c r="B380" t="s">
        <v>496</v>
      </c>
      <c r="C380" t="s">
        <v>172</v>
      </c>
      <c r="D380" t="s">
        <v>113</v>
      </c>
      <c r="E380" t="s">
        <v>621</v>
      </c>
      <c r="F380">
        <v>1</v>
      </c>
      <c r="G380" t="s">
        <v>488</v>
      </c>
      <c r="H380">
        <v>-1</v>
      </c>
      <c r="I380" t="s">
        <v>489</v>
      </c>
      <c r="J380" s="27">
        <v>43370</v>
      </c>
      <c r="K380">
        <v>18</v>
      </c>
      <c r="L380">
        <v>391</v>
      </c>
      <c r="M380">
        <v>30.743181522</v>
      </c>
      <c r="N380">
        <v>-81.474587431000003</v>
      </c>
      <c r="O380">
        <v>0.24</v>
      </c>
    </row>
    <row r="381" spans="1:15" x14ac:dyDescent="0.2">
      <c r="A381" t="s">
        <v>23</v>
      </c>
      <c r="B381" t="s">
        <v>496</v>
      </c>
      <c r="C381" t="s">
        <v>172</v>
      </c>
      <c r="D381" t="s">
        <v>113</v>
      </c>
      <c r="E381" t="s">
        <v>621</v>
      </c>
      <c r="F381">
        <v>2</v>
      </c>
      <c r="G381" t="s">
        <v>490</v>
      </c>
      <c r="H381">
        <v>-1</v>
      </c>
      <c r="I381" t="s">
        <v>489</v>
      </c>
      <c r="J381" s="27">
        <v>43370</v>
      </c>
      <c r="K381">
        <v>18</v>
      </c>
      <c r="L381">
        <v>392</v>
      </c>
      <c r="M381">
        <v>30.743188290999999</v>
      </c>
      <c r="N381">
        <v>-81.474598999999998</v>
      </c>
      <c r="O381">
        <v>0.252</v>
      </c>
    </row>
    <row r="382" spans="1:15" x14ac:dyDescent="0.2">
      <c r="A382" t="s">
        <v>23</v>
      </c>
      <c r="B382" t="s">
        <v>496</v>
      </c>
      <c r="C382" t="s">
        <v>172</v>
      </c>
      <c r="D382" t="s">
        <v>113</v>
      </c>
      <c r="E382" t="s">
        <v>621</v>
      </c>
      <c r="F382">
        <v>3</v>
      </c>
      <c r="G382" t="s">
        <v>488</v>
      </c>
      <c r="H382">
        <v>-0.5</v>
      </c>
      <c r="I382" t="s">
        <v>489</v>
      </c>
      <c r="J382" s="27">
        <v>43370</v>
      </c>
      <c r="K382">
        <v>18</v>
      </c>
      <c r="L382">
        <v>393</v>
      </c>
      <c r="M382">
        <v>30.743178855</v>
      </c>
      <c r="N382">
        <v>-81.474591090999994</v>
      </c>
      <c r="O382">
        <v>0.249</v>
      </c>
    </row>
    <row r="383" spans="1:15" x14ac:dyDescent="0.2">
      <c r="A383" t="s">
        <v>23</v>
      </c>
      <c r="B383" t="s">
        <v>496</v>
      </c>
      <c r="C383" t="s">
        <v>172</v>
      </c>
      <c r="D383" t="s">
        <v>113</v>
      </c>
      <c r="E383" t="s">
        <v>621</v>
      </c>
      <c r="F383">
        <v>4</v>
      </c>
      <c r="G383" t="s">
        <v>490</v>
      </c>
      <c r="H383">
        <v>-0.5</v>
      </c>
      <c r="I383" t="s">
        <v>489</v>
      </c>
      <c r="J383" s="27">
        <v>43370</v>
      </c>
      <c r="K383">
        <v>18</v>
      </c>
      <c r="L383">
        <v>394</v>
      </c>
      <c r="M383">
        <v>30.743184564</v>
      </c>
      <c r="N383">
        <v>-81.474601683000003</v>
      </c>
      <c r="O383">
        <v>0.248</v>
      </c>
    </row>
    <row r="384" spans="1:15" x14ac:dyDescent="0.2">
      <c r="A384" t="s">
        <v>23</v>
      </c>
      <c r="B384" t="s">
        <v>496</v>
      </c>
      <c r="C384" t="s">
        <v>172</v>
      </c>
      <c r="D384" t="s">
        <v>113</v>
      </c>
      <c r="E384" t="s">
        <v>621</v>
      </c>
      <c r="F384">
        <v>5</v>
      </c>
      <c r="G384" t="s">
        <v>488</v>
      </c>
      <c r="H384">
        <v>0</v>
      </c>
      <c r="I384" t="s">
        <v>690</v>
      </c>
      <c r="J384" s="27">
        <v>43370</v>
      </c>
      <c r="K384">
        <v>18</v>
      </c>
      <c r="L384">
        <v>395</v>
      </c>
      <c r="M384">
        <v>30.743174995</v>
      </c>
      <c r="N384">
        <v>-81.474593503999998</v>
      </c>
      <c r="O384">
        <v>0.22699999999999998</v>
      </c>
    </row>
    <row r="385" spans="1:15" x14ac:dyDescent="0.2">
      <c r="A385" t="s">
        <v>23</v>
      </c>
      <c r="B385" t="s">
        <v>496</v>
      </c>
      <c r="C385" t="s">
        <v>172</v>
      </c>
      <c r="D385" t="s">
        <v>113</v>
      </c>
      <c r="E385" t="s">
        <v>621</v>
      </c>
      <c r="F385">
        <v>6</v>
      </c>
      <c r="G385" t="s">
        <v>490</v>
      </c>
      <c r="H385">
        <v>0</v>
      </c>
      <c r="I385" t="s">
        <v>690</v>
      </c>
      <c r="J385" s="27">
        <v>43370</v>
      </c>
      <c r="K385">
        <v>18</v>
      </c>
      <c r="L385">
        <v>396</v>
      </c>
      <c r="M385">
        <v>30.743179613999999</v>
      </c>
      <c r="N385">
        <v>-81.474604146000004</v>
      </c>
      <c r="O385">
        <v>0.23899999999999999</v>
      </c>
    </row>
    <row r="386" spans="1:15" x14ac:dyDescent="0.2">
      <c r="A386" t="s">
        <v>23</v>
      </c>
      <c r="B386" t="s">
        <v>496</v>
      </c>
      <c r="C386" t="s">
        <v>172</v>
      </c>
      <c r="D386" t="s">
        <v>113</v>
      </c>
      <c r="E386" t="s">
        <v>621</v>
      </c>
      <c r="F386">
        <v>25</v>
      </c>
      <c r="G386" t="s">
        <v>488</v>
      </c>
      <c r="H386">
        <v>5</v>
      </c>
      <c r="I386" t="s">
        <v>690</v>
      </c>
      <c r="J386" s="27">
        <v>43370</v>
      </c>
      <c r="K386">
        <v>18</v>
      </c>
      <c r="L386">
        <v>415</v>
      </c>
      <c r="M386">
        <v>30.743136372999999</v>
      </c>
      <c r="N386">
        <v>-81.474619856000004</v>
      </c>
      <c r="O386">
        <v>0.20299999999999996</v>
      </c>
    </row>
    <row r="387" spans="1:15" x14ac:dyDescent="0.2">
      <c r="A387" t="s">
        <v>23</v>
      </c>
      <c r="B387" t="s">
        <v>496</v>
      </c>
      <c r="C387" t="s">
        <v>172</v>
      </c>
      <c r="D387" t="s">
        <v>113</v>
      </c>
      <c r="E387" t="s">
        <v>621</v>
      </c>
      <c r="F387">
        <v>26</v>
      </c>
      <c r="G387" t="s">
        <v>490</v>
      </c>
      <c r="H387">
        <v>5</v>
      </c>
      <c r="I387" t="s">
        <v>690</v>
      </c>
      <c r="J387" s="27">
        <v>43370</v>
      </c>
      <c r="K387">
        <v>18</v>
      </c>
      <c r="L387">
        <v>416</v>
      </c>
      <c r="M387">
        <v>30.743141577999999</v>
      </c>
      <c r="N387">
        <v>-81.474631505000005</v>
      </c>
      <c r="O387">
        <v>0.22699999999999998</v>
      </c>
    </row>
    <row r="388" spans="1:15" x14ac:dyDescent="0.2">
      <c r="A388" t="s">
        <v>23</v>
      </c>
      <c r="B388" t="s">
        <v>496</v>
      </c>
      <c r="C388" t="s">
        <v>172</v>
      </c>
      <c r="D388" t="s">
        <v>113</v>
      </c>
      <c r="E388" t="s">
        <v>621</v>
      </c>
      <c r="F388">
        <v>27</v>
      </c>
      <c r="G388" t="s">
        <v>488</v>
      </c>
      <c r="H388">
        <v>5.5</v>
      </c>
      <c r="I388" t="s">
        <v>489</v>
      </c>
      <c r="J388" s="27">
        <v>43370</v>
      </c>
      <c r="K388">
        <v>18</v>
      </c>
      <c r="L388">
        <v>417</v>
      </c>
      <c r="M388">
        <v>30.743133114999999</v>
      </c>
      <c r="N388">
        <v>-81.474622999999994</v>
      </c>
      <c r="O388">
        <v>0.21099999999999997</v>
      </c>
    </row>
    <row r="389" spans="1:15" x14ac:dyDescent="0.2">
      <c r="A389" t="s">
        <v>23</v>
      </c>
      <c r="B389" t="s">
        <v>496</v>
      </c>
      <c r="C389" t="s">
        <v>172</v>
      </c>
      <c r="D389" t="s">
        <v>113</v>
      </c>
      <c r="E389" t="s">
        <v>621</v>
      </c>
      <c r="F389">
        <v>28</v>
      </c>
      <c r="G389" t="s">
        <v>490</v>
      </c>
      <c r="H389">
        <v>5.5</v>
      </c>
      <c r="I389" t="s">
        <v>489</v>
      </c>
      <c r="J389" s="27">
        <v>43370</v>
      </c>
      <c r="K389">
        <v>18</v>
      </c>
      <c r="L389">
        <v>418</v>
      </c>
      <c r="M389">
        <v>30.743137699999998</v>
      </c>
      <c r="N389">
        <v>-81.474634326</v>
      </c>
      <c r="O389">
        <v>0.20099999999999996</v>
      </c>
    </row>
    <row r="390" spans="1:15" x14ac:dyDescent="0.2">
      <c r="A390" t="s">
        <v>23</v>
      </c>
      <c r="B390" t="s">
        <v>496</v>
      </c>
      <c r="C390" t="s">
        <v>172</v>
      </c>
      <c r="D390" t="s">
        <v>113</v>
      </c>
      <c r="E390" t="s">
        <v>621</v>
      </c>
      <c r="F390">
        <v>29</v>
      </c>
      <c r="G390" t="s">
        <v>488</v>
      </c>
      <c r="H390">
        <v>6</v>
      </c>
      <c r="I390" t="s">
        <v>489</v>
      </c>
      <c r="J390" s="27">
        <v>43370</v>
      </c>
      <c r="K390">
        <v>18</v>
      </c>
      <c r="L390">
        <v>419</v>
      </c>
      <c r="M390">
        <v>30.743128957</v>
      </c>
      <c r="N390">
        <v>-81.474625227000004</v>
      </c>
      <c r="O390">
        <v>0.21399999999999997</v>
      </c>
    </row>
    <row r="391" spans="1:15" x14ac:dyDescent="0.2">
      <c r="A391" t="s">
        <v>23</v>
      </c>
      <c r="B391" t="s">
        <v>496</v>
      </c>
      <c r="C391" t="s">
        <v>172</v>
      </c>
      <c r="D391" t="s">
        <v>113</v>
      </c>
      <c r="E391" t="s">
        <v>621</v>
      </c>
      <c r="F391">
        <v>30</v>
      </c>
      <c r="G391" t="s">
        <v>490</v>
      </c>
      <c r="H391">
        <v>6</v>
      </c>
      <c r="I391" t="s">
        <v>489</v>
      </c>
      <c r="J391" s="27">
        <v>43370</v>
      </c>
      <c r="K391">
        <v>18</v>
      </c>
      <c r="L391">
        <v>420</v>
      </c>
      <c r="M391">
        <v>30.743133462999999</v>
      </c>
      <c r="N391">
        <v>-81.474635935999999</v>
      </c>
      <c r="O391">
        <v>0.20799999999999996</v>
      </c>
    </row>
    <row r="392" spans="1:15" x14ac:dyDescent="0.2">
      <c r="A392" t="s">
        <v>23</v>
      </c>
      <c r="B392" t="s">
        <v>495</v>
      </c>
      <c r="C392" t="s">
        <v>180</v>
      </c>
      <c r="D392" t="s">
        <v>134</v>
      </c>
      <c r="E392" t="s">
        <v>417</v>
      </c>
      <c r="F392">
        <v>7</v>
      </c>
      <c r="G392" t="s">
        <v>488</v>
      </c>
      <c r="H392">
        <v>0.5</v>
      </c>
      <c r="I392" t="s">
        <v>491</v>
      </c>
      <c r="J392" s="27">
        <v>43370</v>
      </c>
      <c r="K392">
        <v>18</v>
      </c>
      <c r="L392">
        <v>367</v>
      </c>
      <c r="M392">
        <v>30.743258954000002</v>
      </c>
      <c r="N392">
        <v>-81.474532608999993</v>
      </c>
      <c r="O392">
        <v>0.23599999999999999</v>
      </c>
    </row>
    <row r="393" spans="1:15" x14ac:dyDescent="0.2">
      <c r="A393" t="s">
        <v>23</v>
      </c>
      <c r="B393" t="s">
        <v>495</v>
      </c>
      <c r="C393" t="s">
        <v>180</v>
      </c>
      <c r="D393" t="s">
        <v>134</v>
      </c>
      <c r="E393" t="s">
        <v>417</v>
      </c>
      <c r="F393">
        <v>9</v>
      </c>
      <c r="G393" t="s">
        <v>488</v>
      </c>
      <c r="H393">
        <v>1</v>
      </c>
      <c r="I393" t="s">
        <v>491</v>
      </c>
      <c r="J393" s="27">
        <v>43370</v>
      </c>
      <c r="K393">
        <v>18</v>
      </c>
      <c r="L393">
        <v>369</v>
      </c>
      <c r="M393">
        <v>30.743254190999998</v>
      </c>
      <c r="N393">
        <v>-81.474535854999999</v>
      </c>
      <c r="O393">
        <v>0.21199999999999997</v>
      </c>
    </row>
    <row r="394" spans="1:15" x14ac:dyDescent="0.2">
      <c r="A394" t="s">
        <v>23</v>
      </c>
      <c r="B394" t="s">
        <v>495</v>
      </c>
      <c r="C394" t="s">
        <v>180</v>
      </c>
      <c r="D394" t="s">
        <v>134</v>
      </c>
      <c r="E394" t="s">
        <v>417</v>
      </c>
      <c r="F394">
        <v>11</v>
      </c>
      <c r="G394" t="s">
        <v>488</v>
      </c>
      <c r="H394">
        <v>1.5</v>
      </c>
      <c r="I394" t="s">
        <v>491</v>
      </c>
      <c r="J394" s="27">
        <v>43370</v>
      </c>
      <c r="K394">
        <v>18</v>
      </c>
      <c r="L394">
        <v>371</v>
      </c>
      <c r="M394">
        <v>30.743250320000001</v>
      </c>
      <c r="N394">
        <v>-81.474537787000003</v>
      </c>
      <c r="O394">
        <v>0.246</v>
      </c>
    </row>
    <row r="395" spans="1:15" x14ac:dyDescent="0.2">
      <c r="A395" t="s">
        <v>23</v>
      </c>
      <c r="B395" t="s">
        <v>495</v>
      </c>
      <c r="C395" t="s">
        <v>180</v>
      </c>
      <c r="D395" t="s">
        <v>134</v>
      </c>
      <c r="E395" t="s">
        <v>417</v>
      </c>
      <c r="F395">
        <v>13</v>
      </c>
      <c r="G395" t="s">
        <v>488</v>
      </c>
      <c r="H395">
        <v>2</v>
      </c>
      <c r="I395" t="s">
        <v>491</v>
      </c>
      <c r="J395" s="27">
        <v>43370</v>
      </c>
      <c r="K395">
        <v>18</v>
      </c>
      <c r="L395">
        <v>373</v>
      </c>
      <c r="M395">
        <v>30.743247552</v>
      </c>
      <c r="N395">
        <v>-81.474540560999998</v>
      </c>
      <c r="O395">
        <v>0.23499999999999999</v>
      </c>
    </row>
    <row r="396" spans="1:15" x14ac:dyDescent="0.2">
      <c r="A396" t="s">
        <v>23</v>
      </c>
      <c r="B396" t="s">
        <v>495</v>
      </c>
      <c r="C396" t="s">
        <v>180</v>
      </c>
      <c r="D396" t="s">
        <v>579</v>
      </c>
      <c r="E396" t="s">
        <v>619</v>
      </c>
      <c r="F396">
        <v>15</v>
      </c>
      <c r="G396" t="s">
        <v>488</v>
      </c>
      <c r="H396">
        <v>2.5</v>
      </c>
      <c r="I396" t="s">
        <v>491</v>
      </c>
      <c r="J396" s="27">
        <v>43370</v>
      </c>
      <c r="K396">
        <v>18</v>
      </c>
      <c r="L396">
        <v>375</v>
      </c>
      <c r="M396">
        <v>30.743243419999999</v>
      </c>
      <c r="N396">
        <v>-81.474543276999995</v>
      </c>
      <c r="O396">
        <v>0.20799999999999996</v>
      </c>
    </row>
    <row r="397" spans="1:15" x14ac:dyDescent="0.2">
      <c r="A397" t="s">
        <v>23</v>
      </c>
      <c r="B397" t="s">
        <v>495</v>
      </c>
      <c r="C397" t="s">
        <v>180</v>
      </c>
      <c r="D397" t="s">
        <v>135</v>
      </c>
      <c r="E397" t="s">
        <v>287</v>
      </c>
      <c r="F397">
        <v>17</v>
      </c>
      <c r="G397" t="s">
        <v>488</v>
      </c>
      <c r="H397">
        <v>3</v>
      </c>
      <c r="I397" t="s">
        <v>491</v>
      </c>
      <c r="J397" s="27">
        <v>43370</v>
      </c>
      <c r="K397">
        <v>18</v>
      </c>
      <c r="L397">
        <v>377</v>
      </c>
      <c r="M397">
        <v>30.743239081999999</v>
      </c>
      <c r="N397">
        <v>-81.474544207999998</v>
      </c>
      <c r="O397">
        <v>0.17600000000000005</v>
      </c>
    </row>
    <row r="398" spans="1:15" x14ac:dyDescent="0.2">
      <c r="A398" t="s">
        <v>23</v>
      </c>
      <c r="B398" t="s">
        <v>495</v>
      </c>
      <c r="C398" t="s">
        <v>180</v>
      </c>
      <c r="D398" t="s">
        <v>135</v>
      </c>
      <c r="E398" t="s">
        <v>287</v>
      </c>
      <c r="F398">
        <v>19</v>
      </c>
      <c r="G398" t="s">
        <v>488</v>
      </c>
      <c r="H398">
        <v>3.5</v>
      </c>
      <c r="I398" t="s">
        <v>491</v>
      </c>
      <c r="J398" s="27">
        <v>43370</v>
      </c>
      <c r="K398">
        <v>18</v>
      </c>
      <c r="L398">
        <v>379</v>
      </c>
      <c r="M398">
        <v>30.743235969000001</v>
      </c>
      <c r="N398">
        <v>-81.474546798000006</v>
      </c>
      <c r="O398">
        <v>0.19499999999999995</v>
      </c>
    </row>
    <row r="399" spans="1:15" x14ac:dyDescent="0.2">
      <c r="A399" t="s">
        <v>23</v>
      </c>
      <c r="B399" t="s">
        <v>495</v>
      </c>
      <c r="C399" t="s">
        <v>180</v>
      </c>
      <c r="D399" t="s">
        <v>135</v>
      </c>
      <c r="E399" t="s">
        <v>287</v>
      </c>
      <c r="F399">
        <v>21</v>
      </c>
      <c r="G399" t="s">
        <v>488</v>
      </c>
      <c r="H399">
        <v>4</v>
      </c>
      <c r="I399" t="s">
        <v>491</v>
      </c>
      <c r="J399" s="27">
        <v>43370</v>
      </c>
      <c r="K399">
        <v>18</v>
      </c>
      <c r="L399">
        <v>381</v>
      </c>
      <c r="M399">
        <v>30.743231928</v>
      </c>
      <c r="N399">
        <v>-81.474549486000001</v>
      </c>
      <c r="O399">
        <v>0.16400000000000003</v>
      </c>
    </row>
    <row r="400" spans="1:15" x14ac:dyDescent="0.2">
      <c r="A400" t="s">
        <v>23</v>
      </c>
      <c r="B400" t="s">
        <v>495</v>
      </c>
      <c r="C400" t="s">
        <v>180</v>
      </c>
      <c r="D400" t="s">
        <v>135</v>
      </c>
      <c r="E400" t="s">
        <v>287</v>
      </c>
      <c r="F400">
        <v>23</v>
      </c>
      <c r="G400" t="s">
        <v>488</v>
      </c>
      <c r="H400">
        <v>4.5</v>
      </c>
      <c r="I400" t="s">
        <v>491</v>
      </c>
      <c r="J400" s="27">
        <v>43370</v>
      </c>
      <c r="K400">
        <v>18</v>
      </c>
      <c r="L400">
        <v>383</v>
      </c>
      <c r="M400">
        <v>30.743227438000002</v>
      </c>
      <c r="N400">
        <v>-81.474551847000001</v>
      </c>
      <c r="O400">
        <v>0.18200000000000005</v>
      </c>
    </row>
    <row r="401" spans="1:15" x14ac:dyDescent="0.2">
      <c r="A401" t="s">
        <v>23</v>
      </c>
      <c r="B401" t="s">
        <v>495</v>
      </c>
      <c r="C401" t="s">
        <v>180</v>
      </c>
      <c r="D401" t="s">
        <v>220</v>
      </c>
      <c r="E401" t="s">
        <v>418</v>
      </c>
      <c r="F401">
        <v>18</v>
      </c>
      <c r="G401" t="s">
        <v>490</v>
      </c>
      <c r="H401">
        <v>3</v>
      </c>
      <c r="I401" t="s">
        <v>491</v>
      </c>
      <c r="J401" s="27">
        <v>43370</v>
      </c>
      <c r="K401">
        <v>18</v>
      </c>
      <c r="L401">
        <v>378</v>
      </c>
      <c r="M401">
        <v>30.743244068999999</v>
      </c>
      <c r="N401">
        <v>-81.474556552999999</v>
      </c>
      <c r="O401">
        <v>0.14700000000000002</v>
      </c>
    </row>
    <row r="402" spans="1:15" x14ac:dyDescent="0.2">
      <c r="A402" t="s">
        <v>23</v>
      </c>
      <c r="B402" t="s">
        <v>495</v>
      </c>
      <c r="C402" t="s">
        <v>180</v>
      </c>
      <c r="D402" t="s">
        <v>220</v>
      </c>
      <c r="E402" t="s">
        <v>418</v>
      </c>
      <c r="F402">
        <v>20</v>
      </c>
      <c r="G402" t="s">
        <v>490</v>
      </c>
      <c r="H402">
        <v>3.5</v>
      </c>
      <c r="I402" t="s">
        <v>491</v>
      </c>
      <c r="J402" s="27">
        <v>43370</v>
      </c>
      <c r="K402">
        <v>18</v>
      </c>
      <c r="L402">
        <v>380</v>
      </c>
      <c r="M402">
        <v>30.743241265999998</v>
      </c>
      <c r="N402">
        <v>-81.474558686999998</v>
      </c>
      <c r="O402">
        <v>0.14600000000000002</v>
      </c>
    </row>
    <row r="403" spans="1:15" x14ac:dyDescent="0.2">
      <c r="A403" t="s">
        <v>23</v>
      </c>
      <c r="B403" t="s">
        <v>495</v>
      </c>
      <c r="C403" t="s">
        <v>180</v>
      </c>
      <c r="D403" t="s">
        <v>220</v>
      </c>
      <c r="E403" t="s">
        <v>418</v>
      </c>
      <c r="F403">
        <v>22</v>
      </c>
      <c r="G403" t="s">
        <v>490</v>
      </c>
      <c r="H403">
        <v>4</v>
      </c>
      <c r="I403" t="s">
        <v>491</v>
      </c>
      <c r="J403" s="27">
        <v>43370</v>
      </c>
      <c r="K403">
        <v>18</v>
      </c>
      <c r="L403">
        <v>382</v>
      </c>
      <c r="M403">
        <v>30.743235792</v>
      </c>
      <c r="N403">
        <v>-81.474560826000001</v>
      </c>
      <c r="O403">
        <v>0.14000000000000001</v>
      </c>
    </row>
    <row r="404" spans="1:15" x14ac:dyDescent="0.2">
      <c r="A404" t="s">
        <v>23</v>
      </c>
      <c r="B404" t="s">
        <v>495</v>
      </c>
      <c r="C404" t="s">
        <v>180</v>
      </c>
      <c r="D404" t="s">
        <v>220</v>
      </c>
      <c r="E404" t="s">
        <v>418</v>
      </c>
      <c r="F404">
        <v>24</v>
      </c>
      <c r="G404" t="s">
        <v>490</v>
      </c>
      <c r="H404">
        <v>4.5</v>
      </c>
      <c r="I404" t="s">
        <v>491</v>
      </c>
      <c r="J404" s="27">
        <v>43370</v>
      </c>
      <c r="K404">
        <v>18</v>
      </c>
      <c r="L404">
        <v>384</v>
      </c>
      <c r="M404">
        <v>30.743232250999998</v>
      </c>
      <c r="N404">
        <v>-81.474563219999993</v>
      </c>
      <c r="O404">
        <v>0.19899999999999995</v>
      </c>
    </row>
    <row r="405" spans="1:15" x14ac:dyDescent="0.2">
      <c r="A405" t="s">
        <v>23</v>
      </c>
      <c r="B405" t="s">
        <v>495</v>
      </c>
      <c r="C405" t="s">
        <v>180</v>
      </c>
      <c r="D405" t="s">
        <v>580</v>
      </c>
      <c r="E405" t="s">
        <v>620</v>
      </c>
      <c r="F405">
        <v>16</v>
      </c>
      <c r="G405" t="s">
        <v>490</v>
      </c>
      <c r="H405">
        <v>2.5</v>
      </c>
      <c r="I405" t="s">
        <v>491</v>
      </c>
      <c r="J405" s="27">
        <v>43370</v>
      </c>
      <c r="K405">
        <v>18</v>
      </c>
      <c r="L405">
        <v>376</v>
      </c>
      <c r="M405">
        <v>30.743248505</v>
      </c>
      <c r="N405">
        <v>-81.474554225999995</v>
      </c>
      <c r="O405">
        <v>0.18600000000000005</v>
      </c>
    </row>
    <row r="406" spans="1:15" x14ac:dyDescent="0.2">
      <c r="A406" t="s">
        <v>23</v>
      </c>
      <c r="B406" t="s">
        <v>495</v>
      </c>
      <c r="C406" t="s">
        <v>180</v>
      </c>
      <c r="D406" t="s">
        <v>221</v>
      </c>
      <c r="E406" t="s">
        <v>419</v>
      </c>
      <c r="F406">
        <v>8</v>
      </c>
      <c r="G406" t="s">
        <v>490</v>
      </c>
      <c r="H406">
        <v>0.5</v>
      </c>
      <c r="I406" t="s">
        <v>491</v>
      </c>
      <c r="J406" s="27">
        <v>43370</v>
      </c>
      <c r="K406">
        <v>18</v>
      </c>
      <c r="L406">
        <v>368</v>
      </c>
      <c r="M406">
        <v>30.743264309000001</v>
      </c>
      <c r="N406">
        <v>-81.474543362999995</v>
      </c>
      <c r="O406">
        <v>0.18300000000000005</v>
      </c>
    </row>
    <row r="407" spans="1:15" x14ac:dyDescent="0.2">
      <c r="A407" t="s">
        <v>23</v>
      </c>
      <c r="B407" t="s">
        <v>495</v>
      </c>
      <c r="C407" t="s">
        <v>180</v>
      </c>
      <c r="D407" t="s">
        <v>221</v>
      </c>
      <c r="E407" t="s">
        <v>419</v>
      </c>
      <c r="F407">
        <v>10</v>
      </c>
      <c r="G407" t="s">
        <v>490</v>
      </c>
      <c r="H407">
        <v>1</v>
      </c>
      <c r="I407" t="s">
        <v>491</v>
      </c>
      <c r="J407" s="27">
        <v>43370</v>
      </c>
      <c r="K407">
        <v>18</v>
      </c>
      <c r="L407">
        <v>370</v>
      </c>
      <c r="M407">
        <v>30.743259644999998</v>
      </c>
      <c r="N407">
        <v>-81.474547133000002</v>
      </c>
      <c r="O407">
        <v>0.22699999999999998</v>
      </c>
    </row>
    <row r="408" spans="1:15" x14ac:dyDescent="0.2">
      <c r="A408" t="s">
        <v>23</v>
      </c>
      <c r="B408" t="s">
        <v>495</v>
      </c>
      <c r="C408" t="s">
        <v>180</v>
      </c>
      <c r="D408" t="s">
        <v>221</v>
      </c>
      <c r="E408" t="s">
        <v>419</v>
      </c>
      <c r="F408">
        <v>12</v>
      </c>
      <c r="G408" t="s">
        <v>490</v>
      </c>
      <c r="H408">
        <v>1.5</v>
      </c>
      <c r="I408" t="s">
        <v>491</v>
      </c>
      <c r="J408" s="27">
        <v>43370</v>
      </c>
      <c r="K408">
        <v>18</v>
      </c>
      <c r="L408">
        <v>372</v>
      </c>
      <c r="M408">
        <v>30.743255641000001</v>
      </c>
      <c r="N408">
        <v>-81.474548806000001</v>
      </c>
      <c r="O408">
        <v>0.22499999999999998</v>
      </c>
    </row>
    <row r="409" spans="1:15" x14ac:dyDescent="0.2">
      <c r="A409" t="s">
        <v>23</v>
      </c>
      <c r="B409" t="s">
        <v>495</v>
      </c>
      <c r="C409" t="s">
        <v>180</v>
      </c>
      <c r="D409" t="s">
        <v>221</v>
      </c>
      <c r="E409" t="s">
        <v>419</v>
      </c>
      <c r="F409">
        <v>14</v>
      </c>
      <c r="G409" t="s">
        <v>490</v>
      </c>
      <c r="H409">
        <v>2</v>
      </c>
      <c r="I409" t="s">
        <v>491</v>
      </c>
      <c r="J409" s="27">
        <v>43370</v>
      </c>
      <c r="K409">
        <v>18</v>
      </c>
      <c r="L409">
        <v>374</v>
      </c>
      <c r="M409">
        <v>30.743252462000001</v>
      </c>
      <c r="N409">
        <v>-81.474551246000004</v>
      </c>
      <c r="O409">
        <v>0.21399999999999997</v>
      </c>
    </row>
    <row r="410" spans="1:15" x14ac:dyDescent="0.2">
      <c r="A410" t="s">
        <v>23</v>
      </c>
      <c r="B410" t="s">
        <v>495</v>
      </c>
      <c r="C410" t="s">
        <v>180</v>
      </c>
      <c r="D410" t="s">
        <v>113</v>
      </c>
      <c r="E410" t="s">
        <v>618</v>
      </c>
      <c r="F410">
        <v>1</v>
      </c>
      <c r="G410" t="s">
        <v>488</v>
      </c>
      <c r="H410">
        <v>-1</v>
      </c>
      <c r="I410" t="s">
        <v>489</v>
      </c>
      <c r="J410" s="27">
        <v>43370</v>
      </c>
      <c r="K410">
        <v>18</v>
      </c>
      <c r="L410">
        <v>361</v>
      </c>
      <c r="M410">
        <v>30.743271923999998</v>
      </c>
      <c r="N410">
        <v>-81.474524595999995</v>
      </c>
      <c r="O410">
        <v>0.12</v>
      </c>
    </row>
    <row r="411" spans="1:15" x14ac:dyDescent="0.2">
      <c r="A411" t="s">
        <v>23</v>
      </c>
      <c r="B411" t="s">
        <v>495</v>
      </c>
      <c r="C411" t="s">
        <v>180</v>
      </c>
      <c r="D411" t="s">
        <v>113</v>
      </c>
      <c r="E411" t="s">
        <v>618</v>
      </c>
      <c r="F411">
        <v>2</v>
      </c>
      <c r="G411" t="s">
        <v>490</v>
      </c>
      <c r="H411">
        <v>-1</v>
      </c>
      <c r="I411" t="s">
        <v>489</v>
      </c>
      <c r="J411" s="27">
        <v>43370</v>
      </c>
      <c r="K411">
        <v>18</v>
      </c>
      <c r="L411">
        <v>362</v>
      </c>
      <c r="M411">
        <v>30.743276875999999</v>
      </c>
      <c r="N411">
        <v>-81.474535466999995</v>
      </c>
      <c r="O411">
        <v>0.16700000000000004</v>
      </c>
    </row>
    <row r="412" spans="1:15" x14ac:dyDescent="0.2">
      <c r="A412" t="s">
        <v>23</v>
      </c>
      <c r="B412" t="s">
        <v>495</v>
      </c>
      <c r="C412" t="s">
        <v>180</v>
      </c>
      <c r="D412" t="s">
        <v>113</v>
      </c>
      <c r="E412" t="s">
        <v>618</v>
      </c>
      <c r="F412">
        <v>3</v>
      </c>
      <c r="G412" t="s">
        <v>488</v>
      </c>
      <c r="H412">
        <v>-0.5</v>
      </c>
      <c r="I412" t="s">
        <v>489</v>
      </c>
      <c r="J412" s="27">
        <v>43370</v>
      </c>
      <c r="K412">
        <v>18</v>
      </c>
      <c r="L412">
        <v>363</v>
      </c>
      <c r="M412">
        <v>30.743267934999999</v>
      </c>
      <c r="N412">
        <v>-81.474526816999997</v>
      </c>
      <c r="O412">
        <v>0.19199999999999995</v>
      </c>
    </row>
    <row r="413" spans="1:15" x14ac:dyDescent="0.2">
      <c r="A413" t="s">
        <v>23</v>
      </c>
      <c r="B413" t="s">
        <v>495</v>
      </c>
      <c r="C413" t="s">
        <v>180</v>
      </c>
      <c r="D413" t="s">
        <v>113</v>
      </c>
      <c r="E413" t="s">
        <v>618</v>
      </c>
      <c r="F413">
        <v>4</v>
      </c>
      <c r="G413" t="s">
        <v>490</v>
      </c>
      <c r="H413">
        <v>-0.5</v>
      </c>
      <c r="I413" t="s">
        <v>489</v>
      </c>
      <c r="J413" s="27">
        <v>43370</v>
      </c>
      <c r="K413">
        <v>18</v>
      </c>
      <c r="L413">
        <v>364</v>
      </c>
      <c r="M413">
        <v>30.743273155000001</v>
      </c>
      <c r="N413">
        <v>-81.474536946000001</v>
      </c>
      <c r="O413">
        <v>0.21299999999999997</v>
      </c>
    </row>
    <row r="414" spans="1:15" x14ac:dyDescent="0.2">
      <c r="A414" t="s">
        <v>23</v>
      </c>
      <c r="B414" t="s">
        <v>495</v>
      </c>
      <c r="C414" t="s">
        <v>180</v>
      </c>
      <c r="D414" t="s">
        <v>113</v>
      </c>
      <c r="E414" t="s">
        <v>618</v>
      </c>
      <c r="F414">
        <v>5</v>
      </c>
      <c r="G414" t="s">
        <v>488</v>
      </c>
      <c r="H414">
        <v>0</v>
      </c>
      <c r="I414" t="s">
        <v>690</v>
      </c>
      <c r="J414" s="27">
        <v>43370</v>
      </c>
      <c r="K414">
        <v>18</v>
      </c>
      <c r="L414">
        <v>365</v>
      </c>
      <c r="M414">
        <v>30.743263832</v>
      </c>
      <c r="N414">
        <v>-81.474529032999996</v>
      </c>
      <c r="O414">
        <v>0.18000000000000005</v>
      </c>
    </row>
    <row r="415" spans="1:15" x14ac:dyDescent="0.2">
      <c r="A415" t="s">
        <v>23</v>
      </c>
      <c r="B415" t="s">
        <v>495</v>
      </c>
      <c r="C415" t="s">
        <v>180</v>
      </c>
      <c r="D415" t="s">
        <v>113</v>
      </c>
      <c r="E415" t="s">
        <v>618</v>
      </c>
      <c r="F415">
        <v>6</v>
      </c>
      <c r="G415" t="s">
        <v>490</v>
      </c>
      <c r="H415">
        <v>0</v>
      </c>
      <c r="I415" t="s">
        <v>690</v>
      </c>
      <c r="J415" s="27">
        <v>43370</v>
      </c>
      <c r="K415">
        <v>18</v>
      </c>
      <c r="L415">
        <v>366</v>
      </c>
      <c r="M415">
        <v>30.743269290000001</v>
      </c>
      <c r="N415">
        <v>-81.474539972000002</v>
      </c>
      <c r="O415">
        <v>0.21499999999999997</v>
      </c>
    </row>
    <row r="416" spans="1:15" x14ac:dyDescent="0.2">
      <c r="A416" t="s">
        <v>23</v>
      </c>
      <c r="B416" t="s">
        <v>495</v>
      </c>
      <c r="C416" t="s">
        <v>180</v>
      </c>
      <c r="D416" t="s">
        <v>113</v>
      </c>
      <c r="E416" t="s">
        <v>618</v>
      </c>
      <c r="F416">
        <v>25</v>
      </c>
      <c r="G416" t="s">
        <v>488</v>
      </c>
      <c r="H416">
        <v>5</v>
      </c>
      <c r="I416" t="s">
        <v>690</v>
      </c>
      <c r="J416" s="27">
        <v>43370</v>
      </c>
      <c r="K416">
        <v>18</v>
      </c>
      <c r="L416">
        <v>385</v>
      </c>
      <c r="M416">
        <v>30.743222805999999</v>
      </c>
      <c r="N416">
        <v>-81.474554279000003</v>
      </c>
      <c r="O416">
        <v>0.21099999999999997</v>
      </c>
    </row>
    <row r="417" spans="1:15" x14ac:dyDescent="0.2">
      <c r="A417" t="s">
        <v>23</v>
      </c>
      <c r="B417" t="s">
        <v>495</v>
      </c>
      <c r="C417" t="s">
        <v>180</v>
      </c>
      <c r="D417" t="s">
        <v>113</v>
      </c>
      <c r="E417" t="s">
        <v>618</v>
      </c>
      <c r="F417">
        <v>26</v>
      </c>
      <c r="G417" t="s">
        <v>490</v>
      </c>
      <c r="H417">
        <v>5</v>
      </c>
      <c r="I417" t="s">
        <v>690</v>
      </c>
      <c r="J417" s="27">
        <v>43370</v>
      </c>
      <c r="K417">
        <v>18</v>
      </c>
      <c r="L417">
        <v>386</v>
      </c>
      <c r="M417">
        <v>30.743229241000002</v>
      </c>
      <c r="N417">
        <v>-81.474566350000003</v>
      </c>
      <c r="O417">
        <v>0.16500000000000004</v>
      </c>
    </row>
    <row r="418" spans="1:15" x14ac:dyDescent="0.2">
      <c r="A418" t="s">
        <v>23</v>
      </c>
      <c r="B418" t="s">
        <v>495</v>
      </c>
      <c r="C418" t="s">
        <v>180</v>
      </c>
      <c r="D418" t="s">
        <v>113</v>
      </c>
      <c r="E418" t="s">
        <v>618</v>
      </c>
      <c r="F418">
        <v>27</v>
      </c>
      <c r="G418" t="s">
        <v>488</v>
      </c>
      <c r="H418">
        <v>5.5</v>
      </c>
      <c r="I418" t="s">
        <v>489</v>
      </c>
      <c r="J418" s="27">
        <v>43370</v>
      </c>
      <c r="K418">
        <v>18</v>
      </c>
      <c r="L418">
        <v>387</v>
      </c>
      <c r="M418">
        <v>30.743219102000001</v>
      </c>
      <c r="N418">
        <v>-81.474557845999996</v>
      </c>
      <c r="O418">
        <v>0.20799999999999996</v>
      </c>
    </row>
    <row r="419" spans="1:15" x14ac:dyDescent="0.2">
      <c r="A419" t="s">
        <v>23</v>
      </c>
      <c r="B419" t="s">
        <v>495</v>
      </c>
      <c r="C419" t="s">
        <v>180</v>
      </c>
      <c r="D419" t="s">
        <v>113</v>
      </c>
      <c r="E419" t="s">
        <v>618</v>
      </c>
      <c r="F419">
        <v>28</v>
      </c>
      <c r="G419" t="s">
        <v>490</v>
      </c>
      <c r="H419">
        <v>5.5</v>
      </c>
      <c r="I419" t="s">
        <v>489</v>
      </c>
      <c r="J419" s="27">
        <v>43370</v>
      </c>
      <c r="K419">
        <v>18</v>
      </c>
      <c r="L419">
        <v>388</v>
      </c>
      <c r="M419">
        <v>30.743223918000002</v>
      </c>
      <c r="N419">
        <v>-81.474568861999998</v>
      </c>
      <c r="O419">
        <v>0.17900000000000005</v>
      </c>
    </row>
    <row r="420" spans="1:15" x14ac:dyDescent="0.2">
      <c r="A420" t="s">
        <v>23</v>
      </c>
      <c r="B420" t="s">
        <v>495</v>
      </c>
      <c r="C420" t="s">
        <v>180</v>
      </c>
      <c r="D420" t="s">
        <v>113</v>
      </c>
      <c r="E420" t="s">
        <v>618</v>
      </c>
      <c r="F420">
        <v>29</v>
      </c>
      <c r="G420" t="s">
        <v>488</v>
      </c>
      <c r="H420">
        <v>6</v>
      </c>
      <c r="I420" t="s">
        <v>489</v>
      </c>
      <c r="J420" s="27">
        <v>43370</v>
      </c>
      <c r="K420">
        <v>18</v>
      </c>
      <c r="L420">
        <v>389</v>
      </c>
      <c r="M420">
        <v>30.743215433</v>
      </c>
      <c r="N420">
        <v>-81.474559997</v>
      </c>
      <c r="O420">
        <v>0.18799999999999994</v>
      </c>
    </row>
    <row r="421" spans="1:15" x14ac:dyDescent="0.2">
      <c r="A421" t="s">
        <v>23</v>
      </c>
      <c r="B421" t="s">
        <v>495</v>
      </c>
      <c r="C421" t="s">
        <v>180</v>
      </c>
      <c r="D421" t="s">
        <v>113</v>
      </c>
      <c r="E421" t="s">
        <v>618</v>
      </c>
      <c r="F421">
        <v>30</v>
      </c>
      <c r="G421" t="s">
        <v>490</v>
      </c>
      <c r="H421">
        <v>6</v>
      </c>
      <c r="I421" t="s">
        <v>489</v>
      </c>
      <c r="J421" s="27">
        <v>43370</v>
      </c>
      <c r="K421">
        <v>18</v>
      </c>
      <c r="L421">
        <v>390</v>
      </c>
      <c r="M421">
        <v>30.743220759</v>
      </c>
      <c r="N421">
        <v>-81.474570800999999</v>
      </c>
      <c r="O421">
        <v>0.16500000000000004</v>
      </c>
    </row>
    <row r="422" spans="1:15" x14ac:dyDescent="0.2">
      <c r="A422" t="s">
        <v>23</v>
      </c>
      <c r="B422" t="s">
        <v>496</v>
      </c>
      <c r="C422" t="s">
        <v>173</v>
      </c>
      <c r="D422" t="s">
        <v>134</v>
      </c>
      <c r="E422" t="s">
        <v>396</v>
      </c>
      <c r="F422">
        <v>7</v>
      </c>
      <c r="G422" t="s">
        <v>488</v>
      </c>
      <c r="H422">
        <v>0.5</v>
      </c>
      <c r="I422" t="s">
        <v>491</v>
      </c>
      <c r="J422" s="27">
        <v>43370</v>
      </c>
      <c r="K422">
        <v>18</v>
      </c>
      <c r="L422">
        <v>427</v>
      </c>
      <c r="M422">
        <v>30.742053024000001</v>
      </c>
      <c r="N422">
        <v>-81.476669670000007</v>
      </c>
      <c r="O422">
        <v>0.20199999999999996</v>
      </c>
    </row>
    <row r="423" spans="1:15" x14ac:dyDescent="0.2">
      <c r="A423" t="s">
        <v>23</v>
      </c>
      <c r="B423" t="s">
        <v>496</v>
      </c>
      <c r="C423" t="s">
        <v>173</v>
      </c>
      <c r="D423" t="s">
        <v>134</v>
      </c>
      <c r="E423" t="s">
        <v>396</v>
      </c>
      <c r="F423">
        <v>9</v>
      </c>
      <c r="G423" t="s">
        <v>488</v>
      </c>
      <c r="H423">
        <v>1</v>
      </c>
      <c r="I423" t="s">
        <v>491</v>
      </c>
      <c r="J423" s="27">
        <v>43370</v>
      </c>
      <c r="K423">
        <v>18</v>
      </c>
      <c r="L423">
        <v>429</v>
      </c>
      <c r="M423">
        <v>30.742051471</v>
      </c>
      <c r="N423">
        <v>-81.476674537999997</v>
      </c>
      <c r="O423">
        <v>0.16500000000000004</v>
      </c>
    </row>
    <row r="424" spans="1:15" x14ac:dyDescent="0.2">
      <c r="A424" t="s">
        <v>23</v>
      </c>
      <c r="B424" t="s">
        <v>496</v>
      </c>
      <c r="C424" t="s">
        <v>173</v>
      </c>
      <c r="D424" t="s">
        <v>134</v>
      </c>
      <c r="E424" t="s">
        <v>396</v>
      </c>
      <c r="F424">
        <v>11</v>
      </c>
      <c r="G424" t="s">
        <v>488</v>
      </c>
      <c r="H424">
        <v>1.5</v>
      </c>
      <c r="I424" t="s">
        <v>491</v>
      </c>
      <c r="J424" s="27">
        <v>43370</v>
      </c>
      <c r="K424">
        <v>18</v>
      </c>
      <c r="L424">
        <v>431</v>
      </c>
      <c r="M424">
        <v>30.742047904</v>
      </c>
      <c r="N424">
        <v>-81.476678500999995</v>
      </c>
      <c r="O424">
        <v>0.17200000000000004</v>
      </c>
    </row>
    <row r="425" spans="1:15" x14ac:dyDescent="0.2">
      <c r="A425" t="s">
        <v>23</v>
      </c>
      <c r="B425" t="s">
        <v>496</v>
      </c>
      <c r="C425" t="s">
        <v>173</v>
      </c>
      <c r="D425" t="s">
        <v>134</v>
      </c>
      <c r="E425" t="s">
        <v>396</v>
      </c>
      <c r="F425">
        <v>13</v>
      </c>
      <c r="G425" t="s">
        <v>488</v>
      </c>
      <c r="H425">
        <v>2</v>
      </c>
      <c r="I425" t="s">
        <v>491</v>
      </c>
      <c r="J425" s="27">
        <v>43370</v>
      </c>
      <c r="K425">
        <v>18</v>
      </c>
      <c r="L425">
        <v>433</v>
      </c>
      <c r="M425">
        <v>30.742046002999999</v>
      </c>
      <c r="N425">
        <v>-81.476682697000001</v>
      </c>
      <c r="O425">
        <v>9.5999999999999974E-2</v>
      </c>
    </row>
    <row r="426" spans="1:15" x14ac:dyDescent="0.2">
      <c r="A426" t="s">
        <v>23</v>
      </c>
      <c r="B426" t="s">
        <v>496</v>
      </c>
      <c r="C426" t="s">
        <v>173</v>
      </c>
      <c r="D426" t="s">
        <v>579</v>
      </c>
      <c r="E426" t="s">
        <v>625</v>
      </c>
      <c r="F426">
        <v>15</v>
      </c>
      <c r="G426" t="s">
        <v>488</v>
      </c>
      <c r="H426">
        <v>2.5</v>
      </c>
      <c r="I426" t="s">
        <v>491</v>
      </c>
      <c r="J426" s="27">
        <v>43370</v>
      </c>
      <c r="K426">
        <v>18</v>
      </c>
      <c r="L426">
        <v>435</v>
      </c>
      <c r="M426">
        <v>30.742043789</v>
      </c>
      <c r="N426">
        <v>-81.476686017000006</v>
      </c>
      <c r="O426">
        <v>9.4999999999999973E-2</v>
      </c>
    </row>
    <row r="427" spans="1:15" x14ac:dyDescent="0.2">
      <c r="A427" t="s">
        <v>23</v>
      </c>
      <c r="B427" t="s">
        <v>496</v>
      </c>
      <c r="C427" t="s">
        <v>173</v>
      </c>
      <c r="D427" t="s">
        <v>135</v>
      </c>
      <c r="E427" t="s">
        <v>280</v>
      </c>
      <c r="F427">
        <v>17</v>
      </c>
      <c r="G427" t="s">
        <v>488</v>
      </c>
      <c r="H427">
        <v>3</v>
      </c>
      <c r="I427" t="s">
        <v>491</v>
      </c>
      <c r="J427" s="27">
        <v>43370</v>
      </c>
      <c r="K427">
        <v>18</v>
      </c>
      <c r="L427">
        <v>437</v>
      </c>
      <c r="M427">
        <v>30.742041445000002</v>
      </c>
      <c r="N427">
        <v>-81.476691188000004</v>
      </c>
      <c r="O427">
        <v>9.9999999999999978E-2</v>
      </c>
    </row>
    <row r="428" spans="1:15" x14ac:dyDescent="0.2">
      <c r="A428" t="s">
        <v>23</v>
      </c>
      <c r="B428" t="s">
        <v>496</v>
      </c>
      <c r="C428" t="s">
        <v>173</v>
      </c>
      <c r="D428" t="s">
        <v>135</v>
      </c>
      <c r="E428" t="s">
        <v>280</v>
      </c>
      <c r="F428">
        <v>19</v>
      </c>
      <c r="G428" t="s">
        <v>488</v>
      </c>
      <c r="H428">
        <v>3.5</v>
      </c>
      <c r="I428" t="s">
        <v>491</v>
      </c>
      <c r="J428" s="27">
        <v>43370</v>
      </c>
      <c r="K428">
        <v>18</v>
      </c>
      <c r="L428">
        <v>439</v>
      </c>
      <c r="M428">
        <v>30.742039225999999</v>
      </c>
      <c r="N428">
        <v>-81.476696153000006</v>
      </c>
      <c r="O428">
        <v>9.4999999999999973E-2</v>
      </c>
    </row>
    <row r="429" spans="1:15" x14ac:dyDescent="0.2">
      <c r="A429" t="s">
        <v>23</v>
      </c>
      <c r="B429" t="s">
        <v>496</v>
      </c>
      <c r="C429" t="s">
        <v>173</v>
      </c>
      <c r="D429" t="s">
        <v>135</v>
      </c>
      <c r="E429" t="s">
        <v>280</v>
      </c>
      <c r="F429">
        <v>21</v>
      </c>
      <c r="G429" t="s">
        <v>488</v>
      </c>
      <c r="H429">
        <v>4</v>
      </c>
      <c r="I429" t="s">
        <v>491</v>
      </c>
      <c r="J429" s="27">
        <v>43370</v>
      </c>
      <c r="K429">
        <v>18</v>
      </c>
      <c r="L429">
        <v>441</v>
      </c>
      <c r="M429">
        <v>30.742036083999999</v>
      </c>
      <c r="N429">
        <v>-81.476700111</v>
      </c>
      <c r="O429">
        <v>0.13300000000000001</v>
      </c>
    </row>
    <row r="430" spans="1:15" x14ac:dyDescent="0.2">
      <c r="A430" t="s">
        <v>23</v>
      </c>
      <c r="B430" t="s">
        <v>496</v>
      </c>
      <c r="C430" t="s">
        <v>173</v>
      </c>
      <c r="D430" t="s">
        <v>135</v>
      </c>
      <c r="E430" t="s">
        <v>280</v>
      </c>
      <c r="F430">
        <v>23</v>
      </c>
      <c r="G430" t="s">
        <v>488</v>
      </c>
      <c r="H430">
        <v>4.5</v>
      </c>
      <c r="I430" t="s">
        <v>491</v>
      </c>
      <c r="J430" s="27">
        <v>43370</v>
      </c>
      <c r="K430">
        <v>18</v>
      </c>
      <c r="L430">
        <v>443</v>
      </c>
      <c r="M430">
        <v>30.742033254999999</v>
      </c>
      <c r="N430">
        <v>-81.476704603000002</v>
      </c>
      <c r="O430">
        <v>0.12</v>
      </c>
    </row>
    <row r="431" spans="1:15" x14ac:dyDescent="0.2">
      <c r="A431" t="s">
        <v>23</v>
      </c>
      <c r="B431" t="s">
        <v>496</v>
      </c>
      <c r="C431" t="s">
        <v>173</v>
      </c>
      <c r="D431" t="s">
        <v>220</v>
      </c>
      <c r="E431" t="s">
        <v>397</v>
      </c>
      <c r="F431">
        <v>18</v>
      </c>
      <c r="G431" t="s">
        <v>490</v>
      </c>
      <c r="H431">
        <v>3</v>
      </c>
      <c r="I431" t="s">
        <v>491</v>
      </c>
      <c r="J431" s="27">
        <v>43370</v>
      </c>
      <c r="K431">
        <v>18</v>
      </c>
      <c r="L431">
        <v>438</v>
      </c>
      <c r="M431">
        <v>30.742050760000001</v>
      </c>
      <c r="N431">
        <v>-81.476697712999993</v>
      </c>
      <c r="O431">
        <v>0.13100000000000001</v>
      </c>
    </row>
    <row r="432" spans="1:15" x14ac:dyDescent="0.2">
      <c r="A432" t="s">
        <v>23</v>
      </c>
      <c r="B432" t="s">
        <v>496</v>
      </c>
      <c r="C432" t="s">
        <v>173</v>
      </c>
      <c r="D432" t="s">
        <v>220</v>
      </c>
      <c r="E432" t="s">
        <v>397</v>
      </c>
      <c r="F432">
        <v>20</v>
      </c>
      <c r="G432" t="s">
        <v>490</v>
      </c>
      <c r="H432">
        <v>3.5</v>
      </c>
      <c r="I432" t="s">
        <v>491</v>
      </c>
      <c r="J432" s="27">
        <v>43370</v>
      </c>
      <c r="K432">
        <v>18</v>
      </c>
      <c r="L432">
        <v>440</v>
      </c>
      <c r="M432">
        <v>30.742048051000001</v>
      </c>
      <c r="N432">
        <v>-81.476702414000002</v>
      </c>
      <c r="O432">
        <v>0.11499999999999999</v>
      </c>
    </row>
    <row r="433" spans="1:15" x14ac:dyDescent="0.2">
      <c r="A433" t="s">
        <v>23</v>
      </c>
      <c r="B433" t="s">
        <v>496</v>
      </c>
      <c r="C433" t="s">
        <v>173</v>
      </c>
      <c r="D433" t="s">
        <v>220</v>
      </c>
      <c r="E433" t="s">
        <v>397</v>
      </c>
      <c r="F433">
        <v>22</v>
      </c>
      <c r="G433" t="s">
        <v>490</v>
      </c>
      <c r="H433">
        <v>4</v>
      </c>
      <c r="I433" t="s">
        <v>491</v>
      </c>
      <c r="J433" s="27">
        <v>43370</v>
      </c>
      <c r="K433">
        <v>18</v>
      </c>
      <c r="L433">
        <v>442</v>
      </c>
      <c r="M433">
        <v>30.742046079000001</v>
      </c>
      <c r="N433">
        <v>-81.476707378</v>
      </c>
      <c r="O433">
        <v>0.11699999999999999</v>
      </c>
    </row>
    <row r="434" spans="1:15" x14ac:dyDescent="0.2">
      <c r="A434" t="s">
        <v>23</v>
      </c>
      <c r="B434" t="s">
        <v>496</v>
      </c>
      <c r="C434" t="s">
        <v>173</v>
      </c>
      <c r="D434" t="s">
        <v>220</v>
      </c>
      <c r="E434" t="s">
        <v>397</v>
      </c>
      <c r="F434">
        <v>24</v>
      </c>
      <c r="G434" t="s">
        <v>490</v>
      </c>
      <c r="H434">
        <v>4.5</v>
      </c>
      <c r="I434" t="s">
        <v>491</v>
      </c>
      <c r="J434" s="27">
        <v>43370</v>
      </c>
      <c r="K434">
        <v>18</v>
      </c>
      <c r="L434">
        <v>444</v>
      </c>
      <c r="M434">
        <v>30.742042529999999</v>
      </c>
      <c r="N434">
        <v>-81.476711600000002</v>
      </c>
      <c r="O434">
        <v>0.13400000000000001</v>
      </c>
    </row>
    <row r="435" spans="1:15" x14ac:dyDescent="0.2">
      <c r="A435" t="s">
        <v>23</v>
      </c>
      <c r="B435" t="s">
        <v>496</v>
      </c>
      <c r="C435" t="s">
        <v>173</v>
      </c>
      <c r="D435" t="s">
        <v>580</v>
      </c>
      <c r="E435" t="s">
        <v>626</v>
      </c>
      <c r="F435">
        <v>16</v>
      </c>
      <c r="G435" t="s">
        <v>490</v>
      </c>
      <c r="H435">
        <v>2.5</v>
      </c>
      <c r="I435" t="s">
        <v>491</v>
      </c>
      <c r="J435" s="27">
        <v>43370</v>
      </c>
      <c r="K435">
        <v>18</v>
      </c>
      <c r="L435">
        <v>436</v>
      </c>
      <c r="M435">
        <v>30.742052696999998</v>
      </c>
      <c r="N435">
        <v>-81.476692985</v>
      </c>
      <c r="O435">
        <v>0.11699999999999999</v>
      </c>
    </row>
    <row r="436" spans="1:15" x14ac:dyDescent="0.2">
      <c r="A436" t="s">
        <v>23</v>
      </c>
      <c r="B436" t="s">
        <v>496</v>
      </c>
      <c r="C436" t="s">
        <v>173</v>
      </c>
      <c r="D436" t="s">
        <v>221</v>
      </c>
      <c r="E436" t="s">
        <v>398</v>
      </c>
      <c r="F436">
        <v>8</v>
      </c>
      <c r="G436" t="s">
        <v>490</v>
      </c>
      <c r="H436">
        <v>0.5</v>
      </c>
      <c r="I436" t="s">
        <v>491</v>
      </c>
      <c r="J436" s="27">
        <v>43370</v>
      </c>
      <c r="K436">
        <v>18</v>
      </c>
      <c r="L436">
        <v>428</v>
      </c>
      <c r="M436">
        <v>30.742061891999999</v>
      </c>
      <c r="N436">
        <v>-81.476675830000005</v>
      </c>
      <c r="O436">
        <v>0.19899999999999995</v>
      </c>
    </row>
    <row r="437" spans="1:15" x14ac:dyDescent="0.2">
      <c r="A437" t="s">
        <v>23</v>
      </c>
      <c r="B437" t="s">
        <v>496</v>
      </c>
      <c r="C437" t="s">
        <v>173</v>
      </c>
      <c r="D437" t="s">
        <v>221</v>
      </c>
      <c r="E437" t="s">
        <v>398</v>
      </c>
      <c r="F437">
        <v>10</v>
      </c>
      <c r="G437" t="s">
        <v>490</v>
      </c>
      <c r="H437">
        <v>1</v>
      </c>
      <c r="I437" t="s">
        <v>491</v>
      </c>
      <c r="J437" s="27">
        <v>43370</v>
      </c>
      <c r="K437">
        <v>18</v>
      </c>
      <c r="L437">
        <v>430</v>
      </c>
      <c r="M437">
        <v>30.742059821000002</v>
      </c>
      <c r="N437">
        <v>-81.476679752999999</v>
      </c>
      <c r="O437">
        <v>0.19899999999999995</v>
      </c>
    </row>
    <row r="438" spans="1:15" x14ac:dyDescent="0.2">
      <c r="A438" t="s">
        <v>23</v>
      </c>
      <c r="B438" t="s">
        <v>496</v>
      </c>
      <c r="C438" t="s">
        <v>173</v>
      </c>
      <c r="D438" t="s">
        <v>221</v>
      </c>
      <c r="E438" t="s">
        <v>398</v>
      </c>
      <c r="F438">
        <v>12</v>
      </c>
      <c r="G438" t="s">
        <v>490</v>
      </c>
      <c r="H438">
        <v>1.5</v>
      </c>
      <c r="I438" t="s">
        <v>491</v>
      </c>
      <c r="J438" s="27">
        <v>43370</v>
      </c>
      <c r="K438">
        <v>18</v>
      </c>
      <c r="L438">
        <v>432</v>
      </c>
      <c r="M438">
        <v>30.742057320000001</v>
      </c>
      <c r="N438">
        <v>-81.476684230999993</v>
      </c>
      <c r="O438">
        <v>0.16900000000000004</v>
      </c>
    </row>
    <row r="439" spans="1:15" x14ac:dyDescent="0.2">
      <c r="A439" t="s">
        <v>23</v>
      </c>
      <c r="B439" t="s">
        <v>496</v>
      </c>
      <c r="C439" t="s">
        <v>173</v>
      </c>
      <c r="D439" t="s">
        <v>221</v>
      </c>
      <c r="E439" t="s">
        <v>398</v>
      </c>
      <c r="F439">
        <v>14</v>
      </c>
      <c r="G439" t="s">
        <v>490</v>
      </c>
      <c r="H439">
        <v>2</v>
      </c>
      <c r="I439" t="s">
        <v>491</v>
      </c>
      <c r="J439" s="27">
        <v>43370</v>
      </c>
      <c r="K439">
        <v>18</v>
      </c>
      <c r="L439">
        <v>434</v>
      </c>
      <c r="M439">
        <v>30.742055036</v>
      </c>
      <c r="N439">
        <v>-81.476689078000007</v>
      </c>
      <c r="O439">
        <v>9.3999999999999972E-2</v>
      </c>
    </row>
    <row r="440" spans="1:15" x14ac:dyDescent="0.2">
      <c r="A440" t="s">
        <v>23</v>
      </c>
      <c r="B440" t="s">
        <v>496</v>
      </c>
      <c r="C440" t="s">
        <v>173</v>
      </c>
      <c r="D440" t="s">
        <v>113</v>
      </c>
      <c r="E440" t="s">
        <v>624</v>
      </c>
      <c r="F440">
        <v>1</v>
      </c>
      <c r="G440" t="s">
        <v>488</v>
      </c>
      <c r="H440">
        <v>-1</v>
      </c>
      <c r="I440" t="s">
        <v>489</v>
      </c>
      <c r="J440" s="27">
        <v>43370</v>
      </c>
      <c r="K440">
        <v>18</v>
      </c>
      <c r="L440">
        <v>421</v>
      </c>
      <c r="M440">
        <v>30.742058598</v>
      </c>
      <c r="N440">
        <v>-81.476655065000003</v>
      </c>
      <c r="O440">
        <v>0.15000000000000002</v>
      </c>
    </row>
    <row r="441" spans="1:15" x14ac:dyDescent="0.2">
      <c r="A441" t="s">
        <v>23</v>
      </c>
      <c r="B441" t="s">
        <v>496</v>
      </c>
      <c r="C441" t="s">
        <v>173</v>
      </c>
      <c r="D441" t="s">
        <v>113</v>
      </c>
      <c r="E441" t="s">
        <v>624</v>
      </c>
      <c r="F441">
        <v>2</v>
      </c>
      <c r="G441" t="s">
        <v>490</v>
      </c>
      <c r="H441">
        <v>-1</v>
      </c>
      <c r="I441" t="s">
        <v>489</v>
      </c>
      <c r="J441" s="27">
        <v>43370</v>
      </c>
      <c r="K441">
        <v>18</v>
      </c>
      <c r="L441">
        <v>422</v>
      </c>
      <c r="M441">
        <v>30.742067836</v>
      </c>
      <c r="N441">
        <v>-81.476662645999994</v>
      </c>
      <c r="O441">
        <v>0.13200000000000001</v>
      </c>
    </row>
    <row r="442" spans="1:15" x14ac:dyDescent="0.2">
      <c r="A442" t="s">
        <v>23</v>
      </c>
      <c r="B442" t="s">
        <v>496</v>
      </c>
      <c r="C442" t="s">
        <v>173</v>
      </c>
      <c r="D442" t="s">
        <v>113</v>
      </c>
      <c r="E442" t="s">
        <v>624</v>
      </c>
      <c r="F442">
        <v>3</v>
      </c>
      <c r="G442" t="s">
        <v>488</v>
      </c>
      <c r="H442">
        <v>-0.5</v>
      </c>
      <c r="I442" t="s">
        <v>489</v>
      </c>
      <c r="J442" s="27">
        <v>43370</v>
      </c>
      <c r="K442">
        <v>18</v>
      </c>
      <c r="L442">
        <v>423</v>
      </c>
      <c r="M442">
        <v>30.742057763999998</v>
      </c>
      <c r="N442">
        <v>-81.476661000999997</v>
      </c>
      <c r="O442">
        <v>0.17400000000000004</v>
      </c>
    </row>
    <row r="443" spans="1:15" x14ac:dyDescent="0.2">
      <c r="A443" t="s">
        <v>23</v>
      </c>
      <c r="B443" t="s">
        <v>496</v>
      </c>
      <c r="C443" t="s">
        <v>173</v>
      </c>
      <c r="D443" t="s">
        <v>113</v>
      </c>
      <c r="E443" t="s">
        <v>624</v>
      </c>
      <c r="F443">
        <v>4</v>
      </c>
      <c r="G443" t="s">
        <v>490</v>
      </c>
      <c r="H443">
        <v>-0.5</v>
      </c>
      <c r="I443" t="s">
        <v>489</v>
      </c>
      <c r="J443" s="27">
        <v>43370</v>
      </c>
      <c r="K443">
        <v>18</v>
      </c>
      <c r="L443">
        <v>424</v>
      </c>
      <c r="M443">
        <v>30.742067118000001</v>
      </c>
      <c r="N443">
        <v>-81.476666436000002</v>
      </c>
      <c r="O443">
        <v>0.21399999999999997</v>
      </c>
    </row>
    <row r="444" spans="1:15" x14ac:dyDescent="0.2">
      <c r="A444" t="s">
        <v>23</v>
      </c>
      <c r="B444" t="s">
        <v>496</v>
      </c>
      <c r="C444" t="s">
        <v>173</v>
      </c>
      <c r="D444" t="s">
        <v>113</v>
      </c>
      <c r="E444" t="s">
        <v>624</v>
      </c>
      <c r="F444">
        <v>5</v>
      </c>
      <c r="G444" t="s">
        <v>488</v>
      </c>
      <c r="H444">
        <v>0</v>
      </c>
      <c r="I444" t="s">
        <v>690</v>
      </c>
      <c r="J444" s="27">
        <v>43370</v>
      </c>
      <c r="K444">
        <v>18</v>
      </c>
      <c r="L444">
        <v>425</v>
      </c>
      <c r="M444">
        <v>30.742055099000002</v>
      </c>
      <c r="N444">
        <v>-81.476665667000006</v>
      </c>
      <c r="O444">
        <v>9.9999999999999978E-2</v>
      </c>
    </row>
    <row r="445" spans="1:15" x14ac:dyDescent="0.2">
      <c r="A445" t="s">
        <v>23</v>
      </c>
      <c r="B445" t="s">
        <v>496</v>
      </c>
      <c r="C445" t="s">
        <v>173</v>
      </c>
      <c r="D445" t="s">
        <v>113</v>
      </c>
      <c r="E445" t="s">
        <v>624</v>
      </c>
      <c r="F445">
        <v>6</v>
      </c>
      <c r="G445" t="s">
        <v>490</v>
      </c>
      <c r="H445">
        <v>0</v>
      </c>
      <c r="I445" t="s">
        <v>690</v>
      </c>
      <c r="J445" s="27">
        <v>43370</v>
      </c>
      <c r="K445">
        <v>18</v>
      </c>
      <c r="L445">
        <v>426</v>
      </c>
      <c r="M445">
        <v>30.742063848000001</v>
      </c>
      <c r="N445">
        <v>-81.476671937999996</v>
      </c>
      <c r="O445">
        <v>0.20199999999999996</v>
      </c>
    </row>
    <row r="446" spans="1:15" x14ac:dyDescent="0.2">
      <c r="A446" t="s">
        <v>23</v>
      </c>
      <c r="B446" t="s">
        <v>496</v>
      </c>
      <c r="C446" t="s">
        <v>173</v>
      </c>
      <c r="D446" t="s">
        <v>113</v>
      </c>
      <c r="E446" t="s">
        <v>624</v>
      </c>
      <c r="F446">
        <v>25</v>
      </c>
      <c r="G446" t="s">
        <v>488</v>
      </c>
      <c r="H446">
        <v>5</v>
      </c>
      <c r="I446" t="s">
        <v>690</v>
      </c>
      <c r="J446" s="27">
        <v>43370</v>
      </c>
      <c r="K446">
        <v>18</v>
      </c>
      <c r="L446">
        <v>445</v>
      </c>
      <c r="M446">
        <v>30.742030881000002</v>
      </c>
      <c r="N446">
        <v>-81.476708192000004</v>
      </c>
      <c r="O446">
        <v>8.4999999999999964E-2</v>
      </c>
    </row>
    <row r="447" spans="1:15" x14ac:dyDescent="0.2">
      <c r="A447" t="s">
        <v>23</v>
      </c>
      <c r="B447" t="s">
        <v>496</v>
      </c>
      <c r="C447" t="s">
        <v>173</v>
      </c>
      <c r="D447" t="s">
        <v>113</v>
      </c>
      <c r="E447" t="s">
        <v>624</v>
      </c>
      <c r="F447">
        <v>26</v>
      </c>
      <c r="G447" t="s">
        <v>490</v>
      </c>
      <c r="H447">
        <v>5</v>
      </c>
      <c r="I447" t="s">
        <v>690</v>
      </c>
      <c r="J447" s="27">
        <v>43370</v>
      </c>
      <c r="K447">
        <v>18</v>
      </c>
      <c r="L447">
        <v>446</v>
      </c>
      <c r="M447">
        <v>30.742039799</v>
      </c>
      <c r="N447">
        <v>-81.476715300999999</v>
      </c>
      <c r="O447">
        <v>8.8999999999999968E-2</v>
      </c>
    </row>
    <row r="448" spans="1:15" x14ac:dyDescent="0.2">
      <c r="A448" t="s">
        <v>23</v>
      </c>
      <c r="B448" t="s">
        <v>496</v>
      </c>
      <c r="C448" t="s">
        <v>173</v>
      </c>
      <c r="D448" t="s">
        <v>113</v>
      </c>
      <c r="E448" t="s">
        <v>624</v>
      </c>
      <c r="F448">
        <v>27</v>
      </c>
      <c r="G448" t="s">
        <v>488</v>
      </c>
      <c r="H448">
        <v>5.5</v>
      </c>
      <c r="I448" t="s">
        <v>489</v>
      </c>
      <c r="J448" s="27">
        <v>43370</v>
      </c>
      <c r="K448">
        <v>18</v>
      </c>
      <c r="L448">
        <v>447</v>
      </c>
      <c r="M448">
        <v>30.742028564000002</v>
      </c>
      <c r="N448">
        <v>-81.476712958999997</v>
      </c>
      <c r="O448">
        <v>1.100000000000001E-2</v>
      </c>
    </row>
    <row r="449" spans="1:15" x14ac:dyDescent="0.2">
      <c r="A449" t="s">
        <v>23</v>
      </c>
      <c r="B449" t="s">
        <v>496</v>
      </c>
      <c r="C449" t="s">
        <v>173</v>
      </c>
      <c r="D449" t="s">
        <v>113</v>
      </c>
      <c r="E449" t="s">
        <v>624</v>
      </c>
      <c r="F449">
        <v>28</v>
      </c>
      <c r="G449" t="s">
        <v>490</v>
      </c>
      <c r="H449">
        <v>5.5</v>
      </c>
      <c r="I449" t="s">
        <v>489</v>
      </c>
      <c r="J449" s="27">
        <v>43370</v>
      </c>
      <c r="K449">
        <v>18</v>
      </c>
      <c r="L449">
        <v>448</v>
      </c>
      <c r="M449">
        <v>30.742037488000001</v>
      </c>
      <c r="N449">
        <v>-81.476719838999998</v>
      </c>
      <c r="O449">
        <v>9.5999999999999974E-2</v>
      </c>
    </row>
    <row r="450" spans="1:15" x14ac:dyDescent="0.2">
      <c r="A450" t="s">
        <v>23</v>
      </c>
      <c r="B450" t="s">
        <v>496</v>
      </c>
      <c r="C450" t="s">
        <v>173</v>
      </c>
      <c r="D450" t="s">
        <v>113</v>
      </c>
      <c r="E450" t="s">
        <v>624</v>
      </c>
      <c r="F450">
        <v>29</v>
      </c>
      <c r="G450" t="s">
        <v>488</v>
      </c>
      <c r="H450">
        <v>6</v>
      </c>
      <c r="I450" t="s">
        <v>489</v>
      </c>
      <c r="J450" s="27">
        <v>43370</v>
      </c>
      <c r="K450">
        <v>18</v>
      </c>
      <c r="L450">
        <v>449</v>
      </c>
      <c r="M450">
        <v>30.742026699</v>
      </c>
      <c r="N450">
        <v>-81.476718339000001</v>
      </c>
      <c r="O450">
        <v>0.13300000000000001</v>
      </c>
    </row>
    <row r="451" spans="1:15" x14ac:dyDescent="0.2">
      <c r="A451" t="s">
        <v>23</v>
      </c>
      <c r="B451" t="s">
        <v>496</v>
      </c>
      <c r="C451" t="s">
        <v>173</v>
      </c>
      <c r="D451" t="s">
        <v>113</v>
      </c>
      <c r="E451" t="s">
        <v>624</v>
      </c>
      <c r="F451">
        <v>30</v>
      </c>
      <c r="G451" t="s">
        <v>490</v>
      </c>
      <c r="H451">
        <v>6</v>
      </c>
      <c r="I451" t="s">
        <v>489</v>
      </c>
      <c r="J451" s="27">
        <v>43370</v>
      </c>
      <c r="K451">
        <v>18</v>
      </c>
      <c r="L451">
        <v>450</v>
      </c>
      <c r="M451">
        <v>30.742036670000001</v>
      </c>
      <c r="N451">
        <v>-81.476724070000003</v>
      </c>
      <c r="O451">
        <v>9.4999999999999973E-2</v>
      </c>
    </row>
    <row r="452" spans="1:15" x14ac:dyDescent="0.2">
      <c r="A452" t="s">
        <v>23</v>
      </c>
      <c r="B452" t="s">
        <v>495</v>
      </c>
      <c r="C452" t="s">
        <v>181</v>
      </c>
      <c r="D452" t="s">
        <v>134</v>
      </c>
      <c r="E452" t="s">
        <v>420</v>
      </c>
      <c r="F452">
        <v>7</v>
      </c>
      <c r="G452" t="s">
        <v>488</v>
      </c>
      <c r="H452">
        <v>0.5</v>
      </c>
      <c r="I452" t="s">
        <v>491</v>
      </c>
      <c r="J452" s="27">
        <v>43370</v>
      </c>
      <c r="K452">
        <v>18</v>
      </c>
      <c r="L452">
        <v>457</v>
      </c>
      <c r="M452">
        <v>30.741993730000001</v>
      </c>
      <c r="N452">
        <v>-81.476765924000006</v>
      </c>
      <c r="O452">
        <v>0.10099999999999998</v>
      </c>
    </row>
    <row r="453" spans="1:15" x14ac:dyDescent="0.2">
      <c r="A453" t="s">
        <v>23</v>
      </c>
      <c r="B453" t="s">
        <v>495</v>
      </c>
      <c r="C453" t="s">
        <v>181</v>
      </c>
      <c r="D453" t="s">
        <v>134</v>
      </c>
      <c r="E453" t="s">
        <v>420</v>
      </c>
      <c r="F453">
        <v>9</v>
      </c>
      <c r="G453" t="s">
        <v>488</v>
      </c>
      <c r="H453">
        <v>1</v>
      </c>
      <c r="I453" t="s">
        <v>491</v>
      </c>
      <c r="J453" s="27">
        <v>43370</v>
      </c>
      <c r="K453">
        <v>18</v>
      </c>
      <c r="L453">
        <v>459</v>
      </c>
      <c r="M453">
        <v>30.741989898</v>
      </c>
      <c r="N453">
        <v>-81.476768597000003</v>
      </c>
      <c r="O453">
        <v>7.8999999999999959E-2</v>
      </c>
    </row>
    <row r="454" spans="1:15" x14ac:dyDescent="0.2">
      <c r="A454" t="s">
        <v>23</v>
      </c>
      <c r="B454" t="s">
        <v>495</v>
      </c>
      <c r="C454" t="s">
        <v>181</v>
      </c>
      <c r="D454" t="s">
        <v>134</v>
      </c>
      <c r="E454" t="s">
        <v>420</v>
      </c>
      <c r="F454">
        <v>11</v>
      </c>
      <c r="G454" t="s">
        <v>488</v>
      </c>
      <c r="H454">
        <v>1.5</v>
      </c>
      <c r="I454" t="s">
        <v>491</v>
      </c>
      <c r="J454" s="27">
        <v>43370</v>
      </c>
      <c r="K454">
        <v>18</v>
      </c>
      <c r="L454">
        <v>461</v>
      </c>
      <c r="M454">
        <v>30.741986785000002</v>
      </c>
      <c r="N454">
        <v>-81.476772741999994</v>
      </c>
      <c r="O454">
        <v>7.5999999999999956E-2</v>
      </c>
    </row>
    <row r="455" spans="1:15" x14ac:dyDescent="0.2">
      <c r="A455" t="s">
        <v>23</v>
      </c>
      <c r="B455" t="s">
        <v>495</v>
      </c>
      <c r="C455" t="s">
        <v>181</v>
      </c>
      <c r="D455" t="s">
        <v>134</v>
      </c>
      <c r="E455" t="s">
        <v>420</v>
      </c>
      <c r="F455">
        <v>13</v>
      </c>
      <c r="G455" t="s">
        <v>488</v>
      </c>
      <c r="H455">
        <v>2</v>
      </c>
      <c r="I455" t="s">
        <v>491</v>
      </c>
      <c r="J455" s="27">
        <v>43370</v>
      </c>
      <c r="K455">
        <v>18</v>
      </c>
      <c r="L455">
        <v>463</v>
      </c>
      <c r="M455">
        <v>30.741983832999999</v>
      </c>
      <c r="N455">
        <v>-81.476776540000003</v>
      </c>
      <c r="O455">
        <v>9.4999999999999973E-2</v>
      </c>
    </row>
    <row r="456" spans="1:15" x14ac:dyDescent="0.2">
      <c r="A456" t="s">
        <v>23</v>
      </c>
      <c r="B456" t="s">
        <v>495</v>
      </c>
      <c r="C456" t="s">
        <v>181</v>
      </c>
      <c r="D456" t="s">
        <v>579</v>
      </c>
      <c r="E456" t="s">
        <v>628</v>
      </c>
      <c r="F456">
        <v>15</v>
      </c>
      <c r="G456" t="s">
        <v>488</v>
      </c>
      <c r="H456">
        <v>2.5</v>
      </c>
      <c r="I456" t="s">
        <v>491</v>
      </c>
      <c r="J456" s="27">
        <v>43370</v>
      </c>
      <c r="K456">
        <v>18</v>
      </c>
      <c r="L456">
        <v>465</v>
      </c>
      <c r="M456">
        <v>30.741980107</v>
      </c>
      <c r="N456">
        <v>-81.476779496000006</v>
      </c>
      <c r="O456">
        <v>7.5999999999999956E-2</v>
      </c>
    </row>
    <row r="457" spans="1:15" x14ac:dyDescent="0.2">
      <c r="A457" t="s">
        <v>23</v>
      </c>
      <c r="B457" t="s">
        <v>495</v>
      </c>
      <c r="C457" t="s">
        <v>181</v>
      </c>
      <c r="D457" t="s">
        <v>135</v>
      </c>
      <c r="E457" t="s">
        <v>288</v>
      </c>
      <c r="F457">
        <v>17</v>
      </c>
      <c r="G457" t="s">
        <v>488</v>
      </c>
      <c r="H457">
        <v>3</v>
      </c>
      <c r="I457" t="s">
        <v>491</v>
      </c>
      <c r="J457" s="27">
        <v>43370</v>
      </c>
      <c r="K457">
        <v>18</v>
      </c>
      <c r="L457">
        <v>467</v>
      </c>
      <c r="M457">
        <v>30.741975464999999</v>
      </c>
      <c r="N457">
        <v>-81.476782491999998</v>
      </c>
      <c r="O457">
        <v>7.3999999999999955E-2</v>
      </c>
    </row>
    <row r="458" spans="1:15" x14ac:dyDescent="0.2">
      <c r="A458" t="s">
        <v>23</v>
      </c>
      <c r="B458" t="s">
        <v>495</v>
      </c>
      <c r="C458" t="s">
        <v>181</v>
      </c>
      <c r="D458" t="s">
        <v>135</v>
      </c>
      <c r="E458" t="s">
        <v>288</v>
      </c>
      <c r="F458">
        <v>19</v>
      </c>
      <c r="G458" t="s">
        <v>488</v>
      </c>
      <c r="H458">
        <v>3.5</v>
      </c>
      <c r="I458" t="s">
        <v>491</v>
      </c>
      <c r="J458" s="27">
        <v>43370</v>
      </c>
      <c r="K458">
        <v>18</v>
      </c>
      <c r="L458">
        <v>469</v>
      </c>
      <c r="M458">
        <v>30.74197281</v>
      </c>
      <c r="N458">
        <v>-81.476785027000005</v>
      </c>
      <c r="O458">
        <v>6.4999999999999947E-2</v>
      </c>
    </row>
    <row r="459" spans="1:15" x14ac:dyDescent="0.2">
      <c r="A459" t="s">
        <v>23</v>
      </c>
      <c r="B459" t="s">
        <v>495</v>
      </c>
      <c r="C459" t="s">
        <v>181</v>
      </c>
      <c r="D459" t="s">
        <v>135</v>
      </c>
      <c r="E459" t="s">
        <v>288</v>
      </c>
      <c r="F459">
        <v>21</v>
      </c>
      <c r="G459" t="s">
        <v>488</v>
      </c>
      <c r="H459">
        <v>4</v>
      </c>
      <c r="I459" t="s">
        <v>491</v>
      </c>
      <c r="J459" s="27">
        <v>43370</v>
      </c>
      <c r="K459">
        <v>18</v>
      </c>
      <c r="L459">
        <v>471</v>
      </c>
      <c r="M459">
        <v>30.741969108999999</v>
      </c>
      <c r="N459">
        <v>-81.476788263000003</v>
      </c>
      <c r="O459">
        <v>7.2999999999999954E-2</v>
      </c>
    </row>
    <row r="460" spans="1:15" x14ac:dyDescent="0.2">
      <c r="A460" t="s">
        <v>23</v>
      </c>
      <c r="B460" t="s">
        <v>495</v>
      </c>
      <c r="C460" t="s">
        <v>181</v>
      </c>
      <c r="D460" t="s">
        <v>135</v>
      </c>
      <c r="E460" t="s">
        <v>288</v>
      </c>
      <c r="F460">
        <v>23</v>
      </c>
      <c r="G460" t="s">
        <v>488</v>
      </c>
      <c r="H460">
        <v>4.5</v>
      </c>
      <c r="I460" t="s">
        <v>491</v>
      </c>
      <c r="J460" s="27">
        <v>43370</v>
      </c>
      <c r="K460">
        <v>18</v>
      </c>
      <c r="L460">
        <v>473</v>
      </c>
      <c r="M460">
        <v>30.741965832999998</v>
      </c>
      <c r="N460">
        <v>-81.476790778999998</v>
      </c>
      <c r="O460">
        <v>6.5999999999999948E-2</v>
      </c>
    </row>
    <row r="461" spans="1:15" x14ac:dyDescent="0.2">
      <c r="A461" t="s">
        <v>23</v>
      </c>
      <c r="B461" t="s">
        <v>495</v>
      </c>
      <c r="C461" t="s">
        <v>181</v>
      </c>
      <c r="D461" t="s">
        <v>220</v>
      </c>
      <c r="E461" t="s">
        <v>421</v>
      </c>
      <c r="F461">
        <v>18</v>
      </c>
      <c r="G461" t="s">
        <v>490</v>
      </c>
      <c r="H461">
        <v>3</v>
      </c>
      <c r="I461" t="s">
        <v>491</v>
      </c>
      <c r="J461" s="27">
        <v>43370</v>
      </c>
      <c r="K461">
        <v>18</v>
      </c>
      <c r="L461">
        <v>468</v>
      </c>
      <c r="M461">
        <v>30.741983486999999</v>
      </c>
      <c r="N461">
        <v>-81.476792411000005</v>
      </c>
      <c r="O461">
        <v>8.0999999999999961E-2</v>
      </c>
    </row>
    <row r="462" spans="1:15" x14ac:dyDescent="0.2">
      <c r="A462" t="s">
        <v>23</v>
      </c>
      <c r="B462" t="s">
        <v>495</v>
      </c>
      <c r="C462" t="s">
        <v>181</v>
      </c>
      <c r="D462" t="s">
        <v>220</v>
      </c>
      <c r="E462" t="s">
        <v>421</v>
      </c>
      <c r="F462">
        <v>20</v>
      </c>
      <c r="G462" t="s">
        <v>490</v>
      </c>
      <c r="H462">
        <v>3.5</v>
      </c>
      <c r="I462" t="s">
        <v>491</v>
      </c>
      <c r="J462" s="27">
        <v>43370</v>
      </c>
      <c r="K462">
        <v>18</v>
      </c>
      <c r="L462">
        <v>470</v>
      </c>
      <c r="M462">
        <v>30.741978663000001</v>
      </c>
      <c r="N462">
        <v>-81.476794658000003</v>
      </c>
      <c r="O462">
        <v>8.1999999999999962E-2</v>
      </c>
    </row>
    <row r="463" spans="1:15" x14ac:dyDescent="0.2">
      <c r="A463" t="s">
        <v>23</v>
      </c>
      <c r="B463" t="s">
        <v>495</v>
      </c>
      <c r="C463" t="s">
        <v>181</v>
      </c>
      <c r="D463" t="s">
        <v>220</v>
      </c>
      <c r="E463" t="s">
        <v>421</v>
      </c>
      <c r="F463">
        <v>22</v>
      </c>
      <c r="G463" t="s">
        <v>490</v>
      </c>
      <c r="H463">
        <v>4</v>
      </c>
      <c r="I463" t="s">
        <v>491</v>
      </c>
      <c r="J463" s="27">
        <v>43370</v>
      </c>
      <c r="K463">
        <v>18</v>
      </c>
      <c r="L463">
        <v>472</v>
      </c>
      <c r="M463">
        <v>30.741975681</v>
      </c>
      <c r="N463">
        <v>-81.476797509999997</v>
      </c>
      <c r="O463">
        <v>6.5999999999999948E-2</v>
      </c>
    </row>
    <row r="464" spans="1:15" x14ac:dyDescent="0.2">
      <c r="A464" t="s">
        <v>23</v>
      </c>
      <c r="B464" t="s">
        <v>495</v>
      </c>
      <c r="C464" t="s">
        <v>181</v>
      </c>
      <c r="D464" t="s">
        <v>220</v>
      </c>
      <c r="E464" t="s">
        <v>421</v>
      </c>
      <c r="F464">
        <v>24</v>
      </c>
      <c r="G464" t="s">
        <v>490</v>
      </c>
      <c r="H464">
        <v>4.5</v>
      </c>
      <c r="I464" t="s">
        <v>491</v>
      </c>
      <c r="J464" s="27">
        <v>43370</v>
      </c>
      <c r="K464">
        <v>18</v>
      </c>
      <c r="L464">
        <v>474</v>
      </c>
      <c r="M464">
        <v>30.741972224000001</v>
      </c>
      <c r="N464">
        <v>-81.476800006000005</v>
      </c>
      <c r="O464">
        <v>5.7000000000000051E-2</v>
      </c>
    </row>
    <row r="465" spans="1:15" x14ac:dyDescent="0.2">
      <c r="A465" t="s">
        <v>23</v>
      </c>
      <c r="B465" t="s">
        <v>495</v>
      </c>
      <c r="C465" t="s">
        <v>181</v>
      </c>
      <c r="D465" t="s">
        <v>580</v>
      </c>
      <c r="E465" t="s">
        <v>629</v>
      </c>
      <c r="F465">
        <v>16</v>
      </c>
      <c r="G465" t="s">
        <v>490</v>
      </c>
      <c r="H465">
        <v>2.5</v>
      </c>
      <c r="I465" t="s">
        <v>491</v>
      </c>
      <c r="J465" s="27">
        <v>43370</v>
      </c>
      <c r="K465">
        <v>18</v>
      </c>
      <c r="L465">
        <v>466</v>
      </c>
      <c r="M465">
        <v>30.741986678</v>
      </c>
      <c r="N465">
        <v>-81.476788221000007</v>
      </c>
      <c r="O465">
        <v>8.2999999999999963E-2</v>
      </c>
    </row>
    <row r="466" spans="1:15" x14ac:dyDescent="0.2">
      <c r="A466" t="s">
        <v>23</v>
      </c>
      <c r="B466" t="s">
        <v>495</v>
      </c>
      <c r="C466" t="s">
        <v>181</v>
      </c>
      <c r="D466" t="s">
        <v>221</v>
      </c>
      <c r="E466" t="s">
        <v>422</v>
      </c>
      <c r="F466">
        <v>8</v>
      </c>
      <c r="G466" t="s">
        <v>490</v>
      </c>
      <c r="H466">
        <v>0.5</v>
      </c>
      <c r="I466" t="s">
        <v>491</v>
      </c>
      <c r="J466" s="27">
        <v>43370</v>
      </c>
      <c r="K466">
        <v>18</v>
      </c>
      <c r="L466">
        <v>458</v>
      </c>
      <c r="M466">
        <v>30.742000010999998</v>
      </c>
      <c r="N466">
        <v>-81.476774954999996</v>
      </c>
      <c r="O466">
        <v>7.5999999999999956E-2</v>
      </c>
    </row>
    <row r="467" spans="1:15" x14ac:dyDescent="0.2">
      <c r="A467" t="s">
        <v>23</v>
      </c>
      <c r="B467" t="s">
        <v>495</v>
      </c>
      <c r="C467" t="s">
        <v>181</v>
      </c>
      <c r="D467" t="s">
        <v>221</v>
      </c>
      <c r="E467" t="s">
        <v>422</v>
      </c>
      <c r="F467">
        <v>10</v>
      </c>
      <c r="G467" t="s">
        <v>490</v>
      </c>
      <c r="H467">
        <v>1</v>
      </c>
      <c r="I467" t="s">
        <v>491</v>
      </c>
      <c r="J467" s="27">
        <v>43370</v>
      </c>
      <c r="K467">
        <v>18</v>
      </c>
      <c r="L467">
        <v>460</v>
      </c>
      <c r="M467">
        <v>30.741997241</v>
      </c>
      <c r="N467">
        <v>-81.476778856999999</v>
      </c>
      <c r="O467">
        <v>7.999999999999996E-2</v>
      </c>
    </row>
    <row r="468" spans="1:15" x14ac:dyDescent="0.2">
      <c r="A468" t="s">
        <v>23</v>
      </c>
      <c r="B468" t="s">
        <v>495</v>
      </c>
      <c r="C468" t="s">
        <v>181</v>
      </c>
      <c r="D468" t="s">
        <v>221</v>
      </c>
      <c r="E468" t="s">
        <v>422</v>
      </c>
      <c r="F468">
        <v>12</v>
      </c>
      <c r="G468" t="s">
        <v>490</v>
      </c>
      <c r="H468">
        <v>1.5</v>
      </c>
      <c r="I468" t="s">
        <v>491</v>
      </c>
      <c r="J468" s="27">
        <v>43370</v>
      </c>
      <c r="K468">
        <v>18</v>
      </c>
      <c r="L468">
        <v>462</v>
      </c>
      <c r="M468">
        <v>30.741993767</v>
      </c>
      <c r="N468">
        <v>-81.476782427000003</v>
      </c>
      <c r="O468">
        <v>7.5999999999999956E-2</v>
      </c>
    </row>
    <row r="469" spans="1:15" x14ac:dyDescent="0.2">
      <c r="A469" t="s">
        <v>23</v>
      </c>
      <c r="B469" t="s">
        <v>495</v>
      </c>
      <c r="C469" t="s">
        <v>181</v>
      </c>
      <c r="D469" t="s">
        <v>221</v>
      </c>
      <c r="E469" t="s">
        <v>422</v>
      </c>
      <c r="F469">
        <v>14</v>
      </c>
      <c r="G469" t="s">
        <v>490</v>
      </c>
      <c r="H469">
        <v>2</v>
      </c>
      <c r="I469" t="s">
        <v>491</v>
      </c>
      <c r="J469" s="27">
        <v>43370</v>
      </c>
      <c r="K469">
        <v>18</v>
      </c>
      <c r="L469">
        <v>464</v>
      </c>
      <c r="M469">
        <v>30.741990025</v>
      </c>
      <c r="N469">
        <v>-81.476785695000004</v>
      </c>
      <c r="O469">
        <v>8.3999999999999964E-2</v>
      </c>
    </row>
    <row r="470" spans="1:15" x14ac:dyDescent="0.2">
      <c r="A470" t="s">
        <v>23</v>
      </c>
      <c r="B470" t="s">
        <v>495</v>
      </c>
      <c r="C470" t="s">
        <v>181</v>
      </c>
      <c r="D470" t="s">
        <v>113</v>
      </c>
      <c r="E470" t="s">
        <v>627</v>
      </c>
      <c r="F470">
        <v>1</v>
      </c>
      <c r="G470" t="s">
        <v>488</v>
      </c>
      <c r="H470">
        <v>-1</v>
      </c>
      <c r="I470" t="s">
        <v>489</v>
      </c>
      <c r="J470" s="27">
        <v>43370</v>
      </c>
      <c r="K470">
        <v>18</v>
      </c>
      <c r="L470">
        <v>451</v>
      </c>
      <c r="M470">
        <v>30.742003542999999</v>
      </c>
      <c r="N470">
        <v>-81.476754971999995</v>
      </c>
      <c r="O470">
        <v>0.13500000000000001</v>
      </c>
    </row>
    <row r="471" spans="1:15" x14ac:dyDescent="0.2">
      <c r="A471" t="s">
        <v>23</v>
      </c>
      <c r="B471" t="s">
        <v>495</v>
      </c>
      <c r="C471" t="s">
        <v>181</v>
      </c>
      <c r="D471" t="s">
        <v>113</v>
      </c>
      <c r="E471" t="s">
        <v>627</v>
      </c>
      <c r="F471">
        <v>2</v>
      </c>
      <c r="G471" t="s">
        <v>490</v>
      </c>
      <c r="H471">
        <v>-1</v>
      </c>
      <c r="I471" t="s">
        <v>489</v>
      </c>
      <c r="J471" s="27">
        <v>43370</v>
      </c>
      <c r="K471">
        <v>18</v>
      </c>
      <c r="L471">
        <v>452</v>
      </c>
      <c r="M471">
        <v>30.742010466</v>
      </c>
      <c r="N471">
        <v>-81.476763253000001</v>
      </c>
      <c r="O471">
        <v>0.13600000000000001</v>
      </c>
    </row>
    <row r="472" spans="1:15" x14ac:dyDescent="0.2">
      <c r="A472" t="s">
        <v>23</v>
      </c>
      <c r="B472" t="s">
        <v>495</v>
      </c>
      <c r="C472" t="s">
        <v>181</v>
      </c>
      <c r="D472" t="s">
        <v>113</v>
      </c>
      <c r="E472" t="s">
        <v>627</v>
      </c>
      <c r="F472">
        <v>3</v>
      </c>
      <c r="G472" t="s">
        <v>488</v>
      </c>
      <c r="H472">
        <v>-0.5</v>
      </c>
      <c r="I472" t="s">
        <v>489</v>
      </c>
      <c r="J472" s="27">
        <v>43370</v>
      </c>
      <c r="K472">
        <v>18</v>
      </c>
      <c r="L472">
        <v>453</v>
      </c>
      <c r="M472">
        <v>30.742000236999999</v>
      </c>
      <c r="N472">
        <v>-81.476759238</v>
      </c>
      <c r="O472">
        <v>0.129</v>
      </c>
    </row>
    <row r="473" spans="1:15" x14ac:dyDescent="0.2">
      <c r="A473" t="s">
        <v>23</v>
      </c>
      <c r="B473" t="s">
        <v>495</v>
      </c>
      <c r="C473" t="s">
        <v>181</v>
      </c>
      <c r="D473" t="s">
        <v>113</v>
      </c>
      <c r="E473" t="s">
        <v>627</v>
      </c>
      <c r="F473">
        <v>4</v>
      </c>
      <c r="G473" t="s">
        <v>490</v>
      </c>
      <c r="H473">
        <v>-0.5</v>
      </c>
      <c r="I473" t="s">
        <v>489</v>
      </c>
      <c r="J473" s="27">
        <v>43370</v>
      </c>
      <c r="K473">
        <v>18</v>
      </c>
      <c r="L473">
        <v>454</v>
      </c>
      <c r="M473">
        <v>30.742007242</v>
      </c>
      <c r="N473">
        <v>-81.476767295000002</v>
      </c>
      <c r="O473">
        <v>0.14300000000000002</v>
      </c>
    </row>
    <row r="474" spans="1:15" x14ac:dyDescent="0.2">
      <c r="A474" t="s">
        <v>23</v>
      </c>
      <c r="B474" t="s">
        <v>495</v>
      </c>
      <c r="C474" t="s">
        <v>181</v>
      </c>
      <c r="D474" t="s">
        <v>113</v>
      </c>
      <c r="E474" t="s">
        <v>627</v>
      </c>
      <c r="F474">
        <v>5</v>
      </c>
      <c r="G474" t="s">
        <v>488</v>
      </c>
      <c r="H474">
        <v>0</v>
      </c>
      <c r="I474" t="s">
        <v>690</v>
      </c>
      <c r="J474" s="27">
        <v>43370</v>
      </c>
      <c r="K474">
        <v>18</v>
      </c>
      <c r="L474">
        <v>455</v>
      </c>
      <c r="M474">
        <v>30.741997886</v>
      </c>
      <c r="N474">
        <v>-81.476762117000007</v>
      </c>
      <c r="O474">
        <v>0.11299999999999999</v>
      </c>
    </row>
    <row r="475" spans="1:15" x14ac:dyDescent="0.2">
      <c r="A475" t="s">
        <v>23</v>
      </c>
      <c r="B475" t="s">
        <v>495</v>
      </c>
      <c r="C475" t="s">
        <v>181</v>
      </c>
      <c r="D475" t="s">
        <v>113</v>
      </c>
      <c r="E475" t="s">
        <v>627</v>
      </c>
      <c r="F475">
        <v>6</v>
      </c>
      <c r="G475" t="s">
        <v>490</v>
      </c>
      <c r="H475">
        <v>0</v>
      </c>
      <c r="I475" t="s">
        <v>690</v>
      </c>
      <c r="J475" s="27">
        <v>43370</v>
      </c>
      <c r="K475">
        <v>18</v>
      </c>
      <c r="L475">
        <v>456</v>
      </c>
      <c r="M475">
        <v>30.742005069000001</v>
      </c>
      <c r="N475">
        <v>-81.476770927999993</v>
      </c>
      <c r="O475">
        <v>9.2999999999999972E-2</v>
      </c>
    </row>
    <row r="476" spans="1:15" x14ac:dyDescent="0.2">
      <c r="A476" t="s">
        <v>23</v>
      </c>
      <c r="B476" t="s">
        <v>495</v>
      </c>
      <c r="C476" t="s">
        <v>181</v>
      </c>
      <c r="D476" t="s">
        <v>113</v>
      </c>
      <c r="E476" t="s">
        <v>627</v>
      </c>
      <c r="F476">
        <v>25</v>
      </c>
      <c r="G476" t="s">
        <v>488</v>
      </c>
      <c r="H476">
        <v>5</v>
      </c>
      <c r="I476" t="s">
        <v>690</v>
      </c>
      <c r="J476" s="27">
        <v>43370</v>
      </c>
      <c r="K476">
        <v>18</v>
      </c>
      <c r="L476">
        <v>475</v>
      </c>
      <c r="M476">
        <v>30.741960701</v>
      </c>
      <c r="N476">
        <v>-81.476793693000005</v>
      </c>
      <c r="O476">
        <v>9.9999999999999978E-2</v>
      </c>
    </row>
    <row r="477" spans="1:15" x14ac:dyDescent="0.2">
      <c r="A477" t="s">
        <v>23</v>
      </c>
      <c r="B477" t="s">
        <v>495</v>
      </c>
      <c r="C477" t="s">
        <v>181</v>
      </c>
      <c r="D477" t="s">
        <v>113</v>
      </c>
      <c r="E477" t="s">
        <v>627</v>
      </c>
      <c r="F477">
        <v>26</v>
      </c>
      <c r="G477" t="s">
        <v>490</v>
      </c>
      <c r="H477">
        <v>5</v>
      </c>
      <c r="I477" t="s">
        <v>690</v>
      </c>
      <c r="J477" s="27">
        <v>43370</v>
      </c>
      <c r="K477">
        <v>18</v>
      </c>
      <c r="L477">
        <v>476</v>
      </c>
      <c r="M477">
        <v>30.741967782</v>
      </c>
      <c r="N477">
        <v>-81.476802933000002</v>
      </c>
      <c r="O477">
        <v>6.3999999999999946E-2</v>
      </c>
    </row>
    <row r="478" spans="1:15" x14ac:dyDescent="0.2">
      <c r="A478" t="s">
        <v>23</v>
      </c>
      <c r="B478" t="s">
        <v>495</v>
      </c>
      <c r="C478" t="s">
        <v>181</v>
      </c>
      <c r="D478" t="s">
        <v>113</v>
      </c>
      <c r="E478" t="s">
        <v>627</v>
      </c>
      <c r="F478">
        <v>27</v>
      </c>
      <c r="G478" t="s">
        <v>488</v>
      </c>
      <c r="H478">
        <v>5.5</v>
      </c>
      <c r="I478" t="s">
        <v>489</v>
      </c>
      <c r="J478" s="27">
        <v>43370</v>
      </c>
      <c r="K478">
        <v>18</v>
      </c>
      <c r="L478">
        <v>477</v>
      </c>
      <c r="M478">
        <v>30.741957832000001</v>
      </c>
      <c r="N478">
        <v>-81.476799963999994</v>
      </c>
      <c r="O478">
        <v>2.200000000000002E-2</v>
      </c>
    </row>
    <row r="479" spans="1:15" x14ac:dyDescent="0.2">
      <c r="A479" t="s">
        <v>23</v>
      </c>
      <c r="B479" t="s">
        <v>495</v>
      </c>
      <c r="C479" t="s">
        <v>181</v>
      </c>
      <c r="D479" t="s">
        <v>113</v>
      </c>
      <c r="E479" t="s">
        <v>627</v>
      </c>
      <c r="F479">
        <v>28</v>
      </c>
      <c r="G479" t="s">
        <v>490</v>
      </c>
      <c r="H479">
        <v>5.5</v>
      </c>
      <c r="I479" t="s">
        <v>489</v>
      </c>
      <c r="J479" s="27">
        <v>43370</v>
      </c>
      <c r="K479">
        <v>18</v>
      </c>
      <c r="L479">
        <v>478</v>
      </c>
      <c r="M479">
        <v>30.741964436</v>
      </c>
      <c r="N479">
        <v>-81.476808507000001</v>
      </c>
      <c r="O479">
        <v>1.9000000000000017E-2</v>
      </c>
    </row>
    <row r="480" spans="1:15" x14ac:dyDescent="0.2">
      <c r="A480" t="s">
        <v>23</v>
      </c>
      <c r="B480" t="s">
        <v>495</v>
      </c>
      <c r="C480" t="s">
        <v>181</v>
      </c>
      <c r="D480" t="s">
        <v>113</v>
      </c>
      <c r="E480" t="s">
        <v>627</v>
      </c>
      <c r="F480">
        <v>29</v>
      </c>
      <c r="G480" t="s">
        <v>488</v>
      </c>
      <c r="H480">
        <v>6</v>
      </c>
      <c r="I480" t="s">
        <v>489</v>
      </c>
      <c r="J480" s="27">
        <v>43370</v>
      </c>
      <c r="K480">
        <v>18</v>
      </c>
      <c r="L480">
        <v>479</v>
      </c>
      <c r="M480">
        <v>30.741954685</v>
      </c>
      <c r="N480">
        <v>-81.476803343</v>
      </c>
      <c r="O480">
        <v>-4.9999999999998934E-3</v>
      </c>
    </row>
    <row r="481" spans="1:15" x14ac:dyDescent="0.2">
      <c r="A481" t="s">
        <v>23</v>
      </c>
      <c r="B481" t="s">
        <v>495</v>
      </c>
      <c r="C481" t="s">
        <v>181</v>
      </c>
      <c r="D481" t="s">
        <v>113</v>
      </c>
      <c r="E481" t="s">
        <v>627</v>
      </c>
      <c r="F481">
        <v>30</v>
      </c>
      <c r="G481" t="s">
        <v>490</v>
      </c>
      <c r="H481">
        <v>6</v>
      </c>
      <c r="I481" t="s">
        <v>489</v>
      </c>
      <c r="J481" s="27">
        <v>43370</v>
      </c>
      <c r="K481">
        <v>18</v>
      </c>
      <c r="L481">
        <v>480</v>
      </c>
      <c r="M481">
        <v>30.741961080999999</v>
      </c>
      <c r="N481">
        <v>-81.476811538999996</v>
      </c>
      <c r="O481">
        <v>-2.0000000000000018E-3</v>
      </c>
    </row>
  </sheetData>
  <autoFilter ref="A1:O481" xr:uid="{AD5C4F41-89CB-4534-AE0D-23AB6781F3B2}">
    <sortState xmlns:xlrd2="http://schemas.microsoft.com/office/spreadsheetml/2017/richdata2" ref="A2:O481">
      <sortCondition ref="E1:E48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1D0C-E106-4202-B5E5-0C265980D98A}">
  <dimension ref="A1:I74"/>
  <sheetViews>
    <sheetView workbookViewId="0">
      <selection activeCell="I8" sqref="I8"/>
    </sheetView>
  </sheetViews>
  <sheetFormatPr baseColWidth="10" defaultColWidth="8.83203125" defaultRowHeight="15" x14ac:dyDescent="0.2"/>
  <cols>
    <col min="3" max="3" width="9.1640625" style="6"/>
    <col min="4" max="4" width="16.83203125" bestFit="1" customWidth="1"/>
    <col min="7" max="7" width="7.83203125" customWidth="1"/>
    <col min="8" max="8" width="7.6640625" customWidth="1"/>
    <col min="9" max="9" width="27.33203125" bestFit="1" customWidth="1"/>
    <col min="10" max="11" width="4.5" customWidth="1"/>
    <col min="12" max="12" width="5.6640625" customWidth="1"/>
    <col min="13" max="13" width="5.83203125" customWidth="1"/>
    <col min="14" max="14" width="7.33203125" bestFit="1" customWidth="1"/>
    <col min="15" max="15" width="11.33203125" bestFit="1" customWidth="1"/>
  </cols>
  <sheetData>
    <row r="1" spans="1:9" x14ac:dyDescent="0.2">
      <c r="A1" t="s">
        <v>214</v>
      </c>
      <c r="B1" t="s">
        <v>212</v>
      </c>
      <c r="C1" s="6" t="s">
        <v>213</v>
      </c>
      <c r="D1" t="s">
        <v>215</v>
      </c>
      <c r="H1" t="s">
        <v>214</v>
      </c>
      <c r="I1" t="s">
        <v>676</v>
      </c>
    </row>
    <row r="2" spans="1:9" x14ac:dyDescent="0.2">
      <c r="A2" t="s">
        <v>216</v>
      </c>
      <c r="B2" t="s">
        <v>188</v>
      </c>
      <c r="C2" s="6">
        <v>0.45833333333333331</v>
      </c>
      <c r="D2">
        <v>14</v>
      </c>
      <c r="H2" t="s">
        <v>217</v>
      </c>
      <c r="I2">
        <v>0.75</v>
      </c>
    </row>
    <row r="3" spans="1:9" x14ac:dyDescent="0.2">
      <c r="A3" t="s">
        <v>216</v>
      </c>
      <c r="B3" t="s">
        <v>188</v>
      </c>
      <c r="C3" s="6">
        <v>0.5</v>
      </c>
      <c r="D3">
        <v>11</v>
      </c>
      <c r="H3" t="s">
        <v>216</v>
      </c>
      <c r="I3">
        <v>2.8918918918918921</v>
      </c>
    </row>
    <row r="4" spans="1:9" x14ac:dyDescent="0.2">
      <c r="A4" t="s">
        <v>216</v>
      </c>
      <c r="B4" t="s">
        <v>188</v>
      </c>
      <c r="C4" s="6">
        <v>0.54166666666666663</v>
      </c>
      <c r="D4">
        <v>5</v>
      </c>
    </row>
    <row r="5" spans="1:9" x14ac:dyDescent="0.2">
      <c r="A5" t="s">
        <v>217</v>
      </c>
      <c r="B5" t="s">
        <v>187</v>
      </c>
      <c r="C5" s="6">
        <v>0.45833333333333331</v>
      </c>
      <c r="D5">
        <v>0</v>
      </c>
    </row>
    <row r="6" spans="1:9" x14ac:dyDescent="0.2">
      <c r="A6" t="s">
        <v>217</v>
      </c>
      <c r="B6" t="s">
        <v>187</v>
      </c>
      <c r="C6" s="6">
        <v>0.5</v>
      </c>
      <c r="D6">
        <v>0</v>
      </c>
    </row>
    <row r="7" spans="1:9" x14ac:dyDescent="0.2">
      <c r="A7" t="s">
        <v>217</v>
      </c>
      <c r="B7" t="s">
        <v>187</v>
      </c>
      <c r="C7" s="6">
        <v>0.54166666666666663</v>
      </c>
      <c r="D7">
        <v>0</v>
      </c>
    </row>
    <row r="8" spans="1:9" x14ac:dyDescent="0.2">
      <c r="A8" t="s">
        <v>216</v>
      </c>
      <c r="B8" t="s">
        <v>251</v>
      </c>
      <c r="C8" s="6">
        <v>0.625</v>
      </c>
      <c r="D8">
        <v>3</v>
      </c>
    </row>
    <row r="9" spans="1:9" x14ac:dyDescent="0.2">
      <c r="A9" t="s">
        <v>216</v>
      </c>
      <c r="B9" t="s">
        <v>251</v>
      </c>
      <c r="C9" s="6">
        <v>0.66666666666666663</v>
      </c>
      <c r="D9">
        <v>0</v>
      </c>
    </row>
    <row r="10" spans="1:9" x14ac:dyDescent="0.2">
      <c r="A10" t="s">
        <v>216</v>
      </c>
      <c r="B10" t="s">
        <v>252</v>
      </c>
      <c r="C10" s="6">
        <v>0.375</v>
      </c>
      <c r="D10">
        <v>4</v>
      </c>
    </row>
    <row r="11" spans="1:9" x14ac:dyDescent="0.2">
      <c r="A11" t="s">
        <v>216</v>
      </c>
      <c r="B11" t="s">
        <v>252</v>
      </c>
      <c r="C11" s="6">
        <v>0.41666666666666669</v>
      </c>
      <c r="D11">
        <v>4</v>
      </c>
    </row>
    <row r="12" spans="1:9" x14ac:dyDescent="0.2">
      <c r="A12" t="s">
        <v>216</v>
      </c>
      <c r="B12" t="s">
        <v>252</v>
      </c>
      <c r="C12" s="6">
        <v>0.45833333333333331</v>
      </c>
      <c r="D12">
        <v>3</v>
      </c>
    </row>
    <row r="13" spans="1:9" x14ac:dyDescent="0.2">
      <c r="A13" t="s">
        <v>216</v>
      </c>
      <c r="B13" t="s">
        <v>252</v>
      </c>
      <c r="C13" s="6">
        <v>0.5</v>
      </c>
      <c r="D13">
        <v>3</v>
      </c>
    </row>
    <row r="14" spans="1:9" x14ac:dyDescent="0.2">
      <c r="A14" t="s">
        <v>216</v>
      </c>
      <c r="B14" t="s">
        <v>252</v>
      </c>
      <c r="C14" s="6">
        <v>0.58333333333333337</v>
      </c>
      <c r="D14">
        <v>1</v>
      </c>
    </row>
    <row r="15" spans="1:9" x14ac:dyDescent="0.2">
      <c r="A15" t="s">
        <v>216</v>
      </c>
      <c r="B15" t="s">
        <v>252</v>
      </c>
      <c r="C15" s="6">
        <v>0.625</v>
      </c>
      <c r="D15">
        <v>2</v>
      </c>
    </row>
    <row r="16" spans="1:9" x14ac:dyDescent="0.2">
      <c r="A16" t="s">
        <v>217</v>
      </c>
      <c r="B16" t="s">
        <v>222</v>
      </c>
      <c r="C16" s="6">
        <v>0.375</v>
      </c>
      <c r="D16">
        <v>0</v>
      </c>
    </row>
    <row r="17" spans="1:4" x14ac:dyDescent="0.2">
      <c r="A17" t="s">
        <v>217</v>
      </c>
      <c r="B17" t="s">
        <v>222</v>
      </c>
      <c r="C17" s="6">
        <v>0.41666666666666669</v>
      </c>
      <c r="D17">
        <v>0</v>
      </c>
    </row>
    <row r="18" spans="1:4" x14ac:dyDescent="0.2">
      <c r="A18" t="s">
        <v>217</v>
      </c>
      <c r="B18" t="s">
        <v>222</v>
      </c>
      <c r="C18" s="6">
        <v>0.45833333333333331</v>
      </c>
      <c r="D18">
        <v>1</v>
      </c>
    </row>
    <row r="19" spans="1:4" x14ac:dyDescent="0.2">
      <c r="A19" t="s">
        <v>217</v>
      </c>
      <c r="B19" t="s">
        <v>222</v>
      </c>
      <c r="C19" s="6">
        <v>0.5</v>
      </c>
      <c r="D19">
        <v>5</v>
      </c>
    </row>
    <row r="20" spans="1:4" x14ac:dyDescent="0.2">
      <c r="A20" t="s">
        <v>217</v>
      </c>
      <c r="B20" t="s">
        <v>222</v>
      </c>
      <c r="C20" s="6">
        <v>0.54166666666666663</v>
      </c>
      <c r="D20">
        <v>5</v>
      </c>
    </row>
    <row r="21" spans="1:4" x14ac:dyDescent="0.2">
      <c r="A21" t="s">
        <v>217</v>
      </c>
      <c r="B21" t="s">
        <v>222</v>
      </c>
      <c r="C21" s="6">
        <v>0.58333333333333337</v>
      </c>
      <c r="D21">
        <v>2</v>
      </c>
    </row>
    <row r="22" spans="1:4" x14ac:dyDescent="0.2">
      <c r="A22" t="s">
        <v>216</v>
      </c>
      <c r="B22" t="s">
        <v>248</v>
      </c>
      <c r="C22" s="6">
        <v>0.41666666666666669</v>
      </c>
      <c r="D22">
        <v>4</v>
      </c>
    </row>
    <row r="23" spans="1:4" x14ac:dyDescent="0.2">
      <c r="A23" t="s">
        <v>216</v>
      </c>
      <c r="B23" t="s">
        <v>248</v>
      </c>
      <c r="C23" s="6">
        <v>0.45833333333333331</v>
      </c>
      <c r="D23">
        <v>4</v>
      </c>
    </row>
    <row r="24" spans="1:4" x14ac:dyDescent="0.2">
      <c r="A24" t="s">
        <v>216</v>
      </c>
      <c r="B24" t="s">
        <v>248</v>
      </c>
      <c r="C24" s="6">
        <v>0.5</v>
      </c>
      <c r="D24">
        <v>0</v>
      </c>
    </row>
    <row r="25" spans="1:4" x14ac:dyDescent="0.2">
      <c r="A25" t="s">
        <v>216</v>
      </c>
      <c r="B25" t="s">
        <v>248</v>
      </c>
      <c r="C25" s="6">
        <v>0.54166666666666663</v>
      </c>
      <c r="D25">
        <v>0</v>
      </c>
    </row>
    <row r="26" spans="1:4" x14ac:dyDescent="0.2">
      <c r="A26" t="s">
        <v>216</v>
      </c>
      <c r="B26" t="s">
        <v>248</v>
      </c>
      <c r="C26" s="6">
        <v>0.58333333333333337</v>
      </c>
      <c r="D26">
        <v>3</v>
      </c>
    </row>
    <row r="27" spans="1:4" x14ac:dyDescent="0.2">
      <c r="A27" t="s">
        <v>216</v>
      </c>
      <c r="B27" t="s">
        <v>248</v>
      </c>
      <c r="C27" s="6">
        <v>0.625</v>
      </c>
      <c r="D27">
        <v>3</v>
      </c>
    </row>
    <row r="28" spans="1:4" x14ac:dyDescent="0.2">
      <c r="A28" t="s">
        <v>216</v>
      </c>
      <c r="B28" t="s">
        <v>248</v>
      </c>
      <c r="C28" s="6">
        <v>0.66666666666666663</v>
      </c>
      <c r="D28">
        <v>3</v>
      </c>
    </row>
    <row r="29" spans="1:4" x14ac:dyDescent="0.2">
      <c r="A29" t="s">
        <v>217</v>
      </c>
      <c r="B29" t="s">
        <v>249</v>
      </c>
      <c r="C29" s="6">
        <v>0.41666666666666669</v>
      </c>
      <c r="D29">
        <v>2</v>
      </c>
    </row>
    <row r="30" spans="1:4" x14ac:dyDescent="0.2">
      <c r="A30" t="s">
        <v>217</v>
      </c>
      <c r="B30" t="s">
        <v>249</v>
      </c>
      <c r="C30" s="6">
        <v>0.45833333333333331</v>
      </c>
      <c r="D30">
        <v>0</v>
      </c>
    </row>
    <row r="31" spans="1:4" x14ac:dyDescent="0.2">
      <c r="A31" t="s">
        <v>217</v>
      </c>
      <c r="B31" t="s">
        <v>249</v>
      </c>
      <c r="C31" s="6">
        <v>0.5</v>
      </c>
      <c r="D31">
        <v>3</v>
      </c>
    </row>
    <row r="32" spans="1:4" x14ac:dyDescent="0.2">
      <c r="A32" t="s">
        <v>216</v>
      </c>
      <c r="B32" t="s">
        <v>249</v>
      </c>
      <c r="C32" s="6">
        <v>0.58333333333333337</v>
      </c>
      <c r="D32">
        <v>3</v>
      </c>
    </row>
    <row r="33" spans="1:4" x14ac:dyDescent="0.2">
      <c r="A33" t="s">
        <v>216</v>
      </c>
      <c r="B33" t="s">
        <v>249</v>
      </c>
      <c r="C33" s="6">
        <v>0.625</v>
      </c>
      <c r="D33">
        <v>3</v>
      </c>
    </row>
    <row r="34" spans="1:4" x14ac:dyDescent="0.2">
      <c r="A34" t="s">
        <v>216</v>
      </c>
      <c r="B34" t="s">
        <v>249</v>
      </c>
      <c r="C34" s="6">
        <v>0.66666666666666663</v>
      </c>
      <c r="D34">
        <v>1</v>
      </c>
    </row>
    <row r="35" spans="1:4" x14ac:dyDescent="0.2">
      <c r="A35" t="s">
        <v>217</v>
      </c>
      <c r="B35" t="s">
        <v>250</v>
      </c>
      <c r="C35" s="6">
        <v>0.54166666666666663</v>
      </c>
      <c r="D35">
        <v>2</v>
      </c>
    </row>
    <row r="36" spans="1:4" x14ac:dyDescent="0.2">
      <c r="A36" t="s">
        <v>217</v>
      </c>
      <c r="B36" t="s">
        <v>250</v>
      </c>
      <c r="C36" s="6">
        <v>0.58333333333333337</v>
      </c>
      <c r="D36">
        <v>0</v>
      </c>
    </row>
    <row r="37" spans="1:4" x14ac:dyDescent="0.2">
      <c r="A37" t="s">
        <v>217</v>
      </c>
      <c r="B37" t="s">
        <v>250</v>
      </c>
      <c r="C37" s="6">
        <v>0.625</v>
      </c>
      <c r="D37">
        <v>0</v>
      </c>
    </row>
    <row r="38" spans="1:4" x14ac:dyDescent="0.2">
      <c r="A38" t="s">
        <v>217</v>
      </c>
      <c r="B38" t="s">
        <v>250</v>
      </c>
      <c r="C38" s="6">
        <v>0.66666666666666663</v>
      </c>
      <c r="D38">
        <v>1</v>
      </c>
    </row>
    <row r="39" spans="1:4" x14ac:dyDescent="0.2">
      <c r="A39" t="s">
        <v>217</v>
      </c>
      <c r="B39" t="s">
        <v>250</v>
      </c>
      <c r="C39" s="6">
        <v>0.70833333333333337</v>
      </c>
      <c r="D39">
        <v>1</v>
      </c>
    </row>
    <row r="40" spans="1:4" x14ac:dyDescent="0.2">
      <c r="A40" t="s">
        <v>217</v>
      </c>
      <c r="B40" t="s">
        <v>312</v>
      </c>
      <c r="C40" s="6">
        <v>0.66666666666666663</v>
      </c>
      <c r="D40">
        <v>1</v>
      </c>
    </row>
    <row r="41" spans="1:4" x14ac:dyDescent="0.2">
      <c r="A41" t="s">
        <v>217</v>
      </c>
      <c r="B41" t="s">
        <v>312</v>
      </c>
      <c r="C41" s="6">
        <v>0.70833333333333337</v>
      </c>
      <c r="D41">
        <v>0</v>
      </c>
    </row>
    <row r="42" spans="1:4" x14ac:dyDescent="0.2">
      <c r="A42" t="s">
        <v>217</v>
      </c>
      <c r="B42" t="s">
        <v>311</v>
      </c>
      <c r="C42" s="6">
        <v>0.54166666666666663</v>
      </c>
      <c r="D42">
        <v>0</v>
      </c>
    </row>
    <row r="43" spans="1:4" x14ac:dyDescent="0.2">
      <c r="A43" t="s">
        <v>217</v>
      </c>
      <c r="B43" t="s">
        <v>311</v>
      </c>
      <c r="C43" s="6">
        <v>0.58333333333333337</v>
      </c>
      <c r="D43">
        <v>0</v>
      </c>
    </row>
    <row r="44" spans="1:4" x14ac:dyDescent="0.2">
      <c r="A44" t="s">
        <v>217</v>
      </c>
      <c r="B44" t="s">
        <v>311</v>
      </c>
      <c r="C44" s="6">
        <v>0.625</v>
      </c>
      <c r="D44">
        <v>0</v>
      </c>
    </row>
    <row r="45" spans="1:4" x14ac:dyDescent="0.2">
      <c r="A45" t="s">
        <v>217</v>
      </c>
      <c r="B45" t="s">
        <v>311</v>
      </c>
      <c r="C45" s="6">
        <v>0.66666666666666663</v>
      </c>
      <c r="D45">
        <v>0</v>
      </c>
    </row>
    <row r="46" spans="1:4" x14ac:dyDescent="0.2">
      <c r="A46" t="s">
        <v>217</v>
      </c>
      <c r="B46" t="s">
        <v>311</v>
      </c>
      <c r="C46" s="6">
        <v>0.70833333333333337</v>
      </c>
      <c r="D46">
        <v>0</v>
      </c>
    </row>
    <row r="47" spans="1:4" x14ac:dyDescent="0.2">
      <c r="A47" t="s">
        <v>217</v>
      </c>
      <c r="B47" t="s">
        <v>311</v>
      </c>
      <c r="C47" s="6">
        <v>0.75</v>
      </c>
      <c r="D47">
        <v>0</v>
      </c>
    </row>
    <row r="48" spans="1:4" x14ac:dyDescent="0.2">
      <c r="A48" t="s">
        <v>216</v>
      </c>
      <c r="B48" t="s">
        <v>313</v>
      </c>
      <c r="C48" s="6">
        <v>0.33333333333333331</v>
      </c>
      <c r="D48">
        <v>5</v>
      </c>
    </row>
    <row r="49" spans="1:4" x14ac:dyDescent="0.2">
      <c r="A49" t="s">
        <v>216</v>
      </c>
      <c r="B49" t="s">
        <v>313</v>
      </c>
      <c r="C49" s="6">
        <v>0.625</v>
      </c>
      <c r="D49">
        <v>0</v>
      </c>
    </row>
    <row r="50" spans="1:4" x14ac:dyDescent="0.2">
      <c r="A50" t="s">
        <v>216</v>
      </c>
      <c r="B50" t="s">
        <v>313</v>
      </c>
      <c r="C50" s="6">
        <v>0.66666666666666663</v>
      </c>
      <c r="D50">
        <v>0</v>
      </c>
    </row>
    <row r="51" spans="1:4" x14ac:dyDescent="0.2">
      <c r="A51" t="s">
        <v>216</v>
      </c>
      <c r="B51" t="s">
        <v>313</v>
      </c>
      <c r="C51" s="6">
        <v>0.70833333333333337</v>
      </c>
      <c r="D51">
        <v>0</v>
      </c>
    </row>
    <row r="52" spans="1:4" x14ac:dyDescent="0.2">
      <c r="A52" t="s">
        <v>216</v>
      </c>
      <c r="B52" t="s">
        <v>313</v>
      </c>
      <c r="C52" s="6">
        <v>0.75</v>
      </c>
      <c r="D52">
        <v>0</v>
      </c>
    </row>
    <row r="53" spans="1:4" x14ac:dyDescent="0.2">
      <c r="A53" t="s">
        <v>216</v>
      </c>
      <c r="B53" t="s">
        <v>314</v>
      </c>
      <c r="C53" s="6">
        <v>0.33333333333333331</v>
      </c>
      <c r="D53">
        <v>3</v>
      </c>
    </row>
    <row r="54" spans="1:4" x14ac:dyDescent="0.2">
      <c r="A54" t="s">
        <v>216</v>
      </c>
      <c r="B54" t="s">
        <v>314</v>
      </c>
      <c r="C54" s="6">
        <v>0.375</v>
      </c>
      <c r="D54">
        <v>5</v>
      </c>
    </row>
    <row r="55" spans="1:4" x14ac:dyDescent="0.2">
      <c r="A55" t="s">
        <v>217</v>
      </c>
      <c r="B55" t="s">
        <v>314</v>
      </c>
      <c r="C55" s="6">
        <v>0.58333333333333337</v>
      </c>
      <c r="D55">
        <v>0</v>
      </c>
    </row>
    <row r="56" spans="1:4" x14ac:dyDescent="0.2">
      <c r="A56" t="s">
        <v>217</v>
      </c>
      <c r="B56" t="s">
        <v>314</v>
      </c>
      <c r="C56" s="6">
        <v>0.625</v>
      </c>
      <c r="D56">
        <v>0</v>
      </c>
    </row>
    <row r="57" spans="1:4" x14ac:dyDescent="0.2">
      <c r="A57" t="s">
        <v>217</v>
      </c>
      <c r="B57" t="s">
        <v>314</v>
      </c>
      <c r="C57" s="6">
        <v>0.66666666666666663</v>
      </c>
      <c r="D57">
        <v>0</v>
      </c>
    </row>
    <row r="58" spans="1:4" x14ac:dyDescent="0.2">
      <c r="A58" t="s">
        <v>217</v>
      </c>
      <c r="B58" t="s">
        <v>314</v>
      </c>
      <c r="C58" s="6">
        <v>0.70833333333333337</v>
      </c>
      <c r="D58">
        <v>0</v>
      </c>
    </row>
    <row r="59" spans="1:4" x14ac:dyDescent="0.2">
      <c r="A59" t="s">
        <v>217</v>
      </c>
      <c r="B59" t="s">
        <v>314</v>
      </c>
      <c r="C59" s="6">
        <v>0.75</v>
      </c>
      <c r="D59">
        <v>0</v>
      </c>
    </row>
    <row r="60" spans="1:4" x14ac:dyDescent="0.2">
      <c r="A60" t="s">
        <v>216</v>
      </c>
      <c r="B60" t="s">
        <v>315</v>
      </c>
      <c r="C60" s="6">
        <v>0.33333333333333331</v>
      </c>
      <c r="D60">
        <v>5</v>
      </c>
    </row>
    <row r="61" spans="1:4" x14ac:dyDescent="0.2">
      <c r="A61" t="s">
        <v>216</v>
      </c>
      <c r="B61" t="s">
        <v>315</v>
      </c>
      <c r="C61" s="6">
        <v>0.375</v>
      </c>
      <c r="D61">
        <v>5</v>
      </c>
    </row>
    <row r="62" spans="1:4" x14ac:dyDescent="0.2">
      <c r="A62" t="s">
        <v>216</v>
      </c>
      <c r="B62" t="s">
        <v>315</v>
      </c>
      <c r="C62" s="6">
        <v>0.41666666666666669</v>
      </c>
      <c r="D62">
        <v>5</v>
      </c>
    </row>
    <row r="63" spans="1:4" x14ac:dyDescent="0.2">
      <c r="A63" t="s">
        <v>216</v>
      </c>
      <c r="B63" t="s">
        <v>316</v>
      </c>
      <c r="C63" s="6">
        <v>0.66666666666666663</v>
      </c>
      <c r="D63">
        <v>0</v>
      </c>
    </row>
    <row r="64" spans="1:4" x14ac:dyDescent="0.2">
      <c r="A64" t="s">
        <v>216</v>
      </c>
      <c r="B64" t="s">
        <v>316</v>
      </c>
      <c r="C64" s="6">
        <v>0.70833333333333337</v>
      </c>
      <c r="D64">
        <v>0</v>
      </c>
    </row>
    <row r="65" spans="1:4" x14ac:dyDescent="0.2">
      <c r="A65" t="s">
        <v>216</v>
      </c>
      <c r="B65" t="s">
        <v>316</v>
      </c>
      <c r="C65" s="6">
        <v>0.75</v>
      </c>
      <c r="D65">
        <v>0</v>
      </c>
    </row>
    <row r="66" spans="1:4" x14ac:dyDescent="0.2">
      <c r="A66" t="s">
        <v>217</v>
      </c>
      <c r="B66" t="s">
        <v>317</v>
      </c>
      <c r="C66" s="12">
        <v>0.375</v>
      </c>
      <c r="D66">
        <v>2</v>
      </c>
    </row>
    <row r="67" spans="1:4" x14ac:dyDescent="0.2">
      <c r="A67" t="s">
        <v>217</v>
      </c>
      <c r="B67" t="s">
        <v>317</v>
      </c>
      <c r="C67" s="12">
        <v>0.41666666666666669</v>
      </c>
      <c r="D67">
        <v>0</v>
      </c>
    </row>
    <row r="68" spans="1:4" x14ac:dyDescent="0.2">
      <c r="A68" t="s">
        <v>217</v>
      </c>
      <c r="B68" t="s">
        <v>317</v>
      </c>
      <c r="C68" s="12">
        <v>0.45833333333333331</v>
      </c>
      <c r="D68">
        <v>2</v>
      </c>
    </row>
    <row r="69" spans="1:4" x14ac:dyDescent="0.2">
      <c r="A69" t="s">
        <v>217</v>
      </c>
      <c r="B69" t="s">
        <v>317</v>
      </c>
      <c r="C69" s="12">
        <v>0.70833333333333337</v>
      </c>
      <c r="D69">
        <v>0</v>
      </c>
    </row>
    <row r="70" spans="1:4" x14ac:dyDescent="0.2">
      <c r="A70" t="s">
        <v>217</v>
      </c>
      <c r="B70" t="s">
        <v>317</v>
      </c>
      <c r="C70" s="12">
        <v>0.75</v>
      </c>
      <c r="D70">
        <v>0</v>
      </c>
    </row>
    <row r="71" spans="1:4" x14ac:dyDescent="0.2">
      <c r="A71" t="s">
        <v>217</v>
      </c>
      <c r="B71" t="s">
        <v>317</v>
      </c>
      <c r="C71" s="12">
        <v>0.79166666666666663</v>
      </c>
      <c r="D71">
        <v>0</v>
      </c>
    </row>
    <row r="72" spans="1:4" x14ac:dyDescent="0.2">
      <c r="A72" t="s">
        <v>216</v>
      </c>
      <c r="B72" t="s">
        <v>318</v>
      </c>
      <c r="C72" s="6">
        <v>0.33333333333333331</v>
      </c>
      <c r="D72">
        <v>0</v>
      </c>
    </row>
    <row r="73" spans="1:4" x14ac:dyDescent="0.2">
      <c r="A73" t="s">
        <v>216</v>
      </c>
      <c r="B73" t="s">
        <v>318</v>
      </c>
      <c r="C73" s="6">
        <v>0.375</v>
      </c>
      <c r="D73">
        <v>0</v>
      </c>
    </row>
    <row r="74" spans="1:4" x14ac:dyDescent="0.2">
      <c r="A74" t="s">
        <v>216</v>
      </c>
      <c r="B74" t="s">
        <v>318</v>
      </c>
      <c r="C74" s="6">
        <v>0.41666666666666669</v>
      </c>
      <c r="D7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E83C-CE46-4392-B4D3-4F2A5DE5041B}">
  <dimension ref="A1:M4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7" sqref="L7"/>
    </sheetView>
  </sheetViews>
  <sheetFormatPr baseColWidth="10" defaultColWidth="8.83203125" defaultRowHeight="15" x14ac:dyDescent="0.2"/>
  <cols>
    <col min="1" max="1" width="15.1640625" bestFit="1" customWidth="1"/>
    <col min="2" max="2" width="53.6640625" bestFit="1" customWidth="1"/>
    <col min="3" max="3" width="29.33203125" bestFit="1" customWidth="1"/>
    <col min="5" max="5" width="9.1640625" bestFit="1" customWidth="1"/>
    <col min="6" max="6" width="10.1640625" bestFit="1" customWidth="1"/>
    <col min="7" max="8" width="12.5" customWidth="1"/>
    <col min="11" max="12" width="10.1640625" bestFit="1" customWidth="1"/>
  </cols>
  <sheetData>
    <row r="1" spans="1:12" x14ac:dyDescent="0.2">
      <c r="A1" s="16"/>
      <c r="B1" s="28"/>
      <c r="C1" s="25"/>
      <c r="D1" s="41" t="s">
        <v>675</v>
      </c>
      <c r="E1" s="41"/>
      <c r="F1" s="41"/>
      <c r="G1" s="41"/>
      <c r="H1" s="40"/>
      <c r="I1" s="41" t="s">
        <v>481</v>
      </c>
      <c r="J1" s="41"/>
      <c r="K1" s="41"/>
      <c r="L1" s="42"/>
    </row>
    <row r="2" spans="1:12" x14ac:dyDescent="0.2">
      <c r="A2" s="17" t="s">
        <v>476</v>
      </c>
      <c r="B2" s="18" t="s">
        <v>458</v>
      </c>
      <c r="C2" s="19" t="s">
        <v>533</v>
      </c>
      <c r="D2" s="18" t="s">
        <v>461</v>
      </c>
      <c r="E2" s="18" t="s">
        <v>462</v>
      </c>
      <c r="F2" s="18" t="s">
        <v>459</v>
      </c>
      <c r="G2" s="18" t="s">
        <v>460</v>
      </c>
      <c r="H2" s="18" t="s">
        <v>831</v>
      </c>
      <c r="I2" s="18" t="s">
        <v>461</v>
      </c>
      <c r="J2" s="18" t="s">
        <v>462</v>
      </c>
      <c r="K2" s="18" t="s">
        <v>459</v>
      </c>
      <c r="L2" s="19" t="s">
        <v>460</v>
      </c>
    </row>
    <row r="3" spans="1:12" x14ac:dyDescent="0.2">
      <c r="A3" s="24" t="s">
        <v>477</v>
      </c>
      <c r="B3" t="s">
        <v>463</v>
      </c>
      <c r="C3" s="26" t="s">
        <v>17</v>
      </c>
      <c r="D3" s="20">
        <v>1</v>
      </c>
      <c r="E3" s="15">
        <v>0</v>
      </c>
      <c r="F3" s="15">
        <v>0</v>
      </c>
      <c r="G3" s="37">
        <v>0</v>
      </c>
      <c r="H3" s="37">
        <v>0</v>
      </c>
      <c r="I3" s="20">
        <v>0</v>
      </c>
      <c r="J3" s="15">
        <v>0</v>
      </c>
      <c r="K3" s="15">
        <v>0</v>
      </c>
      <c r="L3" s="22">
        <v>0</v>
      </c>
    </row>
    <row r="4" spans="1:12" x14ac:dyDescent="0.2">
      <c r="A4" s="24" t="s">
        <v>477</v>
      </c>
      <c r="B4" t="s">
        <v>634</v>
      </c>
      <c r="C4" s="26" t="s">
        <v>534</v>
      </c>
      <c r="D4" s="21">
        <v>1</v>
      </c>
      <c r="E4" s="14">
        <v>0</v>
      </c>
      <c r="F4" s="14">
        <v>0</v>
      </c>
      <c r="G4" s="38">
        <v>1</v>
      </c>
      <c r="H4" s="38">
        <v>0</v>
      </c>
      <c r="I4" s="21">
        <v>1</v>
      </c>
      <c r="J4" s="14">
        <v>0</v>
      </c>
      <c r="K4" s="14">
        <v>0</v>
      </c>
      <c r="L4" s="23">
        <v>0</v>
      </c>
    </row>
    <row r="5" spans="1:12" x14ac:dyDescent="0.2">
      <c r="A5" s="24" t="s">
        <v>477</v>
      </c>
      <c r="B5" t="s">
        <v>473</v>
      </c>
      <c r="C5" s="26" t="s">
        <v>535</v>
      </c>
      <c r="D5" s="21">
        <v>1</v>
      </c>
      <c r="E5" s="14">
        <v>1</v>
      </c>
      <c r="F5" s="14">
        <v>1</v>
      </c>
      <c r="G5" s="38">
        <v>1</v>
      </c>
      <c r="H5" s="38">
        <v>1</v>
      </c>
      <c r="I5" s="21">
        <v>1</v>
      </c>
      <c r="J5" s="14">
        <v>1</v>
      </c>
      <c r="K5" s="14">
        <v>0</v>
      </c>
      <c r="L5" s="23">
        <v>1</v>
      </c>
    </row>
    <row r="6" spans="1:12" x14ac:dyDescent="0.2">
      <c r="A6" s="24" t="s">
        <v>478</v>
      </c>
      <c r="B6" t="s">
        <v>539</v>
      </c>
      <c r="C6" s="26" t="s">
        <v>18</v>
      </c>
      <c r="D6" s="21">
        <v>1</v>
      </c>
      <c r="E6" s="14">
        <v>1</v>
      </c>
      <c r="F6" s="14">
        <v>1</v>
      </c>
      <c r="G6" s="38">
        <v>1</v>
      </c>
      <c r="H6" s="38">
        <v>0</v>
      </c>
      <c r="I6" s="21">
        <v>1</v>
      </c>
      <c r="J6" s="14">
        <v>1</v>
      </c>
      <c r="K6" s="14">
        <v>0</v>
      </c>
      <c r="L6" s="23">
        <v>1</v>
      </c>
    </row>
    <row r="7" spans="1:12" x14ac:dyDescent="0.2">
      <c r="A7" s="24" t="s">
        <v>478</v>
      </c>
      <c r="B7" t="s">
        <v>540</v>
      </c>
      <c r="C7" s="26" t="s">
        <v>19</v>
      </c>
      <c r="D7" s="21">
        <v>1</v>
      </c>
      <c r="E7" s="14">
        <v>1</v>
      </c>
      <c r="F7" s="14">
        <v>1</v>
      </c>
      <c r="G7" s="38">
        <v>1</v>
      </c>
      <c r="H7" s="38">
        <v>0</v>
      </c>
      <c r="I7" s="21">
        <v>0</v>
      </c>
      <c r="J7" s="14">
        <v>0</v>
      </c>
      <c r="K7" s="14">
        <v>0</v>
      </c>
      <c r="L7" s="23">
        <v>1</v>
      </c>
    </row>
    <row r="8" spans="1:12" x14ac:dyDescent="0.2">
      <c r="A8" s="24" t="s">
        <v>674</v>
      </c>
      <c r="B8" t="s">
        <v>465</v>
      </c>
      <c r="C8" s="26" t="s">
        <v>527</v>
      </c>
      <c r="D8" s="21">
        <v>1</v>
      </c>
      <c r="E8" s="14">
        <v>1</v>
      </c>
      <c r="F8" s="14">
        <v>1</v>
      </c>
      <c r="G8" s="38">
        <v>1</v>
      </c>
      <c r="H8" s="38">
        <v>0</v>
      </c>
      <c r="I8" s="21">
        <v>1</v>
      </c>
      <c r="J8" s="14">
        <v>0</v>
      </c>
      <c r="K8" s="14">
        <v>0</v>
      </c>
      <c r="L8" s="23">
        <v>0</v>
      </c>
    </row>
    <row r="9" spans="1:12" x14ac:dyDescent="0.2">
      <c r="A9" s="24" t="s">
        <v>674</v>
      </c>
      <c r="B9" t="s">
        <v>466</v>
      </c>
      <c r="C9" s="26" t="s">
        <v>528</v>
      </c>
      <c r="D9" s="21">
        <v>1</v>
      </c>
      <c r="E9" s="14">
        <v>1</v>
      </c>
      <c r="F9" s="14">
        <v>1</v>
      </c>
      <c r="G9" s="38">
        <v>1</v>
      </c>
      <c r="H9" s="38">
        <v>1</v>
      </c>
      <c r="I9" s="21">
        <v>1</v>
      </c>
      <c r="J9" s="14">
        <v>0</v>
      </c>
      <c r="K9" s="14">
        <v>0</v>
      </c>
      <c r="L9" s="23">
        <v>0</v>
      </c>
    </row>
    <row r="10" spans="1:12" x14ac:dyDescent="0.2">
      <c r="A10" s="24" t="s">
        <v>674</v>
      </c>
      <c r="B10" t="s">
        <v>464</v>
      </c>
      <c r="C10" s="26" t="s">
        <v>529</v>
      </c>
      <c r="D10" s="21">
        <v>1</v>
      </c>
      <c r="E10" s="14">
        <v>1</v>
      </c>
      <c r="F10" s="14">
        <v>0</v>
      </c>
      <c r="G10" s="38">
        <v>0</v>
      </c>
      <c r="H10" s="38">
        <v>0</v>
      </c>
      <c r="I10" s="21">
        <v>0</v>
      </c>
      <c r="J10" s="14">
        <v>0</v>
      </c>
      <c r="K10" s="14">
        <v>0</v>
      </c>
      <c r="L10" s="23">
        <v>0</v>
      </c>
    </row>
    <row r="11" spans="1:12" x14ac:dyDescent="0.2">
      <c r="A11" s="24" t="s">
        <v>674</v>
      </c>
      <c r="B11" t="s">
        <v>467</v>
      </c>
      <c r="C11" s="26" t="s">
        <v>194</v>
      </c>
      <c r="D11" s="21">
        <v>0</v>
      </c>
      <c r="E11" s="14">
        <v>1</v>
      </c>
      <c r="F11" s="14">
        <v>1</v>
      </c>
      <c r="G11" s="38">
        <v>1</v>
      </c>
      <c r="H11" s="38">
        <v>0</v>
      </c>
      <c r="I11" s="21">
        <v>0</v>
      </c>
      <c r="J11" s="14">
        <v>0</v>
      </c>
      <c r="K11" s="14">
        <v>0</v>
      </c>
      <c r="L11" s="23">
        <v>0</v>
      </c>
    </row>
    <row r="12" spans="1:12" x14ac:dyDescent="0.2">
      <c r="A12" s="24" t="s">
        <v>674</v>
      </c>
      <c r="B12" t="s">
        <v>468</v>
      </c>
      <c r="C12" s="26" t="s">
        <v>541</v>
      </c>
      <c r="D12" s="21">
        <v>0</v>
      </c>
      <c r="E12" s="14">
        <v>0</v>
      </c>
      <c r="F12" s="14">
        <v>0</v>
      </c>
      <c r="G12" s="38">
        <v>1</v>
      </c>
      <c r="H12" s="38">
        <v>0</v>
      </c>
      <c r="I12" s="21">
        <v>0</v>
      </c>
      <c r="J12" s="14">
        <v>0</v>
      </c>
      <c r="K12" s="14">
        <v>0</v>
      </c>
      <c r="L12" s="23">
        <v>0</v>
      </c>
    </row>
    <row r="13" spans="1:12" x14ac:dyDescent="0.2">
      <c r="A13" s="24" t="s">
        <v>674</v>
      </c>
      <c r="B13" t="s">
        <v>474</v>
      </c>
      <c r="C13" s="26" t="s">
        <v>578</v>
      </c>
      <c r="D13" s="21">
        <v>0</v>
      </c>
      <c r="E13" s="14">
        <v>0</v>
      </c>
      <c r="F13" s="14">
        <v>1</v>
      </c>
      <c r="G13" s="38">
        <v>0</v>
      </c>
      <c r="H13" s="38">
        <v>0</v>
      </c>
      <c r="I13" s="21">
        <v>0</v>
      </c>
      <c r="J13" s="14">
        <v>0</v>
      </c>
      <c r="K13" s="14">
        <v>0</v>
      </c>
      <c r="L13" s="23">
        <v>0</v>
      </c>
    </row>
    <row r="14" spans="1:12" x14ac:dyDescent="0.2">
      <c r="A14" s="24" t="s">
        <v>674</v>
      </c>
      <c r="B14" t="s">
        <v>475</v>
      </c>
      <c r="C14" s="26" t="s">
        <v>577</v>
      </c>
      <c r="D14" s="21">
        <v>0</v>
      </c>
      <c r="E14" s="14">
        <v>0</v>
      </c>
      <c r="F14" s="14">
        <v>1</v>
      </c>
      <c r="G14" s="38">
        <v>0</v>
      </c>
      <c r="H14" s="38">
        <v>0</v>
      </c>
      <c r="I14" s="21">
        <v>0</v>
      </c>
      <c r="J14" s="14">
        <v>0</v>
      </c>
      <c r="K14" s="14">
        <v>0</v>
      </c>
      <c r="L14" s="23">
        <v>0</v>
      </c>
    </row>
    <row r="15" spans="1:12" x14ac:dyDescent="0.2">
      <c r="A15" s="24" t="s">
        <v>674</v>
      </c>
      <c r="B15" t="s">
        <v>664</v>
      </c>
      <c r="C15" s="26" t="s">
        <v>660</v>
      </c>
      <c r="D15" s="21">
        <v>1</v>
      </c>
      <c r="E15" s="14">
        <v>1</v>
      </c>
      <c r="F15" s="14">
        <v>0</v>
      </c>
      <c r="G15" s="38">
        <v>1</v>
      </c>
      <c r="H15" s="38">
        <v>1</v>
      </c>
      <c r="I15" s="21">
        <v>0</v>
      </c>
      <c r="J15" s="14">
        <v>0</v>
      </c>
      <c r="K15" s="14">
        <v>0</v>
      </c>
      <c r="L15" s="23">
        <v>0</v>
      </c>
    </row>
    <row r="16" spans="1:12" x14ac:dyDescent="0.2">
      <c r="A16" s="24" t="s">
        <v>674</v>
      </c>
      <c r="B16" t="s">
        <v>665</v>
      </c>
      <c r="C16" s="26" t="s">
        <v>659</v>
      </c>
      <c r="D16" s="21">
        <v>1</v>
      </c>
      <c r="E16" s="14">
        <v>1</v>
      </c>
      <c r="F16" s="14">
        <v>0</v>
      </c>
      <c r="G16" s="38">
        <v>1</v>
      </c>
      <c r="H16" s="38">
        <v>1</v>
      </c>
      <c r="I16" s="21">
        <v>0</v>
      </c>
      <c r="J16" s="14">
        <v>0</v>
      </c>
      <c r="K16" s="14">
        <v>0</v>
      </c>
      <c r="L16" s="23">
        <v>0</v>
      </c>
    </row>
    <row r="17" spans="1:12" x14ac:dyDescent="0.2">
      <c r="A17" s="24" t="s">
        <v>674</v>
      </c>
      <c r="B17" t="s">
        <v>663</v>
      </c>
      <c r="C17" s="26" t="s">
        <v>649</v>
      </c>
      <c r="D17" s="21">
        <v>1</v>
      </c>
      <c r="E17" s="14">
        <v>1</v>
      </c>
      <c r="F17" s="14">
        <v>0</v>
      </c>
      <c r="G17" s="38">
        <v>1</v>
      </c>
      <c r="H17" s="38">
        <v>1</v>
      </c>
      <c r="I17" s="21">
        <v>0</v>
      </c>
      <c r="J17" s="14">
        <v>0</v>
      </c>
      <c r="K17" s="14">
        <v>0</v>
      </c>
      <c r="L17" s="23">
        <v>0</v>
      </c>
    </row>
    <row r="18" spans="1:12" x14ac:dyDescent="0.2">
      <c r="A18" s="24" t="s">
        <v>674</v>
      </c>
      <c r="B18" t="s">
        <v>661</v>
      </c>
      <c r="C18" s="26" t="s">
        <v>644</v>
      </c>
      <c r="D18" s="21">
        <v>0</v>
      </c>
      <c r="E18" s="14">
        <v>1</v>
      </c>
      <c r="F18" s="14">
        <v>0</v>
      </c>
      <c r="G18" s="38">
        <v>1</v>
      </c>
      <c r="H18" s="38">
        <v>1</v>
      </c>
      <c r="I18" s="21">
        <v>0</v>
      </c>
      <c r="J18" s="14">
        <v>0</v>
      </c>
      <c r="K18" s="14">
        <v>0</v>
      </c>
      <c r="L18" s="23">
        <v>0</v>
      </c>
    </row>
    <row r="19" spans="1:12" x14ac:dyDescent="0.2">
      <c r="A19" s="24" t="s">
        <v>674</v>
      </c>
      <c r="B19" t="s">
        <v>662</v>
      </c>
      <c r="C19" s="26" t="s">
        <v>645</v>
      </c>
      <c r="D19" s="21">
        <v>0</v>
      </c>
      <c r="E19" s="14">
        <v>1</v>
      </c>
      <c r="F19" s="14">
        <v>0</v>
      </c>
      <c r="G19" s="38">
        <v>1</v>
      </c>
      <c r="H19" s="38">
        <v>1</v>
      </c>
      <c r="I19" s="21">
        <v>0</v>
      </c>
      <c r="J19" s="14">
        <v>0</v>
      </c>
      <c r="K19" s="14">
        <v>0</v>
      </c>
      <c r="L19" s="23">
        <v>0</v>
      </c>
    </row>
    <row r="20" spans="1:12" x14ac:dyDescent="0.2">
      <c r="A20" s="24" t="s">
        <v>674</v>
      </c>
      <c r="B20" t="s">
        <v>673</v>
      </c>
      <c r="C20" s="26" t="s">
        <v>672</v>
      </c>
      <c r="D20" s="31">
        <v>0</v>
      </c>
      <c r="E20" s="29">
        <v>0</v>
      </c>
      <c r="F20" s="29">
        <v>0</v>
      </c>
      <c r="G20" s="39">
        <v>1</v>
      </c>
      <c r="H20" s="39">
        <v>1</v>
      </c>
      <c r="I20" s="31">
        <v>0</v>
      </c>
      <c r="J20" s="29">
        <v>0</v>
      </c>
      <c r="K20" s="29">
        <v>0</v>
      </c>
      <c r="L20" s="30">
        <v>0</v>
      </c>
    </row>
    <row r="21" spans="1:12" x14ac:dyDescent="0.2">
      <c r="A21" s="24" t="s">
        <v>674</v>
      </c>
      <c r="B21" t="s">
        <v>552</v>
      </c>
      <c r="C21" s="26" t="s">
        <v>542</v>
      </c>
      <c r="D21" s="20">
        <v>0</v>
      </c>
      <c r="E21" s="15">
        <v>0</v>
      </c>
      <c r="F21" s="22">
        <v>1</v>
      </c>
      <c r="G21" s="37">
        <v>1</v>
      </c>
      <c r="H21" s="37">
        <v>1</v>
      </c>
      <c r="I21" s="20">
        <v>0</v>
      </c>
      <c r="J21" s="15">
        <v>0</v>
      </c>
      <c r="K21" s="15">
        <v>0</v>
      </c>
      <c r="L21" s="22">
        <v>0</v>
      </c>
    </row>
    <row r="22" spans="1:12" x14ac:dyDescent="0.2">
      <c r="A22" s="24" t="s">
        <v>674</v>
      </c>
      <c r="B22" t="s">
        <v>553</v>
      </c>
      <c r="C22" s="26" t="s">
        <v>543</v>
      </c>
      <c r="D22" s="21">
        <v>0</v>
      </c>
      <c r="E22" s="14">
        <v>0</v>
      </c>
      <c r="F22" s="23">
        <v>1</v>
      </c>
      <c r="G22" s="38">
        <v>1</v>
      </c>
      <c r="H22" s="38">
        <v>1</v>
      </c>
      <c r="I22" s="21">
        <v>0</v>
      </c>
      <c r="J22" s="14">
        <v>0</v>
      </c>
      <c r="K22" s="14">
        <v>0</v>
      </c>
      <c r="L22" s="23">
        <v>0</v>
      </c>
    </row>
    <row r="23" spans="1:12" x14ac:dyDescent="0.2">
      <c r="A23" s="24" t="s">
        <v>674</v>
      </c>
      <c r="B23" t="s">
        <v>554</v>
      </c>
      <c r="C23" s="26" t="s">
        <v>544</v>
      </c>
      <c r="D23" s="21">
        <v>0</v>
      </c>
      <c r="E23" s="14">
        <v>0</v>
      </c>
      <c r="F23" s="23">
        <v>1</v>
      </c>
      <c r="G23" s="38">
        <v>1</v>
      </c>
      <c r="H23" s="38">
        <v>1</v>
      </c>
      <c r="I23" s="21">
        <v>0</v>
      </c>
      <c r="J23" s="14">
        <v>0</v>
      </c>
      <c r="K23" s="14">
        <v>0</v>
      </c>
      <c r="L23" s="23">
        <v>0</v>
      </c>
    </row>
    <row r="24" spans="1:12" x14ac:dyDescent="0.2">
      <c r="A24" s="24" t="s">
        <v>479</v>
      </c>
      <c r="B24" t="s">
        <v>570</v>
      </c>
      <c r="C24" s="26" t="s">
        <v>239</v>
      </c>
      <c r="D24" s="21">
        <v>0</v>
      </c>
      <c r="E24" s="14">
        <v>0</v>
      </c>
      <c r="F24" s="14">
        <v>1</v>
      </c>
      <c r="G24" s="38">
        <v>1</v>
      </c>
      <c r="H24" s="38">
        <v>1</v>
      </c>
      <c r="I24" s="21">
        <v>0</v>
      </c>
      <c r="J24" s="14">
        <v>0</v>
      </c>
      <c r="K24" s="14">
        <v>0</v>
      </c>
      <c r="L24" s="23">
        <v>1</v>
      </c>
    </row>
    <row r="25" spans="1:12" x14ac:dyDescent="0.2">
      <c r="A25" s="24" t="s">
        <v>479</v>
      </c>
      <c r="B25" t="s">
        <v>571</v>
      </c>
      <c r="C25" s="26" t="s">
        <v>240</v>
      </c>
      <c r="D25" s="21">
        <v>1</v>
      </c>
      <c r="E25" s="14">
        <v>0</v>
      </c>
      <c r="F25" s="14">
        <v>1</v>
      </c>
      <c r="G25" s="38">
        <v>1</v>
      </c>
      <c r="H25" s="38">
        <v>1</v>
      </c>
      <c r="I25" s="21">
        <v>1</v>
      </c>
      <c r="J25" s="14">
        <v>0</v>
      </c>
      <c r="K25" s="14">
        <v>0</v>
      </c>
      <c r="L25" s="23">
        <v>1</v>
      </c>
    </row>
    <row r="26" spans="1:12" x14ac:dyDescent="0.2">
      <c r="A26" s="24" t="s">
        <v>479</v>
      </c>
      <c r="B26" t="s">
        <v>469</v>
      </c>
      <c r="C26" s="26" t="s">
        <v>432</v>
      </c>
      <c r="D26" s="21">
        <v>1</v>
      </c>
      <c r="E26" s="14">
        <v>1</v>
      </c>
      <c r="F26" s="14">
        <v>1</v>
      </c>
      <c r="G26" s="38">
        <v>1</v>
      </c>
      <c r="H26" s="38">
        <v>1</v>
      </c>
      <c r="I26" s="21">
        <v>1</v>
      </c>
      <c r="J26" s="14">
        <v>0</v>
      </c>
      <c r="K26" s="14">
        <v>0</v>
      </c>
      <c r="L26" s="23">
        <v>1</v>
      </c>
    </row>
    <row r="27" spans="1:12" x14ac:dyDescent="0.2">
      <c r="A27" s="24" t="s">
        <v>479</v>
      </c>
      <c r="B27" t="s">
        <v>470</v>
      </c>
      <c r="C27" s="26" t="s">
        <v>433</v>
      </c>
      <c r="D27" s="21">
        <v>1</v>
      </c>
      <c r="E27" s="14">
        <v>1</v>
      </c>
      <c r="F27" s="14">
        <v>1</v>
      </c>
      <c r="G27" s="38">
        <v>1</v>
      </c>
      <c r="H27" s="38">
        <v>1</v>
      </c>
      <c r="I27" s="21">
        <v>1</v>
      </c>
      <c r="J27" s="14">
        <v>0</v>
      </c>
      <c r="K27" s="14">
        <v>0</v>
      </c>
      <c r="L27" s="23">
        <v>1</v>
      </c>
    </row>
    <row r="28" spans="1:12" x14ac:dyDescent="0.2">
      <c r="A28" s="24" t="s">
        <v>479</v>
      </c>
      <c r="B28" t="s">
        <v>471</v>
      </c>
      <c r="C28" s="26" t="s">
        <v>434</v>
      </c>
      <c r="D28" s="21">
        <v>1</v>
      </c>
      <c r="E28" s="14">
        <v>1</v>
      </c>
      <c r="F28" s="14">
        <v>1</v>
      </c>
      <c r="G28" s="38">
        <v>1</v>
      </c>
      <c r="H28" s="38">
        <v>1</v>
      </c>
      <c r="I28" s="21">
        <v>1</v>
      </c>
      <c r="J28" s="14">
        <v>0</v>
      </c>
      <c r="K28" s="14">
        <v>0</v>
      </c>
      <c r="L28" s="23">
        <v>1</v>
      </c>
    </row>
    <row r="29" spans="1:12" x14ac:dyDescent="0.2">
      <c r="A29" s="24" t="s">
        <v>479</v>
      </c>
      <c r="B29" t="s">
        <v>472</v>
      </c>
      <c r="C29" s="26" t="s">
        <v>557</v>
      </c>
      <c r="D29" s="21">
        <v>1</v>
      </c>
      <c r="E29" s="14">
        <v>1</v>
      </c>
      <c r="F29" s="14">
        <v>1</v>
      </c>
      <c r="G29" s="38">
        <v>1</v>
      </c>
      <c r="H29" s="38">
        <v>1</v>
      </c>
      <c r="I29" s="21">
        <v>1</v>
      </c>
      <c r="J29" s="14">
        <v>1</v>
      </c>
      <c r="K29" s="14">
        <v>0</v>
      </c>
      <c r="L29" s="23">
        <v>1</v>
      </c>
    </row>
    <row r="30" spans="1:12" x14ac:dyDescent="0.2">
      <c r="A30" s="24" t="s">
        <v>479</v>
      </c>
      <c r="B30" t="s">
        <v>572</v>
      </c>
      <c r="C30" s="26" t="s">
        <v>555</v>
      </c>
      <c r="D30" s="21">
        <v>1</v>
      </c>
      <c r="E30" s="14">
        <v>1</v>
      </c>
      <c r="F30" s="14">
        <v>1</v>
      </c>
      <c r="G30" s="38">
        <v>1</v>
      </c>
      <c r="H30" s="38">
        <v>1</v>
      </c>
      <c r="I30" s="21">
        <v>1</v>
      </c>
      <c r="J30" s="14">
        <v>1</v>
      </c>
      <c r="K30" s="14">
        <v>0</v>
      </c>
      <c r="L30" s="23">
        <v>1</v>
      </c>
    </row>
    <row r="31" spans="1:12" x14ac:dyDescent="0.2">
      <c r="A31" s="24" t="s">
        <v>479</v>
      </c>
      <c r="B31" t="s">
        <v>560</v>
      </c>
      <c r="C31" s="26" t="s">
        <v>499</v>
      </c>
      <c r="D31" s="21">
        <v>1</v>
      </c>
      <c r="E31" s="14">
        <v>1</v>
      </c>
      <c r="F31" s="14">
        <v>1</v>
      </c>
      <c r="G31" s="38">
        <v>1</v>
      </c>
      <c r="H31" s="38">
        <v>1</v>
      </c>
      <c r="I31" s="21">
        <v>1</v>
      </c>
      <c r="J31" s="14">
        <v>1</v>
      </c>
      <c r="K31" s="14">
        <v>0</v>
      </c>
      <c r="L31" s="23">
        <v>1</v>
      </c>
    </row>
    <row r="32" spans="1:12" x14ac:dyDescent="0.2">
      <c r="A32" s="24" t="s">
        <v>479</v>
      </c>
      <c r="B32" t="s">
        <v>561</v>
      </c>
      <c r="C32" s="26" t="s">
        <v>505</v>
      </c>
      <c r="D32" s="21">
        <v>0</v>
      </c>
      <c r="E32" s="14">
        <v>1</v>
      </c>
      <c r="F32" s="14">
        <v>1</v>
      </c>
      <c r="G32" s="38">
        <v>1</v>
      </c>
      <c r="H32" s="38">
        <v>0</v>
      </c>
      <c r="I32" s="21">
        <v>0</v>
      </c>
      <c r="J32" s="14">
        <v>1</v>
      </c>
      <c r="K32" s="14">
        <v>0</v>
      </c>
      <c r="L32" s="23">
        <v>1</v>
      </c>
    </row>
    <row r="33" spans="1:13" x14ac:dyDescent="0.2">
      <c r="A33" s="24" t="s">
        <v>479</v>
      </c>
      <c r="B33" t="s">
        <v>564</v>
      </c>
      <c r="C33" s="26" t="s">
        <v>512</v>
      </c>
      <c r="D33" s="21">
        <v>0</v>
      </c>
      <c r="E33" s="14">
        <v>1</v>
      </c>
      <c r="F33" s="14">
        <v>0</v>
      </c>
      <c r="G33" s="38">
        <v>1</v>
      </c>
      <c r="H33" s="38">
        <v>0</v>
      </c>
      <c r="I33" s="21">
        <v>0</v>
      </c>
      <c r="J33" s="14">
        <v>1</v>
      </c>
      <c r="K33" s="14">
        <v>0</v>
      </c>
      <c r="L33" s="23">
        <v>0</v>
      </c>
    </row>
    <row r="34" spans="1:13" x14ac:dyDescent="0.2">
      <c r="A34" s="24" t="s">
        <v>480</v>
      </c>
      <c r="B34" t="s">
        <v>565</v>
      </c>
      <c r="C34" s="26" t="s">
        <v>515</v>
      </c>
      <c r="D34" s="21">
        <v>1</v>
      </c>
      <c r="E34" s="14">
        <v>1</v>
      </c>
      <c r="F34" s="14">
        <v>1</v>
      </c>
      <c r="G34" s="38">
        <v>1</v>
      </c>
      <c r="H34" s="38">
        <v>1</v>
      </c>
      <c r="I34" s="21">
        <v>0</v>
      </c>
      <c r="J34" s="14">
        <v>0</v>
      </c>
      <c r="K34" s="14">
        <v>0</v>
      </c>
      <c r="L34" s="23">
        <v>0</v>
      </c>
    </row>
    <row r="35" spans="1:13" x14ac:dyDescent="0.2">
      <c r="A35" s="24" t="s">
        <v>480</v>
      </c>
      <c r="B35" t="s">
        <v>566</v>
      </c>
      <c r="C35" s="26" t="s">
        <v>516</v>
      </c>
      <c r="D35" s="21">
        <v>1</v>
      </c>
      <c r="E35" s="14">
        <v>0</v>
      </c>
      <c r="F35" s="14">
        <v>0</v>
      </c>
      <c r="G35" s="38">
        <v>0</v>
      </c>
      <c r="H35" s="38">
        <v>0</v>
      </c>
      <c r="I35" s="21">
        <v>0</v>
      </c>
      <c r="J35" s="14">
        <v>0</v>
      </c>
      <c r="K35" s="14">
        <v>0</v>
      </c>
      <c r="L35" s="23">
        <v>0</v>
      </c>
    </row>
    <row r="36" spans="1:13" x14ac:dyDescent="0.2">
      <c r="A36" s="24" t="s">
        <v>480</v>
      </c>
      <c r="B36" t="s">
        <v>567</v>
      </c>
      <c r="C36" s="26" t="s">
        <v>517</v>
      </c>
      <c r="D36" s="21">
        <v>1</v>
      </c>
      <c r="E36" s="14">
        <v>1</v>
      </c>
      <c r="F36" s="14">
        <v>1</v>
      </c>
      <c r="G36" s="38">
        <v>1</v>
      </c>
      <c r="H36" s="38">
        <v>1</v>
      </c>
      <c r="I36" s="21">
        <v>0</v>
      </c>
      <c r="J36" s="14">
        <v>0</v>
      </c>
      <c r="K36" s="14">
        <v>0</v>
      </c>
      <c r="L36" s="23">
        <v>0</v>
      </c>
    </row>
    <row r="37" spans="1:13" x14ac:dyDescent="0.2">
      <c r="A37" s="24" t="s">
        <v>480</v>
      </c>
      <c r="B37" t="s">
        <v>568</v>
      </c>
      <c r="C37" s="26" t="s">
        <v>518</v>
      </c>
      <c r="D37" s="21">
        <v>1</v>
      </c>
      <c r="E37" s="14">
        <v>1</v>
      </c>
      <c r="F37" s="14">
        <v>1</v>
      </c>
      <c r="G37" s="38">
        <v>1</v>
      </c>
      <c r="H37" s="38">
        <v>1</v>
      </c>
      <c r="I37" s="21">
        <v>0</v>
      </c>
      <c r="J37" s="14">
        <v>0</v>
      </c>
      <c r="K37" s="14">
        <v>0</v>
      </c>
      <c r="L37" s="23">
        <v>0</v>
      </c>
      <c r="M37" s="24"/>
    </row>
    <row r="38" spans="1:13" x14ac:dyDescent="0.2">
      <c r="A38" s="24" t="s">
        <v>480</v>
      </c>
      <c r="B38" t="s">
        <v>569</v>
      </c>
      <c r="C38" s="26" t="s">
        <v>519</v>
      </c>
      <c r="D38" s="21">
        <v>1</v>
      </c>
      <c r="E38" s="14">
        <v>1</v>
      </c>
      <c r="F38" s="14">
        <v>1</v>
      </c>
      <c r="G38" s="38">
        <v>1</v>
      </c>
      <c r="H38" s="38">
        <v>1</v>
      </c>
      <c r="I38" s="21">
        <v>0</v>
      </c>
      <c r="J38" s="14">
        <v>0</v>
      </c>
      <c r="K38" s="14">
        <v>0</v>
      </c>
      <c r="L38" s="23">
        <v>0</v>
      </c>
      <c r="M38" s="24"/>
    </row>
    <row r="39" spans="1:13" x14ac:dyDescent="0.2">
      <c r="A39" s="24" t="s">
        <v>480</v>
      </c>
      <c r="B39" t="s">
        <v>562</v>
      </c>
      <c r="C39" s="26" t="s">
        <v>325</v>
      </c>
      <c r="D39" s="21">
        <v>1</v>
      </c>
      <c r="E39" s="14">
        <v>0</v>
      </c>
      <c r="F39" s="14">
        <v>0</v>
      </c>
      <c r="G39" s="38">
        <v>1</v>
      </c>
      <c r="H39" s="38">
        <v>1</v>
      </c>
      <c r="I39" s="21">
        <v>0</v>
      </c>
      <c r="J39" s="14">
        <v>0</v>
      </c>
      <c r="K39" s="14">
        <v>0</v>
      </c>
      <c r="L39" s="23">
        <v>0</v>
      </c>
    </row>
    <row r="40" spans="1:13" x14ac:dyDescent="0.2">
      <c r="A40" s="24" t="s">
        <v>480</v>
      </c>
      <c r="B40" t="s">
        <v>563</v>
      </c>
      <c r="C40" s="26" t="s">
        <v>110</v>
      </c>
      <c r="D40" s="21">
        <v>1</v>
      </c>
      <c r="E40" s="14">
        <v>1</v>
      </c>
      <c r="F40" s="14">
        <v>0</v>
      </c>
      <c r="G40" s="38">
        <v>0</v>
      </c>
      <c r="H40" s="38">
        <v>0</v>
      </c>
      <c r="I40" s="21">
        <v>0</v>
      </c>
      <c r="J40" s="14">
        <v>0</v>
      </c>
      <c r="K40" s="14">
        <v>0</v>
      </c>
      <c r="L40" s="23">
        <v>0</v>
      </c>
    </row>
  </sheetData>
  <mergeCells count="2">
    <mergeCell ref="D1:G1"/>
    <mergeCell ref="I1:L1"/>
  </mergeCells>
  <phoneticPr fontId="5" type="noConversion"/>
  <conditionalFormatting sqref="D3:L18 D20:L40">
    <cfRule type="colorScale" priority="6">
      <colorScale>
        <cfvo type="min"/>
        <cfvo type="max"/>
        <color theme="0"/>
        <color theme="9" tint="0.79998168889431442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D19:L19">
    <cfRule type="colorScale" priority="2">
      <colorScale>
        <cfvo type="min"/>
        <cfvo type="max"/>
        <color theme="0"/>
        <color theme="9" tint="0.79998168889431442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15C696D-9137-4010-802E-971246C902F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D3:L18 D20:L40</xm:sqref>
        </x14:conditionalFormatting>
        <x14:conditionalFormatting xmlns:xm="http://schemas.microsoft.com/office/excel/2006/main">
          <x14:cfRule type="iconSet" priority="1" id="{26493821-CB64-48C0-B631-92527240EB1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D19:L19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1F53-2848-44F2-BF10-D83E8C5D927F}">
  <dimension ref="A1:P19"/>
  <sheetViews>
    <sheetView workbookViewId="0">
      <selection activeCell="M12" sqref="M12"/>
    </sheetView>
  </sheetViews>
  <sheetFormatPr baseColWidth="10" defaultColWidth="8.83203125" defaultRowHeight="15" x14ac:dyDescent="0.2"/>
  <cols>
    <col min="2" max="2" width="12" bestFit="1" customWidth="1"/>
  </cols>
  <sheetData>
    <row r="1" spans="1:16" x14ac:dyDescent="0.2">
      <c r="A1" t="s">
        <v>799</v>
      </c>
    </row>
    <row r="2" spans="1:16" ht="16" thickBot="1" x14ac:dyDescent="0.25">
      <c r="M2" t="s">
        <v>825</v>
      </c>
      <c r="N2" t="s">
        <v>826</v>
      </c>
      <c r="O2" t="s">
        <v>827</v>
      </c>
    </row>
    <row r="3" spans="1:16" x14ac:dyDescent="0.2">
      <c r="A3" s="36" t="s">
        <v>800</v>
      </c>
      <c r="B3" s="36"/>
      <c r="M3">
        <v>3.2386784521643803</v>
      </c>
      <c r="N3">
        <v>2.9923933722884763</v>
      </c>
      <c r="O3">
        <v>2.4977618475291283</v>
      </c>
      <c r="P3">
        <f>$B$17+M3*$B$18+N3*$B$19</f>
        <v>2.4977618475291283</v>
      </c>
    </row>
    <row r="4" spans="1:16" x14ac:dyDescent="0.2">
      <c r="A4" t="s">
        <v>801</v>
      </c>
      <c r="B4">
        <v>1</v>
      </c>
      <c r="M4">
        <v>3.2580965380214821</v>
      </c>
      <c r="N4">
        <v>2.7080502011022101</v>
      </c>
      <c r="O4">
        <v>1.9469612985438722</v>
      </c>
      <c r="P4">
        <f>$B$17+M4*$B$18+N4*$B$19</f>
        <v>1.9469612985438722</v>
      </c>
    </row>
    <row r="5" spans="1:16" x14ac:dyDescent="0.2">
      <c r="A5" t="s">
        <v>802</v>
      </c>
      <c r="B5">
        <v>1</v>
      </c>
      <c r="M5">
        <v>3.7013019741124933</v>
      </c>
      <c r="N5">
        <v>2.9687036011660717</v>
      </c>
      <c r="O5">
        <v>2.806293642577701</v>
      </c>
      <c r="P5">
        <f>$B$17+M5*$B$18+N5*$B$19</f>
        <v>2.806293642577701</v>
      </c>
    </row>
    <row r="6" spans="1:16" x14ac:dyDescent="0.2">
      <c r="A6" t="s">
        <v>803</v>
      </c>
      <c r="B6">
        <v>1</v>
      </c>
    </row>
    <row r="7" spans="1:16" x14ac:dyDescent="0.2">
      <c r="A7" t="s">
        <v>804</v>
      </c>
      <c r="B7">
        <v>3.4626080699520192E-16</v>
      </c>
    </row>
    <row r="8" spans="1:16" ht="16" thickBot="1" x14ac:dyDescent="0.25">
      <c r="A8" s="34" t="s">
        <v>805</v>
      </c>
      <c r="B8" s="34">
        <v>16</v>
      </c>
    </row>
    <row r="10" spans="1:16" ht="16" thickBot="1" x14ac:dyDescent="0.25">
      <c r="A10" t="s">
        <v>806</v>
      </c>
    </row>
    <row r="11" spans="1:16" x14ac:dyDescent="0.2">
      <c r="A11" s="35"/>
      <c r="B11" s="35" t="s">
        <v>811</v>
      </c>
      <c r="C11" s="35" t="s">
        <v>812</v>
      </c>
      <c r="D11" s="35" t="s">
        <v>813</v>
      </c>
      <c r="E11" s="35" t="s">
        <v>814</v>
      </c>
      <c r="F11" s="35" t="s">
        <v>815</v>
      </c>
    </row>
    <row r="12" spans="1:16" x14ac:dyDescent="0.2">
      <c r="A12" t="s">
        <v>807</v>
      </c>
      <c r="B12">
        <v>2</v>
      </c>
      <c r="C12">
        <v>7.4597813401945077</v>
      </c>
      <c r="D12">
        <v>3.7298906700972538</v>
      </c>
      <c r="E12">
        <v>3.1109241927260143E+31</v>
      </c>
      <c r="F12">
        <v>3.8032557816994556E-200</v>
      </c>
    </row>
    <row r="13" spans="1:16" x14ac:dyDescent="0.2">
      <c r="A13" t="s">
        <v>808</v>
      </c>
      <c r="B13">
        <v>13</v>
      </c>
      <c r="C13">
        <v>1.55865510399259E-30</v>
      </c>
      <c r="D13">
        <v>1.1989654646096846E-31</v>
      </c>
    </row>
    <row r="14" spans="1:16" ht="16" thickBot="1" x14ac:dyDescent="0.25">
      <c r="A14" s="34" t="s">
        <v>809</v>
      </c>
      <c r="B14" s="34">
        <v>15</v>
      </c>
      <c r="C14" s="34">
        <v>7.4597813401945077</v>
      </c>
      <c r="D14" s="34"/>
      <c r="E14" s="34"/>
      <c r="F14" s="34"/>
    </row>
    <row r="15" spans="1:16" ht="16" thickBot="1" x14ac:dyDescent="0.25"/>
    <row r="16" spans="1:16" x14ac:dyDescent="0.2">
      <c r="A16" s="35"/>
      <c r="B16" s="35" t="s">
        <v>816</v>
      </c>
      <c r="C16" s="35" t="s">
        <v>804</v>
      </c>
      <c r="D16" s="35" t="s">
        <v>817</v>
      </c>
      <c r="E16" s="35" t="s">
        <v>818</v>
      </c>
      <c r="F16" s="35" t="s">
        <v>819</v>
      </c>
      <c r="G16" s="35" t="s">
        <v>820</v>
      </c>
      <c r="H16" s="35" t="s">
        <v>821</v>
      </c>
      <c r="I16" s="35" t="s">
        <v>822</v>
      </c>
    </row>
    <row r="17" spans="1:9" x14ac:dyDescent="0.2">
      <c r="A17" t="s">
        <v>810</v>
      </c>
      <c r="B17">
        <v>-5.9458000000000002</v>
      </c>
      <c r="C17">
        <v>1.1184161163558214E-15</v>
      </c>
      <c r="D17">
        <v>-5316268169823438</v>
      </c>
      <c r="E17">
        <v>1.394334896681736E-198</v>
      </c>
      <c r="F17">
        <v>-5.9458000000000029</v>
      </c>
      <c r="G17">
        <v>-5.9457999999999975</v>
      </c>
      <c r="H17">
        <v>-5.9458000000000029</v>
      </c>
      <c r="I17">
        <v>-5.9457999999999975</v>
      </c>
    </row>
    <row r="18" spans="1:9" x14ac:dyDescent="0.2">
      <c r="A18" t="s">
        <v>823</v>
      </c>
      <c r="B18">
        <v>0.76880000000000004</v>
      </c>
      <c r="C18">
        <v>1.3650711724230532E-16</v>
      </c>
      <c r="D18">
        <v>5631940777383430</v>
      </c>
      <c r="E18">
        <v>6.5872099552112565E-199</v>
      </c>
      <c r="F18">
        <v>0.76879999999999971</v>
      </c>
      <c r="G18">
        <v>0.76880000000000037</v>
      </c>
      <c r="H18">
        <v>0.76879999999999971</v>
      </c>
      <c r="I18">
        <v>0.76880000000000037</v>
      </c>
    </row>
    <row r="19" spans="1:9" ht="16" thickBot="1" x14ac:dyDescent="0.25">
      <c r="A19" s="34" t="s">
        <v>824</v>
      </c>
      <c r="B19" s="34">
        <v>1.9896</v>
      </c>
      <c r="C19" s="34">
        <v>2.6301660857895691E-16</v>
      </c>
      <c r="D19" s="34">
        <v>7564541306914188</v>
      </c>
      <c r="E19" s="34">
        <v>1.4225998348140774E-200</v>
      </c>
      <c r="F19" s="34">
        <v>1.9895999999999994</v>
      </c>
      <c r="G19" s="34">
        <v>1.9896000000000007</v>
      </c>
      <c r="H19" s="34">
        <v>1.9895999999999994</v>
      </c>
      <c r="I19" s="34">
        <v>1.9896000000000007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249"/>
  <sheetViews>
    <sheetView topLeftCell="AH1" zoomScale="90" zoomScaleNormal="90" workbookViewId="0">
      <pane ySplit="520" activePane="bottomLeft"/>
      <selection pane="bottomLeft" activeCell="AG1" sqref="AG1"/>
    </sheetView>
  </sheetViews>
  <sheetFormatPr baseColWidth="10" defaultColWidth="8.83203125" defaultRowHeight="15" x14ac:dyDescent="0.2"/>
  <cols>
    <col min="2" max="2" width="12.83203125" bestFit="1" customWidth="1"/>
    <col min="6" max="6" width="8.6640625" customWidth="1"/>
    <col min="7" max="7" width="6.83203125" bestFit="1" customWidth="1"/>
    <col min="8" max="8" width="8.1640625" bestFit="1" customWidth="1"/>
    <col min="9" max="9" width="9" bestFit="1" customWidth="1"/>
    <col min="10" max="10" width="10.5" bestFit="1" customWidth="1"/>
    <col min="11" max="11" width="13.5" customWidth="1"/>
    <col min="12" max="12" width="7.1640625" style="8" customWidth="1"/>
    <col min="13" max="17" width="8.33203125" customWidth="1"/>
    <col min="18" max="18" width="16.33203125" customWidth="1"/>
    <col min="19" max="19" width="10" customWidth="1"/>
    <col min="20" max="20" width="7.83203125" customWidth="1"/>
    <col min="21" max="21" width="11.5" customWidth="1"/>
    <col min="22" max="22" width="6.33203125" bestFit="1" customWidth="1"/>
    <col min="23" max="23" width="7.5" style="9" customWidth="1"/>
    <col min="24" max="25" width="7.5" customWidth="1"/>
    <col min="26" max="26" width="5.83203125" bestFit="1" customWidth="1"/>
    <col min="27" max="27" width="7" style="7" customWidth="1"/>
    <col min="28" max="29" width="7" customWidth="1"/>
    <col min="30" max="30" width="13.33203125" customWidth="1"/>
    <col min="31" max="33" width="7.83203125" customWidth="1"/>
    <col min="34" max="34" width="8.5" customWidth="1"/>
    <col min="35" max="36" width="9.6640625" style="7" customWidth="1"/>
    <col min="37" max="37" width="6.83203125" style="7" customWidth="1"/>
    <col min="38" max="40" width="11.6640625" style="8" customWidth="1"/>
    <col min="41" max="41" width="9" style="8" customWidth="1"/>
    <col min="42" max="44" width="9.83203125" style="8" bestFit="1" customWidth="1"/>
    <col min="45" max="45" width="7.6640625" style="8" customWidth="1"/>
    <col min="46" max="49" width="7.83203125" style="8" customWidth="1"/>
    <col min="50" max="52" width="8.6640625" style="8" customWidth="1"/>
    <col min="54" max="54" width="5.5" style="9" customWidth="1"/>
    <col min="55" max="55" width="7.83203125" style="9" bestFit="1" customWidth="1"/>
    <col min="56" max="56" width="9" style="9" bestFit="1" customWidth="1"/>
    <col min="57" max="59" width="10" customWidth="1"/>
    <col min="63" max="71" width="4.83203125" bestFit="1" customWidth="1"/>
    <col min="72" max="77" width="5.83203125" bestFit="1" customWidth="1"/>
    <col min="78" max="94" width="5.83203125" customWidth="1"/>
    <col min="95" max="95" width="7" customWidth="1"/>
    <col min="96" max="97" width="10.5" customWidth="1"/>
    <col min="98" max="98" width="7" customWidth="1"/>
    <col min="99" max="99" width="15" customWidth="1"/>
    <col min="100" max="100" width="12" customWidth="1"/>
    <col min="101" max="102" width="13.33203125" customWidth="1"/>
    <col min="103" max="109" width="9.5" customWidth="1"/>
    <col min="110" max="114" width="11" customWidth="1"/>
    <col min="115" max="115" width="9.1640625" customWidth="1"/>
    <col min="116" max="118" width="8.33203125" customWidth="1"/>
    <col min="119" max="122" width="8.83203125" customWidth="1"/>
    <col min="123" max="126" width="5.6640625" customWidth="1"/>
    <col min="127" max="127" width="9.1640625" customWidth="1"/>
    <col min="128" max="130" width="7.1640625" customWidth="1"/>
    <col min="131" max="133" width="7.6640625" customWidth="1"/>
    <col min="134" max="134" width="8.83203125" customWidth="1"/>
    <col min="135" max="135" width="9.6640625" customWidth="1"/>
    <col min="136" max="136" width="6.5" customWidth="1"/>
    <col min="137" max="137" width="9.1640625" customWidth="1"/>
    <col min="138" max="138" width="8.33203125" customWidth="1"/>
    <col min="139" max="139" width="9.83203125" style="10" customWidth="1"/>
    <col min="140" max="140" width="13.1640625" style="10" customWidth="1"/>
    <col min="141" max="141" width="9.5" style="10" customWidth="1"/>
    <col min="143" max="143" width="10" customWidth="1"/>
    <col min="144" max="144" width="9.1640625" customWidth="1"/>
    <col min="145" max="146" width="9.1640625" style="8" customWidth="1"/>
    <col min="147" max="166" width="9.1640625" customWidth="1"/>
  </cols>
  <sheetData>
    <row r="1" spans="1:166" x14ac:dyDescent="0.2">
      <c r="A1" t="s">
        <v>21</v>
      </c>
      <c r="B1" t="s">
        <v>1</v>
      </c>
      <c r="C1" t="s">
        <v>683</v>
      </c>
      <c r="D1" t="s">
        <v>144</v>
      </c>
      <c r="E1" t="s">
        <v>798</v>
      </c>
      <c r="F1" t="s">
        <v>218</v>
      </c>
      <c r="G1" t="s">
        <v>186</v>
      </c>
      <c r="H1" t="s">
        <v>43</v>
      </c>
      <c r="I1" t="s">
        <v>15</v>
      </c>
      <c r="J1" t="s">
        <v>16</v>
      </c>
      <c r="K1" t="s">
        <v>687</v>
      </c>
      <c r="L1" s="8" t="s">
        <v>534</v>
      </c>
      <c r="M1" t="s">
        <v>122</v>
      </c>
      <c r="N1" t="s">
        <v>123</v>
      </c>
      <c r="O1" t="s">
        <v>124</v>
      </c>
      <c r="P1" t="s">
        <v>125</v>
      </c>
      <c r="Q1" t="s">
        <v>17</v>
      </c>
      <c r="R1" t="s">
        <v>223</v>
      </c>
      <c r="S1" t="s">
        <v>18</v>
      </c>
      <c r="T1" t="s">
        <v>19</v>
      </c>
      <c r="U1" t="s">
        <v>537</v>
      </c>
      <c r="V1" t="s">
        <v>527</v>
      </c>
      <c r="W1" s="9" t="s">
        <v>2</v>
      </c>
      <c r="X1" t="s">
        <v>4</v>
      </c>
      <c r="Y1" t="s">
        <v>6</v>
      </c>
      <c r="Z1" t="s">
        <v>528</v>
      </c>
      <c r="AA1" s="7" t="s">
        <v>0</v>
      </c>
      <c r="AB1" t="s">
        <v>3</v>
      </c>
      <c r="AC1" t="s">
        <v>5</v>
      </c>
      <c r="AD1" t="s">
        <v>529</v>
      </c>
      <c r="AE1" t="s">
        <v>37</v>
      </c>
      <c r="AF1" t="s">
        <v>38</v>
      </c>
      <c r="AG1" t="s">
        <v>39</v>
      </c>
      <c r="AH1" t="s">
        <v>194</v>
      </c>
      <c r="AI1" s="7" t="s">
        <v>321</v>
      </c>
      <c r="AJ1" s="7" t="s">
        <v>322</v>
      </c>
      <c r="AK1" s="7" t="s">
        <v>541</v>
      </c>
      <c r="AL1" s="8" t="s">
        <v>242</v>
      </c>
      <c r="AM1" s="8" t="s">
        <v>243</v>
      </c>
      <c r="AN1" s="8" t="s">
        <v>244</v>
      </c>
      <c r="AO1" s="8" t="s">
        <v>542</v>
      </c>
      <c r="AP1" s="8" t="s">
        <v>224</v>
      </c>
      <c r="AQ1" s="8" t="s">
        <v>225</v>
      </c>
      <c r="AR1" s="8" t="s">
        <v>226</v>
      </c>
      <c r="AS1" s="8" t="s">
        <v>543</v>
      </c>
      <c r="AT1" s="8" t="s">
        <v>227</v>
      </c>
      <c r="AU1" s="8" t="s">
        <v>228</v>
      </c>
      <c r="AV1" s="8" t="s">
        <v>229</v>
      </c>
      <c r="AW1" s="8" t="s">
        <v>544</v>
      </c>
      <c r="AX1" s="8" t="s">
        <v>545</v>
      </c>
      <c r="AY1" s="8" t="s">
        <v>546</v>
      </c>
      <c r="AZ1" s="8" t="s">
        <v>547</v>
      </c>
      <c r="BA1" s="10" t="s">
        <v>535</v>
      </c>
      <c r="BB1" s="9" t="s">
        <v>325</v>
      </c>
      <c r="BC1" s="9" t="s">
        <v>239</v>
      </c>
      <c r="BD1" s="9" t="s">
        <v>240</v>
      </c>
      <c r="BE1" t="s">
        <v>65</v>
      </c>
      <c r="BF1" t="s">
        <v>66</v>
      </c>
      <c r="BG1" t="s">
        <v>67</v>
      </c>
      <c r="BH1" t="s">
        <v>432</v>
      </c>
      <c r="BI1" t="s">
        <v>433</v>
      </c>
      <c r="BJ1" t="s">
        <v>434</v>
      </c>
      <c r="BK1" t="s">
        <v>45</v>
      </c>
      <c r="BL1" t="s">
        <v>48</v>
      </c>
      <c r="BM1" t="s">
        <v>49</v>
      </c>
      <c r="BN1" t="s">
        <v>50</v>
      </c>
      <c r="BO1" t="s">
        <v>51</v>
      </c>
      <c r="BP1" t="s">
        <v>52</v>
      </c>
      <c r="BQ1" t="s">
        <v>53</v>
      </c>
      <c r="BR1" t="s">
        <v>54</v>
      </c>
      <c r="BS1" t="s">
        <v>55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557</v>
      </c>
      <c r="CA1" t="s">
        <v>755</v>
      </c>
      <c r="CB1" t="s">
        <v>756</v>
      </c>
      <c r="CC1" t="s">
        <v>757</v>
      </c>
      <c r="CD1" t="s">
        <v>758</v>
      </c>
      <c r="CE1" t="s">
        <v>759</v>
      </c>
      <c r="CF1" t="s">
        <v>760</v>
      </c>
      <c r="CG1" t="s">
        <v>761</v>
      </c>
      <c r="CH1" t="s">
        <v>762</v>
      </c>
      <c r="CI1" t="s">
        <v>763</v>
      </c>
      <c r="CJ1" t="s">
        <v>764</v>
      </c>
      <c r="CK1" t="s">
        <v>765</v>
      </c>
      <c r="CL1" t="s">
        <v>766</v>
      </c>
      <c r="CM1" t="s">
        <v>767</v>
      </c>
      <c r="CN1" t="s">
        <v>768</v>
      </c>
      <c r="CO1" t="s">
        <v>769</v>
      </c>
      <c r="CP1" t="s">
        <v>771</v>
      </c>
      <c r="CQ1" t="s">
        <v>555</v>
      </c>
      <c r="CR1" t="s">
        <v>62</v>
      </c>
      <c r="CS1" t="s">
        <v>63</v>
      </c>
      <c r="CT1" t="s">
        <v>64</v>
      </c>
      <c r="CU1" t="s">
        <v>500</v>
      </c>
      <c r="CV1" t="s">
        <v>559</v>
      </c>
      <c r="CW1" t="s">
        <v>501</v>
      </c>
      <c r="CX1" t="s">
        <v>499</v>
      </c>
      <c r="CY1" t="s">
        <v>195</v>
      </c>
      <c r="CZ1" t="s">
        <v>196</v>
      </c>
      <c r="DA1" t="s">
        <v>197</v>
      </c>
      <c r="DB1" t="s">
        <v>505</v>
      </c>
      <c r="DC1" t="s">
        <v>506</v>
      </c>
      <c r="DD1" t="s">
        <v>507</v>
      </c>
      <c r="DE1" t="s">
        <v>508</v>
      </c>
      <c r="DF1" t="s">
        <v>512</v>
      </c>
      <c r="DG1" t="s">
        <v>198</v>
      </c>
      <c r="DH1" t="s">
        <v>199</v>
      </c>
      <c r="DI1" t="s">
        <v>200</v>
      </c>
      <c r="DJ1" t="s">
        <v>515</v>
      </c>
      <c r="DK1" t="s">
        <v>77</v>
      </c>
      <c r="DL1" t="s">
        <v>78</v>
      </c>
      <c r="DM1" t="s">
        <v>79</v>
      </c>
      <c r="DN1" t="s">
        <v>516</v>
      </c>
      <c r="DO1" t="s">
        <v>74</v>
      </c>
      <c r="DP1" t="s">
        <v>75</v>
      </c>
      <c r="DQ1" t="s">
        <v>76</v>
      </c>
      <c r="DR1" t="s">
        <v>517</v>
      </c>
      <c r="DS1" t="s">
        <v>89</v>
      </c>
      <c r="DT1" t="s">
        <v>90</v>
      </c>
      <c r="DU1" t="s">
        <v>91</v>
      </c>
      <c r="DV1" t="s">
        <v>518</v>
      </c>
      <c r="DW1" t="s">
        <v>86</v>
      </c>
      <c r="DX1" t="s">
        <v>87</v>
      </c>
      <c r="DY1" t="s">
        <v>88</v>
      </c>
      <c r="DZ1" t="s">
        <v>519</v>
      </c>
      <c r="EA1" t="s">
        <v>83</v>
      </c>
      <c r="EB1" t="s">
        <v>84</v>
      </c>
      <c r="EC1" t="s">
        <v>85</v>
      </c>
      <c r="ED1" t="s">
        <v>101</v>
      </c>
      <c r="EE1" t="s">
        <v>102</v>
      </c>
      <c r="EF1" t="s">
        <v>103</v>
      </c>
      <c r="EG1" t="s">
        <v>110</v>
      </c>
      <c r="EH1" t="s">
        <v>109</v>
      </c>
      <c r="EI1" s="10" t="s">
        <v>305</v>
      </c>
      <c r="EJ1" s="10" t="s">
        <v>306</v>
      </c>
      <c r="EK1" s="10" t="s">
        <v>307</v>
      </c>
      <c r="EL1" t="s">
        <v>193</v>
      </c>
      <c r="EM1" s="10" t="s">
        <v>429</v>
      </c>
      <c r="EN1" s="10" t="s">
        <v>428</v>
      </c>
      <c r="EO1" s="8" t="s">
        <v>577</v>
      </c>
      <c r="EP1" s="8" t="s">
        <v>578</v>
      </c>
      <c r="EQ1" t="s">
        <v>638</v>
      </c>
      <c r="ER1" t="s">
        <v>639</v>
      </c>
      <c r="ES1" t="s">
        <v>640</v>
      </c>
      <c r="ET1" t="s">
        <v>641</v>
      </c>
      <c r="EU1" t="s">
        <v>642</v>
      </c>
      <c r="EV1" t="s">
        <v>643</v>
      </c>
      <c r="EW1" t="s">
        <v>646</v>
      </c>
      <c r="EX1" t="s">
        <v>828</v>
      </c>
      <c r="EY1" t="s">
        <v>647</v>
      </c>
      <c r="EZ1" t="s">
        <v>829</v>
      </c>
      <c r="FA1" t="s">
        <v>648</v>
      </c>
      <c r="FB1" t="s">
        <v>830</v>
      </c>
      <c r="FC1" t="s">
        <v>704</v>
      </c>
      <c r="FD1" t="s">
        <v>705</v>
      </c>
      <c r="FE1" t="s">
        <v>706</v>
      </c>
      <c r="FF1" t="s">
        <v>699</v>
      </c>
      <c r="FG1" t="s">
        <v>649</v>
      </c>
      <c r="FH1" t="s">
        <v>666</v>
      </c>
      <c r="FI1" t="s">
        <v>667</v>
      </c>
      <c r="FJ1" t="s">
        <v>668</v>
      </c>
    </row>
    <row r="2" spans="1:166" x14ac:dyDescent="0.2">
      <c r="A2" t="s">
        <v>375</v>
      </c>
      <c r="B2" t="s">
        <v>24</v>
      </c>
      <c r="C2" t="s">
        <v>167</v>
      </c>
      <c r="D2" t="s">
        <v>145</v>
      </c>
      <c r="E2">
        <v>1</v>
      </c>
      <c r="F2" t="s">
        <v>134</v>
      </c>
      <c r="G2">
        <v>51</v>
      </c>
      <c r="H2" s="2" t="s">
        <v>753</v>
      </c>
      <c r="I2" s="3">
        <v>30.739260000000002</v>
      </c>
      <c r="J2" s="3">
        <v>-81.465919999999997</v>
      </c>
      <c r="K2" s="3" t="s">
        <v>489</v>
      </c>
      <c r="L2" s="8" t="s">
        <v>113</v>
      </c>
      <c r="M2" s="3" t="s">
        <v>113</v>
      </c>
      <c r="N2" s="3" t="s">
        <v>113</v>
      </c>
      <c r="O2" s="3" t="s">
        <v>113</v>
      </c>
      <c r="P2" s="3" t="s">
        <v>113</v>
      </c>
      <c r="Q2" s="3" t="s">
        <v>113</v>
      </c>
      <c r="R2" s="3" t="s">
        <v>113</v>
      </c>
      <c r="S2" s="3" t="s">
        <v>113</v>
      </c>
      <c r="T2" s="3" t="s">
        <v>113</v>
      </c>
      <c r="U2" s="3" t="s">
        <v>113</v>
      </c>
      <c r="V2" s="3" t="s">
        <v>113</v>
      </c>
      <c r="W2" s="9" t="s">
        <v>113</v>
      </c>
      <c r="X2" s="3" t="s">
        <v>113</v>
      </c>
      <c r="Y2" s="3" t="s">
        <v>113</v>
      </c>
      <c r="Z2">
        <v>7</v>
      </c>
      <c r="AA2" s="7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s="7" t="s">
        <v>113</v>
      </c>
      <c r="AJ2" s="7" t="s">
        <v>113</v>
      </c>
      <c r="AK2" s="7" t="s">
        <v>113</v>
      </c>
      <c r="AL2" s="8" t="s">
        <v>113</v>
      </c>
      <c r="AM2" s="8" t="s">
        <v>113</v>
      </c>
      <c r="AN2" s="8" t="s">
        <v>113</v>
      </c>
      <c r="AO2" s="8">
        <f t="shared" ref="AO2:AO25" si="0">AVERAGE(AP2:AR2)</f>
        <v>0</v>
      </c>
      <c r="AP2" s="8">
        <v>0</v>
      </c>
      <c r="AQ2" s="8">
        <v>0</v>
      </c>
      <c r="AR2" s="8">
        <v>0</v>
      </c>
      <c r="AS2" s="8">
        <f t="shared" ref="AS2:AS25" si="1">AVERAGE(AT2:AV2)</f>
        <v>0.45333333333333337</v>
      </c>
      <c r="AT2" s="8">
        <v>0.57999999999999996</v>
      </c>
      <c r="AU2" s="8">
        <v>0.45</v>
      </c>
      <c r="AV2" s="8">
        <v>0.33</v>
      </c>
      <c r="AW2" s="8">
        <f t="shared" ref="AW2:AW25" si="2">AVERAGE(AX2:AZ2)</f>
        <v>0.82</v>
      </c>
      <c r="AX2" s="8">
        <v>1.02</v>
      </c>
      <c r="AY2" s="8">
        <v>0.76</v>
      </c>
      <c r="AZ2" s="8">
        <v>0.68</v>
      </c>
      <c r="BA2" s="8">
        <v>2</v>
      </c>
      <c r="BB2" s="9">
        <v>30</v>
      </c>
      <c r="BC2" s="9">
        <v>40</v>
      </c>
      <c r="BD2" s="9">
        <v>4</v>
      </c>
      <c r="BE2" t="s">
        <v>113</v>
      </c>
      <c r="BF2" t="s">
        <v>113</v>
      </c>
      <c r="BG2" t="s">
        <v>113</v>
      </c>
      <c r="BH2">
        <v>0.85</v>
      </c>
      <c r="BI2">
        <v>0.15</v>
      </c>
      <c r="BJ2">
        <v>0</v>
      </c>
      <c r="BK2">
        <v>23</v>
      </c>
      <c r="BL2">
        <v>25</v>
      </c>
      <c r="BM2">
        <v>15</v>
      </c>
      <c r="BN2">
        <v>25</v>
      </c>
      <c r="BO2">
        <v>24</v>
      </c>
      <c r="BP2">
        <v>21</v>
      </c>
      <c r="BQ2">
        <v>14</v>
      </c>
      <c r="BR2">
        <v>18</v>
      </c>
      <c r="BS2">
        <v>26</v>
      </c>
      <c r="BT2">
        <v>26</v>
      </c>
      <c r="BU2">
        <v>20</v>
      </c>
      <c r="BV2">
        <v>6</v>
      </c>
      <c r="BW2">
        <v>21</v>
      </c>
      <c r="BX2">
        <v>28</v>
      </c>
      <c r="BY2">
        <v>17</v>
      </c>
      <c r="BZ2">
        <f t="shared" ref="BZ2:BZ24" si="3">AVERAGE(BK2:BY2)</f>
        <v>20.6</v>
      </c>
      <c r="CA2">
        <v>1.5</v>
      </c>
      <c r="CB2">
        <v>1</v>
      </c>
      <c r="CC2">
        <v>1</v>
      </c>
      <c r="CD2">
        <v>2</v>
      </c>
      <c r="CE2">
        <v>2.5</v>
      </c>
      <c r="CF2">
        <v>2</v>
      </c>
      <c r="CG2">
        <v>1.5</v>
      </c>
      <c r="CH2">
        <v>1</v>
      </c>
      <c r="CI2">
        <v>2.5</v>
      </c>
      <c r="CJ2">
        <v>1.5</v>
      </c>
      <c r="CK2">
        <v>1.5</v>
      </c>
      <c r="CL2">
        <v>1</v>
      </c>
      <c r="CM2">
        <v>1.5</v>
      </c>
      <c r="CN2">
        <v>2</v>
      </c>
      <c r="CO2">
        <v>1.5</v>
      </c>
      <c r="CP2">
        <f t="shared" ref="CP2:CP24" si="4">AVERAGE(CA2:CO2)</f>
        <v>1.6</v>
      </c>
      <c r="CQ2">
        <v>14</v>
      </c>
      <c r="CR2" t="s">
        <v>113</v>
      </c>
      <c r="CS2" t="s">
        <v>113</v>
      </c>
      <c r="CT2" t="s">
        <v>113</v>
      </c>
      <c r="CU2">
        <f t="shared" ref="CU2:CU9" si="5">LN(CQ2)</f>
        <v>2.6390573296152584</v>
      </c>
      <c r="CV2">
        <f t="shared" ref="CV2:CV24" si="6">LN(BZ2)</f>
        <v>3.0252910757955354</v>
      </c>
      <c r="CW2">
        <f t="shared" ref="CW2:CW9" si="7">-5.9458+CU2*0.7688+CV2*1.9896</f>
        <v>2.1022263994110078</v>
      </c>
      <c r="CX2">
        <f t="shared" ref="CX2:CX9" si="8">EXP(CW2)</f>
        <v>8.1843713227371424</v>
      </c>
      <c r="CY2" t="s">
        <v>113</v>
      </c>
      <c r="CZ2" t="s">
        <v>113</v>
      </c>
      <c r="DA2" t="s">
        <v>113</v>
      </c>
      <c r="DB2" t="s">
        <v>113</v>
      </c>
      <c r="DC2" t="s">
        <v>113</v>
      </c>
      <c r="DD2" t="s">
        <v>113</v>
      </c>
      <c r="DE2" t="s">
        <v>113</v>
      </c>
      <c r="DF2">
        <v>0</v>
      </c>
      <c r="DG2" t="s">
        <v>113</v>
      </c>
      <c r="DH2" t="s">
        <v>113</v>
      </c>
      <c r="DI2" t="s">
        <v>113</v>
      </c>
      <c r="DJ2">
        <v>4</v>
      </c>
      <c r="DK2" t="s">
        <v>113</v>
      </c>
      <c r="DL2" t="s">
        <v>113</v>
      </c>
      <c r="DM2" t="s">
        <v>113</v>
      </c>
      <c r="DN2" t="s">
        <v>113</v>
      </c>
      <c r="DO2" t="s">
        <v>113</v>
      </c>
      <c r="DP2" t="s">
        <v>113</v>
      </c>
      <c r="DQ2" t="s">
        <v>113</v>
      </c>
      <c r="DR2">
        <v>1</v>
      </c>
      <c r="DS2" t="s">
        <v>113</v>
      </c>
      <c r="DT2" t="s">
        <v>113</v>
      </c>
      <c r="DU2" t="s">
        <v>113</v>
      </c>
      <c r="DV2">
        <v>22</v>
      </c>
      <c r="DW2" t="s">
        <v>113</v>
      </c>
      <c r="DX2" t="s">
        <v>113</v>
      </c>
      <c r="DY2" t="s">
        <v>113</v>
      </c>
      <c r="DZ2">
        <v>64</v>
      </c>
      <c r="EA2" t="s">
        <v>113</v>
      </c>
      <c r="EB2" t="s">
        <v>113</v>
      </c>
      <c r="EC2" t="s">
        <v>113</v>
      </c>
      <c r="ED2" t="s">
        <v>113</v>
      </c>
      <c r="EE2" t="s">
        <v>113</v>
      </c>
      <c r="EF2" t="s">
        <v>113</v>
      </c>
      <c r="EG2" t="s">
        <v>113</v>
      </c>
      <c r="EH2" t="s">
        <v>113</v>
      </c>
      <c r="EI2" s="10" t="s">
        <v>113</v>
      </c>
      <c r="EJ2" s="10" t="s">
        <v>113</v>
      </c>
      <c r="EK2" s="10" t="s">
        <v>113</v>
      </c>
      <c r="EL2" s="10" t="s">
        <v>113</v>
      </c>
      <c r="EM2" s="10" t="s">
        <v>113</v>
      </c>
      <c r="EN2" s="10" t="s">
        <v>113</v>
      </c>
      <c r="EO2" s="8" t="s">
        <v>113</v>
      </c>
      <c r="EP2" s="8" t="s">
        <v>113</v>
      </c>
      <c r="EQ2">
        <v>60</v>
      </c>
      <c r="ER2">
        <v>60</v>
      </c>
      <c r="ES2">
        <v>60</v>
      </c>
      <c r="ET2">
        <v>10</v>
      </c>
      <c r="EU2">
        <v>10</v>
      </c>
      <c r="EV2">
        <v>10</v>
      </c>
      <c r="EW2">
        <v>4</v>
      </c>
      <c r="EX2">
        <f>(0.4*EW2)+(0.0025*(EW2^2))</f>
        <v>1.6400000000000001</v>
      </c>
      <c r="EY2">
        <v>3.2</v>
      </c>
      <c r="EZ2">
        <f>(0.4*EY2)+(0.0025*(EY2^2))</f>
        <v>1.3056000000000003</v>
      </c>
      <c r="FA2">
        <v>3.6</v>
      </c>
      <c r="FB2">
        <f>(0.4*FA2)+(0.0025*(FA2^2))</f>
        <v>1.4724000000000002</v>
      </c>
      <c r="FC2">
        <v>1.59</v>
      </c>
      <c r="FD2">
        <v>2.08</v>
      </c>
      <c r="FE2">
        <v>1.72</v>
      </c>
      <c r="FF2">
        <v>1.19</v>
      </c>
      <c r="FG2" s="10">
        <f t="shared" ref="FG2:FG25" si="9">FA2+FF2</f>
        <v>4.79</v>
      </c>
      <c r="FH2">
        <v>35.39</v>
      </c>
      <c r="FI2">
        <v>45.64</v>
      </c>
      <c r="FJ2">
        <v>38.17</v>
      </c>
    </row>
    <row r="3" spans="1:166" x14ac:dyDescent="0.2">
      <c r="A3" t="s">
        <v>273</v>
      </c>
      <c r="B3" t="s">
        <v>24</v>
      </c>
      <c r="C3" t="s">
        <v>167</v>
      </c>
      <c r="D3" t="s">
        <v>145</v>
      </c>
      <c r="E3">
        <v>1</v>
      </c>
      <c r="F3" t="s">
        <v>135</v>
      </c>
      <c r="G3">
        <v>51</v>
      </c>
      <c r="H3" s="2" t="s">
        <v>753</v>
      </c>
      <c r="I3" s="3">
        <v>30.739260000000002</v>
      </c>
      <c r="J3" s="3">
        <v>-81.465919999999997</v>
      </c>
      <c r="K3" s="3" t="s">
        <v>491</v>
      </c>
      <c r="L3" s="8" t="s">
        <v>113</v>
      </c>
      <c r="M3" s="3" t="s">
        <v>113</v>
      </c>
      <c r="N3" s="3" t="s">
        <v>113</v>
      </c>
      <c r="O3" s="3" t="s">
        <v>113</v>
      </c>
      <c r="P3" s="3" t="s">
        <v>113</v>
      </c>
      <c r="Q3" s="3" t="s">
        <v>113</v>
      </c>
      <c r="R3" s="3" t="s">
        <v>113</v>
      </c>
      <c r="S3" s="3" t="s">
        <v>113</v>
      </c>
      <c r="T3" s="3" t="s">
        <v>113</v>
      </c>
      <c r="U3" s="3" t="s">
        <v>113</v>
      </c>
      <c r="V3" s="3" t="s">
        <v>113</v>
      </c>
      <c r="W3" s="9" t="s">
        <v>113</v>
      </c>
      <c r="X3" s="3" t="s">
        <v>113</v>
      </c>
      <c r="Y3" s="3" t="s">
        <v>113</v>
      </c>
      <c r="Z3">
        <v>7</v>
      </c>
      <c r="AA3" s="7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s="7" t="s">
        <v>113</v>
      </c>
      <c r="AJ3" s="7" t="s">
        <v>113</v>
      </c>
      <c r="AK3" s="7" t="s">
        <v>113</v>
      </c>
      <c r="AL3" s="8" t="s">
        <v>113</v>
      </c>
      <c r="AM3" s="8" t="s">
        <v>113</v>
      </c>
      <c r="AN3" s="8" t="s">
        <v>113</v>
      </c>
      <c r="AO3" s="8">
        <f t="shared" si="0"/>
        <v>0</v>
      </c>
      <c r="AP3" s="8">
        <v>0</v>
      </c>
      <c r="AQ3" s="8">
        <v>0</v>
      </c>
      <c r="AR3" s="8">
        <v>0</v>
      </c>
      <c r="AS3" s="8">
        <f t="shared" si="1"/>
        <v>0.47000000000000003</v>
      </c>
      <c r="AT3" s="8">
        <v>0.49</v>
      </c>
      <c r="AU3" s="8">
        <v>0.54</v>
      </c>
      <c r="AV3" s="8">
        <v>0.38</v>
      </c>
      <c r="AW3" s="8">
        <f t="shared" si="2"/>
        <v>0.76333333333333331</v>
      </c>
      <c r="AX3" s="8">
        <v>0.79</v>
      </c>
      <c r="AY3" s="8">
        <v>0.77</v>
      </c>
      <c r="AZ3" s="8">
        <v>0.73</v>
      </c>
      <c r="BA3" s="8">
        <v>1</v>
      </c>
      <c r="BB3" s="9">
        <v>8</v>
      </c>
      <c r="BC3" s="9">
        <v>50</v>
      </c>
      <c r="BD3" s="9">
        <v>3</v>
      </c>
      <c r="BE3" t="s">
        <v>113</v>
      </c>
      <c r="BF3" t="s">
        <v>113</v>
      </c>
      <c r="BG3" t="s">
        <v>113</v>
      </c>
      <c r="BH3">
        <v>0.98</v>
      </c>
      <c r="BI3">
        <v>0.02</v>
      </c>
      <c r="BJ3">
        <v>0</v>
      </c>
      <c r="BK3">
        <v>18</v>
      </c>
      <c r="BL3">
        <v>15</v>
      </c>
      <c r="BM3">
        <v>30</v>
      </c>
      <c r="BN3">
        <v>32</v>
      </c>
      <c r="BO3">
        <v>16</v>
      </c>
      <c r="BP3">
        <v>20</v>
      </c>
      <c r="BQ3">
        <v>18</v>
      </c>
      <c r="BR3">
        <v>22</v>
      </c>
      <c r="BS3">
        <v>31</v>
      </c>
      <c r="BT3">
        <v>22</v>
      </c>
      <c r="BU3">
        <v>17</v>
      </c>
      <c r="BV3">
        <v>16</v>
      </c>
      <c r="BW3">
        <v>28</v>
      </c>
      <c r="BX3">
        <v>23</v>
      </c>
      <c r="BY3">
        <v>22</v>
      </c>
      <c r="BZ3">
        <f t="shared" si="3"/>
        <v>22</v>
      </c>
      <c r="CA3">
        <v>1</v>
      </c>
      <c r="CB3">
        <v>1.5</v>
      </c>
      <c r="CC3">
        <v>1.5</v>
      </c>
      <c r="CD3">
        <v>1</v>
      </c>
      <c r="CE3">
        <v>3</v>
      </c>
      <c r="CF3">
        <v>0.5</v>
      </c>
      <c r="CG3">
        <v>2</v>
      </c>
      <c r="CH3">
        <v>1</v>
      </c>
      <c r="CI3">
        <v>1.5</v>
      </c>
      <c r="CJ3">
        <v>2</v>
      </c>
      <c r="CK3">
        <v>1</v>
      </c>
      <c r="CL3">
        <v>1.5</v>
      </c>
      <c r="CM3">
        <v>1</v>
      </c>
      <c r="CN3">
        <v>2</v>
      </c>
      <c r="CO3">
        <v>2.5</v>
      </c>
      <c r="CP3">
        <f t="shared" si="4"/>
        <v>1.5333333333333334</v>
      </c>
      <c r="CQ3">
        <v>25</v>
      </c>
      <c r="CR3" t="s">
        <v>113</v>
      </c>
      <c r="CS3" t="s">
        <v>113</v>
      </c>
      <c r="CT3" t="s">
        <v>113</v>
      </c>
      <c r="CU3">
        <f t="shared" si="5"/>
        <v>3.2188758248682006</v>
      </c>
      <c r="CV3">
        <f t="shared" si="6"/>
        <v>3.0910424533583161</v>
      </c>
      <c r="CW3">
        <f t="shared" si="7"/>
        <v>2.6788097993603786</v>
      </c>
      <c r="CX3">
        <f t="shared" si="8"/>
        <v>14.567744434871829</v>
      </c>
      <c r="CY3" t="s">
        <v>113</v>
      </c>
      <c r="CZ3" t="s">
        <v>113</v>
      </c>
      <c r="DA3" t="s">
        <v>113</v>
      </c>
      <c r="DB3" t="s">
        <v>113</v>
      </c>
      <c r="DC3" t="s">
        <v>113</v>
      </c>
      <c r="DD3" t="s">
        <v>113</v>
      </c>
      <c r="DE3" t="s">
        <v>113</v>
      </c>
      <c r="DF3">
        <v>0</v>
      </c>
      <c r="DG3" t="s">
        <v>113</v>
      </c>
      <c r="DH3" t="s">
        <v>113</v>
      </c>
      <c r="DI3" t="s">
        <v>113</v>
      </c>
      <c r="DJ3">
        <v>4</v>
      </c>
      <c r="DK3" t="s">
        <v>113</v>
      </c>
      <c r="DL3" t="s">
        <v>113</v>
      </c>
      <c r="DM3" t="s">
        <v>113</v>
      </c>
      <c r="DN3" t="s">
        <v>113</v>
      </c>
      <c r="DO3" t="s">
        <v>113</v>
      </c>
      <c r="DP3" t="s">
        <v>113</v>
      </c>
      <c r="DQ3" t="s">
        <v>113</v>
      </c>
      <c r="DR3">
        <v>2</v>
      </c>
      <c r="DS3" t="s">
        <v>113</v>
      </c>
      <c r="DT3" t="s">
        <v>113</v>
      </c>
      <c r="DU3" t="s">
        <v>113</v>
      </c>
      <c r="DV3">
        <v>17</v>
      </c>
      <c r="DW3" t="s">
        <v>113</v>
      </c>
      <c r="DX3" t="s">
        <v>113</v>
      </c>
      <c r="DY3" t="s">
        <v>113</v>
      </c>
      <c r="DZ3">
        <v>68</v>
      </c>
      <c r="EA3" t="s">
        <v>113</v>
      </c>
      <c r="EB3" t="s">
        <v>113</v>
      </c>
      <c r="EC3" t="s">
        <v>113</v>
      </c>
      <c r="ED3" t="s">
        <v>113</v>
      </c>
      <c r="EE3" t="s">
        <v>113</v>
      </c>
      <c r="EF3" t="s">
        <v>113</v>
      </c>
      <c r="EG3" t="s">
        <v>113</v>
      </c>
      <c r="EH3" t="s">
        <v>113</v>
      </c>
      <c r="EI3" s="10" t="s">
        <v>113</v>
      </c>
      <c r="EJ3" s="10" t="s">
        <v>113</v>
      </c>
      <c r="EK3" s="10" t="s">
        <v>113</v>
      </c>
      <c r="EL3" s="10" t="s">
        <v>113</v>
      </c>
      <c r="EM3" s="10" t="s">
        <v>113</v>
      </c>
      <c r="EN3" s="10" t="s">
        <v>113</v>
      </c>
      <c r="EO3" s="8" t="s">
        <v>113</v>
      </c>
      <c r="EP3" s="8" t="s">
        <v>113</v>
      </c>
      <c r="EQ3">
        <v>40</v>
      </c>
      <c r="ER3">
        <v>40</v>
      </c>
      <c r="ES3">
        <v>40</v>
      </c>
      <c r="ET3">
        <v>20</v>
      </c>
      <c r="EU3">
        <v>20</v>
      </c>
      <c r="EV3">
        <v>20</v>
      </c>
      <c r="EW3">
        <v>5.4</v>
      </c>
      <c r="EX3">
        <f t="shared" ref="EX3:EX65" si="10">(0.4*EW3)+(0.0025*(EW3^2))</f>
        <v>2.2329000000000003</v>
      </c>
      <c r="EY3">
        <v>2.8</v>
      </c>
      <c r="EZ3">
        <f t="shared" ref="EZ3:EZ65" si="11">(0.4*EY3)+(0.0025*(EY3^2))</f>
        <v>1.1395999999999999</v>
      </c>
      <c r="FA3">
        <v>4.0999999999999996</v>
      </c>
      <c r="FB3">
        <f t="shared" ref="FB3:FB65" si="12">(0.4*FA3)+(0.0025*(FA3^2))</f>
        <v>1.6820249999999999</v>
      </c>
      <c r="FC3">
        <v>1.2</v>
      </c>
      <c r="FD3">
        <v>0.49</v>
      </c>
      <c r="FE3">
        <v>0.97</v>
      </c>
      <c r="FF3">
        <v>0.67</v>
      </c>
      <c r="FG3" s="10">
        <f t="shared" si="9"/>
        <v>4.7699999999999996</v>
      </c>
      <c r="FH3">
        <v>51.63</v>
      </c>
      <c r="FI3">
        <v>43.21</v>
      </c>
      <c r="FJ3">
        <v>48.91</v>
      </c>
    </row>
    <row r="4" spans="1:166" x14ac:dyDescent="0.2">
      <c r="A4" t="s">
        <v>376</v>
      </c>
      <c r="B4" t="s">
        <v>24</v>
      </c>
      <c r="C4" t="s">
        <v>167</v>
      </c>
      <c r="D4" t="s">
        <v>145</v>
      </c>
      <c r="E4">
        <v>1</v>
      </c>
      <c r="F4" t="s">
        <v>220</v>
      </c>
      <c r="G4">
        <v>51</v>
      </c>
      <c r="H4" s="2" t="s">
        <v>753</v>
      </c>
      <c r="I4" s="3">
        <v>30.739260000000002</v>
      </c>
      <c r="J4" s="3">
        <v>-81.465919999999997</v>
      </c>
      <c r="K4" s="3" t="s">
        <v>489</v>
      </c>
      <c r="L4" s="8" t="s">
        <v>113</v>
      </c>
      <c r="M4" s="3" t="s">
        <v>113</v>
      </c>
      <c r="N4" s="3" t="s">
        <v>113</v>
      </c>
      <c r="O4" s="3" t="s">
        <v>113</v>
      </c>
      <c r="P4" s="3" t="s">
        <v>113</v>
      </c>
      <c r="Q4" s="3" t="s">
        <v>113</v>
      </c>
      <c r="R4" s="3" t="s">
        <v>113</v>
      </c>
      <c r="S4" s="3" t="s">
        <v>113</v>
      </c>
      <c r="T4" s="3" t="s">
        <v>113</v>
      </c>
      <c r="U4" s="3" t="s">
        <v>113</v>
      </c>
      <c r="V4" s="3" t="s">
        <v>113</v>
      </c>
      <c r="W4" s="9" t="s">
        <v>113</v>
      </c>
      <c r="X4" s="3" t="s">
        <v>113</v>
      </c>
      <c r="Y4" s="3" t="s">
        <v>113</v>
      </c>
      <c r="Z4">
        <v>7.75</v>
      </c>
      <c r="AA4" s="7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s="7" t="s">
        <v>113</v>
      </c>
      <c r="AJ4" s="7" t="s">
        <v>113</v>
      </c>
      <c r="AK4" s="7" t="s">
        <v>113</v>
      </c>
      <c r="AL4" s="8" t="s">
        <v>113</v>
      </c>
      <c r="AM4" s="8" t="s">
        <v>113</v>
      </c>
      <c r="AN4" s="8" t="s">
        <v>113</v>
      </c>
      <c r="AO4" s="8">
        <f t="shared" si="0"/>
        <v>0</v>
      </c>
      <c r="AP4" s="8">
        <v>0</v>
      </c>
      <c r="AQ4" s="8">
        <v>0</v>
      </c>
      <c r="AR4" s="8">
        <v>0</v>
      </c>
      <c r="AS4" s="8">
        <f t="shared" si="1"/>
        <v>0.42666666666666669</v>
      </c>
      <c r="AT4" s="8">
        <v>0.42</v>
      </c>
      <c r="AU4" s="8">
        <v>0.46</v>
      </c>
      <c r="AV4" s="8">
        <v>0.4</v>
      </c>
      <c r="AW4" s="8">
        <f t="shared" si="2"/>
        <v>0.80666666666666664</v>
      </c>
      <c r="AX4" s="8">
        <v>0.87</v>
      </c>
      <c r="AY4" s="8">
        <v>0.79</v>
      </c>
      <c r="AZ4" s="8">
        <v>0.76</v>
      </c>
      <c r="BA4" s="8">
        <v>2</v>
      </c>
      <c r="BB4" s="9">
        <v>8</v>
      </c>
      <c r="BC4" s="9">
        <v>60</v>
      </c>
      <c r="BD4" s="9">
        <v>2</v>
      </c>
      <c r="BE4" t="s">
        <v>113</v>
      </c>
      <c r="BF4" t="s">
        <v>113</v>
      </c>
      <c r="BG4" t="s">
        <v>113</v>
      </c>
      <c r="BH4">
        <v>0.4</v>
      </c>
      <c r="BI4">
        <v>0.6</v>
      </c>
      <c r="BJ4">
        <v>0</v>
      </c>
      <c r="BK4">
        <v>30</v>
      </c>
      <c r="BL4">
        <v>18</v>
      </c>
      <c r="BM4">
        <v>27</v>
      </c>
      <c r="BN4">
        <v>14</v>
      </c>
      <c r="BO4">
        <v>23</v>
      </c>
      <c r="BP4">
        <v>20</v>
      </c>
      <c r="BQ4">
        <v>23</v>
      </c>
      <c r="BR4">
        <v>32</v>
      </c>
      <c r="BS4">
        <v>19</v>
      </c>
      <c r="BT4">
        <v>28</v>
      </c>
      <c r="BU4">
        <v>28</v>
      </c>
      <c r="BV4">
        <v>20</v>
      </c>
      <c r="BW4">
        <v>18</v>
      </c>
      <c r="BX4">
        <v>30</v>
      </c>
      <c r="BY4">
        <v>32</v>
      </c>
      <c r="BZ4">
        <f t="shared" si="3"/>
        <v>24.133333333333333</v>
      </c>
      <c r="CA4">
        <v>1.5</v>
      </c>
      <c r="CB4">
        <v>2</v>
      </c>
      <c r="CC4">
        <v>1</v>
      </c>
      <c r="CD4">
        <v>2</v>
      </c>
      <c r="CE4">
        <v>2.5</v>
      </c>
      <c r="CF4">
        <v>1</v>
      </c>
      <c r="CG4">
        <v>1.5</v>
      </c>
      <c r="CH4">
        <v>1</v>
      </c>
      <c r="CI4">
        <v>1.5</v>
      </c>
      <c r="CJ4">
        <v>1</v>
      </c>
      <c r="CK4">
        <v>2</v>
      </c>
      <c r="CL4">
        <v>1</v>
      </c>
      <c r="CM4">
        <v>1</v>
      </c>
      <c r="CN4">
        <v>2</v>
      </c>
      <c r="CO4">
        <v>2</v>
      </c>
      <c r="CP4">
        <f t="shared" si="4"/>
        <v>1.5333333333333334</v>
      </c>
      <c r="CQ4">
        <v>2</v>
      </c>
      <c r="CR4" t="s">
        <v>113</v>
      </c>
      <c r="CS4" t="s">
        <v>113</v>
      </c>
      <c r="CT4" t="s">
        <v>113</v>
      </c>
      <c r="CU4">
        <f t="shared" si="5"/>
        <v>0.69314718055994529</v>
      </c>
      <c r="CV4">
        <f t="shared" si="6"/>
        <v>3.183594010723561</v>
      </c>
      <c r="CW4">
        <f t="shared" si="7"/>
        <v>0.92117019615008289</v>
      </c>
      <c r="CX4">
        <f t="shared" si="8"/>
        <v>2.5122284706201197</v>
      </c>
      <c r="CY4" t="s">
        <v>113</v>
      </c>
      <c r="CZ4" t="s">
        <v>113</v>
      </c>
      <c r="DA4" t="s">
        <v>113</v>
      </c>
      <c r="DB4" t="s">
        <v>113</v>
      </c>
      <c r="DC4" t="s">
        <v>113</v>
      </c>
      <c r="DD4" t="s">
        <v>113</v>
      </c>
      <c r="DE4" t="s">
        <v>113</v>
      </c>
      <c r="DF4">
        <v>0</v>
      </c>
      <c r="DG4" t="s">
        <v>113</v>
      </c>
      <c r="DH4" t="s">
        <v>113</v>
      </c>
      <c r="DI4" t="s">
        <v>113</v>
      </c>
      <c r="DJ4">
        <v>5</v>
      </c>
      <c r="DK4" t="s">
        <v>113</v>
      </c>
      <c r="DL4" t="s">
        <v>113</v>
      </c>
      <c r="DM4" t="s">
        <v>113</v>
      </c>
      <c r="DN4" t="s">
        <v>113</v>
      </c>
      <c r="DO4" t="s">
        <v>113</v>
      </c>
      <c r="DP4" t="s">
        <v>113</v>
      </c>
      <c r="DQ4" t="s">
        <v>113</v>
      </c>
      <c r="DR4">
        <v>7</v>
      </c>
      <c r="DS4" t="s">
        <v>113</v>
      </c>
      <c r="DT4" t="s">
        <v>113</v>
      </c>
      <c r="DU4" t="s">
        <v>113</v>
      </c>
      <c r="DV4">
        <v>13</v>
      </c>
      <c r="DW4" t="s">
        <v>113</v>
      </c>
      <c r="DX4" t="s">
        <v>113</v>
      </c>
      <c r="DY4" t="s">
        <v>113</v>
      </c>
      <c r="DZ4">
        <v>28</v>
      </c>
      <c r="EA4" t="s">
        <v>113</v>
      </c>
      <c r="EB4" t="s">
        <v>113</v>
      </c>
      <c r="EC4" t="s">
        <v>113</v>
      </c>
      <c r="ED4" t="s">
        <v>113</v>
      </c>
      <c r="EE4" t="s">
        <v>113</v>
      </c>
      <c r="EF4" t="s">
        <v>113</v>
      </c>
      <c r="EG4" t="s">
        <v>113</v>
      </c>
      <c r="EH4" t="s">
        <v>113</v>
      </c>
      <c r="EI4" s="10" t="s">
        <v>113</v>
      </c>
      <c r="EJ4" s="10" t="s">
        <v>113</v>
      </c>
      <c r="EK4" s="10" t="s">
        <v>113</v>
      </c>
      <c r="EL4" s="10" t="s">
        <v>113</v>
      </c>
      <c r="EM4" s="10" t="s">
        <v>113</v>
      </c>
      <c r="EN4" s="10" t="s">
        <v>113</v>
      </c>
      <c r="EO4" s="8" t="s">
        <v>113</v>
      </c>
      <c r="EP4" s="8" t="s">
        <v>113</v>
      </c>
      <c r="EQ4">
        <v>30</v>
      </c>
      <c r="ER4">
        <v>30</v>
      </c>
      <c r="ES4">
        <v>30</v>
      </c>
      <c r="ET4">
        <v>30</v>
      </c>
      <c r="EU4">
        <v>30</v>
      </c>
      <c r="EV4">
        <v>30</v>
      </c>
      <c r="EW4">
        <v>4.8</v>
      </c>
      <c r="EX4">
        <f t="shared" si="10"/>
        <v>1.9776</v>
      </c>
      <c r="EY4">
        <v>5.6</v>
      </c>
      <c r="EZ4">
        <f t="shared" si="11"/>
        <v>2.3183999999999996</v>
      </c>
      <c r="FA4">
        <v>5.2</v>
      </c>
      <c r="FB4">
        <f t="shared" si="12"/>
        <v>2.1476000000000002</v>
      </c>
      <c r="FC4">
        <v>1.4</v>
      </c>
      <c r="FD4">
        <v>2.4900000000000002</v>
      </c>
      <c r="FE4">
        <v>1.75</v>
      </c>
      <c r="FF4">
        <v>1.21</v>
      </c>
      <c r="FG4" s="10">
        <f t="shared" si="9"/>
        <v>6.41</v>
      </c>
      <c r="FH4">
        <v>40.090000000000003</v>
      </c>
      <c r="FI4">
        <v>46.8</v>
      </c>
      <c r="FJ4">
        <v>42.26</v>
      </c>
    </row>
    <row r="5" spans="1:166" x14ac:dyDescent="0.2">
      <c r="A5" t="s">
        <v>377</v>
      </c>
      <c r="B5" t="s">
        <v>24</v>
      </c>
      <c r="C5" t="s">
        <v>167</v>
      </c>
      <c r="D5" t="s">
        <v>145</v>
      </c>
      <c r="E5">
        <v>1</v>
      </c>
      <c r="F5" t="s">
        <v>221</v>
      </c>
      <c r="G5">
        <v>51</v>
      </c>
      <c r="H5" s="2" t="s">
        <v>753</v>
      </c>
      <c r="I5" s="3">
        <v>30.739260000000002</v>
      </c>
      <c r="J5" s="3">
        <v>-81.465919999999997</v>
      </c>
      <c r="K5" s="3" t="s">
        <v>489</v>
      </c>
      <c r="L5" s="8" t="s">
        <v>113</v>
      </c>
      <c r="M5" s="3" t="s">
        <v>113</v>
      </c>
      <c r="N5" s="3" t="s">
        <v>113</v>
      </c>
      <c r="O5" s="3" t="s">
        <v>113</v>
      </c>
      <c r="P5" s="3" t="s">
        <v>113</v>
      </c>
      <c r="Q5" s="3" t="s">
        <v>113</v>
      </c>
      <c r="R5" s="3" t="s">
        <v>113</v>
      </c>
      <c r="S5" s="3" t="s">
        <v>113</v>
      </c>
      <c r="T5" s="3" t="s">
        <v>113</v>
      </c>
      <c r="U5" s="3" t="s">
        <v>113</v>
      </c>
      <c r="V5" s="3" t="s">
        <v>113</v>
      </c>
      <c r="W5" s="9" t="s">
        <v>113</v>
      </c>
      <c r="X5" s="3" t="s">
        <v>113</v>
      </c>
      <c r="Y5" s="3" t="s">
        <v>113</v>
      </c>
      <c r="Z5">
        <v>7</v>
      </c>
      <c r="AA5" s="7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s="7" t="s">
        <v>113</v>
      </c>
      <c r="AJ5" s="7" t="s">
        <v>113</v>
      </c>
      <c r="AK5" s="7" t="s">
        <v>113</v>
      </c>
      <c r="AL5" s="8" t="s">
        <v>113</v>
      </c>
      <c r="AM5" s="8" t="s">
        <v>113</v>
      </c>
      <c r="AN5" s="8" t="s">
        <v>113</v>
      </c>
      <c r="AO5" s="8">
        <f t="shared" si="0"/>
        <v>0</v>
      </c>
      <c r="AP5" s="8">
        <v>0</v>
      </c>
      <c r="AQ5" s="8">
        <v>0</v>
      </c>
      <c r="AR5" s="8">
        <v>0</v>
      </c>
      <c r="AS5" s="8">
        <f t="shared" si="1"/>
        <v>0.3133333333333333</v>
      </c>
      <c r="AT5" s="8">
        <v>0.28000000000000003</v>
      </c>
      <c r="AU5" s="8">
        <v>0.25</v>
      </c>
      <c r="AV5" s="8">
        <v>0.41</v>
      </c>
      <c r="AW5" s="8">
        <f t="shared" si="2"/>
        <v>0.4366666666666667</v>
      </c>
      <c r="AX5" s="8">
        <v>0.48</v>
      </c>
      <c r="AY5" s="8">
        <v>0.32</v>
      </c>
      <c r="AZ5" s="8">
        <v>0.51</v>
      </c>
      <c r="BA5" s="8">
        <v>2</v>
      </c>
      <c r="BB5" s="9">
        <v>14</v>
      </c>
      <c r="BC5" s="9">
        <v>45</v>
      </c>
      <c r="BD5" s="9">
        <v>2</v>
      </c>
      <c r="BE5" t="s">
        <v>113</v>
      </c>
      <c r="BF5" t="s">
        <v>113</v>
      </c>
      <c r="BG5" t="s">
        <v>113</v>
      </c>
      <c r="BH5">
        <v>0.3</v>
      </c>
      <c r="BI5">
        <v>0.7</v>
      </c>
      <c r="BJ5">
        <v>0</v>
      </c>
      <c r="BK5">
        <v>27</v>
      </c>
      <c r="BL5">
        <v>39</v>
      </c>
      <c r="BM5">
        <v>23</v>
      </c>
      <c r="BN5">
        <v>27</v>
      </c>
      <c r="BO5">
        <v>39</v>
      </c>
      <c r="BP5">
        <v>27</v>
      </c>
      <c r="BQ5">
        <v>18</v>
      </c>
      <c r="BR5">
        <v>25</v>
      </c>
      <c r="BS5">
        <v>25</v>
      </c>
      <c r="BT5">
        <v>32</v>
      </c>
      <c r="BU5">
        <v>32</v>
      </c>
      <c r="BV5">
        <v>22</v>
      </c>
      <c r="BW5">
        <v>21</v>
      </c>
      <c r="BX5">
        <v>24</v>
      </c>
      <c r="BY5">
        <v>14</v>
      </c>
      <c r="BZ5">
        <f t="shared" si="3"/>
        <v>26.333333333333332</v>
      </c>
      <c r="CA5">
        <v>2.5</v>
      </c>
      <c r="CB5">
        <v>2</v>
      </c>
      <c r="CC5">
        <v>1.5</v>
      </c>
      <c r="CD5">
        <v>1.5</v>
      </c>
      <c r="CE5">
        <v>0.5</v>
      </c>
      <c r="CF5">
        <v>1.5</v>
      </c>
      <c r="CG5">
        <v>2</v>
      </c>
      <c r="CH5">
        <v>2</v>
      </c>
      <c r="CI5">
        <v>1</v>
      </c>
      <c r="CJ5">
        <v>1.5</v>
      </c>
      <c r="CK5">
        <v>1</v>
      </c>
      <c r="CL5">
        <v>1.5</v>
      </c>
      <c r="CM5">
        <v>3</v>
      </c>
      <c r="CN5">
        <v>1.5</v>
      </c>
      <c r="CO5">
        <v>2</v>
      </c>
      <c r="CP5">
        <f t="shared" si="4"/>
        <v>1.6666666666666667</v>
      </c>
      <c r="CQ5">
        <v>7</v>
      </c>
      <c r="CR5" t="s">
        <v>113</v>
      </c>
      <c r="CS5" t="s">
        <v>113</v>
      </c>
      <c r="CT5" t="s">
        <v>113</v>
      </c>
      <c r="CU5">
        <f t="shared" si="5"/>
        <v>1.9459101490553132</v>
      </c>
      <c r="CV5">
        <f t="shared" si="6"/>
        <v>3.2708355637989119</v>
      </c>
      <c r="CW5">
        <f t="shared" si="7"/>
        <v>2.05787016032804</v>
      </c>
      <c r="CX5">
        <f t="shared" si="8"/>
        <v>7.8292769354352236</v>
      </c>
      <c r="CY5" t="s">
        <v>113</v>
      </c>
      <c r="CZ5" t="s">
        <v>113</v>
      </c>
      <c r="DA5" t="s">
        <v>113</v>
      </c>
      <c r="DB5" t="s">
        <v>113</v>
      </c>
      <c r="DC5" t="s">
        <v>113</v>
      </c>
      <c r="DD5" t="s">
        <v>113</v>
      </c>
      <c r="DE5" t="s">
        <v>113</v>
      </c>
      <c r="DF5">
        <v>0</v>
      </c>
      <c r="DG5" t="s">
        <v>113</v>
      </c>
      <c r="DH5" t="s">
        <v>113</v>
      </c>
      <c r="DI5" t="s">
        <v>113</v>
      </c>
      <c r="DJ5">
        <v>3</v>
      </c>
      <c r="DK5" t="s">
        <v>113</v>
      </c>
      <c r="DL5" t="s">
        <v>113</v>
      </c>
      <c r="DM5" t="s">
        <v>113</v>
      </c>
      <c r="DN5" t="s">
        <v>113</v>
      </c>
      <c r="DO5" t="s">
        <v>113</v>
      </c>
      <c r="DP5" t="s">
        <v>113</v>
      </c>
      <c r="DQ5" t="s">
        <v>113</v>
      </c>
      <c r="DR5">
        <v>2</v>
      </c>
      <c r="DS5" t="s">
        <v>113</v>
      </c>
      <c r="DT5" t="s">
        <v>113</v>
      </c>
      <c r="DU5" t="s">
        <v>113</v>
      </c>
      <c r="DV5">
        <v>10</v>
      </c>
      <c r="DW5" t="s">
        <v>113</v>
      </c>
      <c r="DX5" t="s">
        <v>113</v>
      </c>
      <c r="DY5" t="s">
        <v>113</v>
      </c>
      <c r="DZ5">
        <v>72</v>
      </c>
      <c r="EA5" t="s">
        <v>113</v>
      </c>
      <c r="EB5" t="s">
        <v>113</v>
      </c>
      <c r="EC5" t="s">
        <v>113</v>
      </c>
      <c r="ED5" t="s">
        <v>113</v>
      </c>
      <c r="EE5" t="s">
        <v>113</v>
      </c>
      <c r="EF5" t="s">
        <v>113</v>
      </c>
      <c r="EG5" t="s">
        <v>113</v>
      </c>
      <c r="EH5" t="s">
        <v>113</v>
      </c>
      <c r="EI5" s="10" t="s">
        <v>113</v>
      </c>
      <c r="EJ5" s="10" t="s">
        <v>113</v>
      </c>
      <c r="EK5" s="10" t="s">
        <v>113</v>
      </c>
      <c r="EL5" s="10" t="s">
        <v>113</v>
      </c>
      <c r="EM5" s="10" t="s">
        <v>113</v>
      </c>
      <c r="EN5" s="10" t="s">
        <v>113</v>
      </c>
      <c r="EO5" s="8" t="s">
        <v>113</v>
      </c>
      <c r="EP5" s="8" t="s">
        <v>113</v>
      </c>
      <c r="EQ5">
        <v>60</v>
      </c>
      <c r="ER5">
        <v>60</v>
      </c>
      <c r="ES5">
        <v>60</v>
      </c>
      <c r="ET5">
        <v>30</v>
      </c>
      <c r="EU5">
        <v>30</v>
      </c>
      <c r="EV5">
        <v>30</v>
      </c>
      <c r="EW5">
        <v>3.2</v>
      </c>
      <c r="EX5">
        <f t="shared" si="10"/>
        <v>1.3056000000000003</v>
      </c>
      <c r="EY5">
        <v>3.6</v>
      </c>
      <c r="EZ5">
        <f t="shared" si="11"/>
        <v>1.4724000000000002</v>
      </c>
      <c r="FA5">
        <v>3.4</v>
      </c>
      <c r="FB5">
        <f t="shared" si="12"/>
        <v>1.3889</v>
      </c>
      <c r="FC5">
        <v>0.8</v>
      </c>
      <c r="FD5">
        <v>1.85</v>
      </c>
      <c r="FE5">
        <v>1.1399999999999999</v>
      </c>
      <c r="FF5">
        <v>0.79</v>
      </c>
      <c r="FG5" s="10">
        <f t="shared" si="9"/>
        <v>4.1899999999999995</v>
      </c>
      <c r="FH5">
        <v>40.229999999999997</v>
      </c>
      <c r="FI5">
        <v>48.07</v>
      </c>
      <c r="FJ5">
        <v>42.76</v>
      </c>
    </row>
    <row r="6" spans="1:166" x14ac:dyDescent="0.2">
      <c r="A6" t="s">
        <v>378</v>
      </c>
      <c r="B6" t="s">
        <v>24</v>
      </c>
      <c r="C6" t="s">
        <v>167</v>
      </c>
      <c r="D6" t="s">
        <v>146</v>
      </c>
      <c r="E6">
        <v>2</v>
      </c>
      <c r="F6" t="s">
        <v>134</v>
      </c>
      <c r="G6">
        <v>51</v>
      </c>
      <c r="H6" s="2" t="s">
        <v>753</v>
      </c>
      <c r="I6" s="3">
        <v>30.738769999999999</v>
      </c>
      <c r="J6" s="3">
        <v>-81.466220000000007</v>
      </c>
      <c r="K6" s="3" t="s">
        <v>489</v>
      </c>
      <c r="L6" s="8" t="s">
        <v>113</v>
      </c>
      <c r="M6" s="3" t="s">
        <v>113</v>
      </c>
      <c r="N6" s="3" t="s">
        <v>113</v>
      </c>
      <c r="O6" s="3" t="s">
        <v>113</v>
      </c>
      <c r="P6" s="3" t="s">
        <v>113</v>
      </c>
      <c r="Q6" s="3" t="s">
        <v>113</v>
      </c>
      <c r="R6" s="3" t="s">
        <v>113</v>
      </c>
      <c r="S6" s="3" t="s">
        <v>113</v>
      </c>
      <c r="T6" s="3" t="s">
        <v>113</v>
      </c>
      <c r="U6" s="3" t="s">
        <v>113</v>
      </c>
      <c r="V6" s="3" t="s">
        <v>113</v>
      </c>
      <c r="W6" s="9" t="s">
        <v>113</v>
      </c>
      <c r="X6" s="3" t="s">
        <v>113</v>
      </c>
      <c r="Y6" s="3" t="s">
        <v>113</v>
      </c>
      <c r="Z6">
        <v>7</v>
      </c>
      <c r="AA6" s="7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s="7" t="s">
        <v>113</v>
      </c>
      <c r="AJ6" s="7" t="s">
        <v>113</v>
      </c>
      <c r="AK6" s="7" t="s">
        <v>113</v>
      </c>
      <c r="AL6" s="8" t="s">
        <v>113</v>
      </c>
      <c r="AM6" s="8" t="s">
        <v>113</v>
      </c>
      <c r="AN6" s="8" t="s">
        <v>113</v>
      </c>
      <c r="AO6" s="8">
        <f t="shared" si="0"/>
        <v>0</v>
      </c>
      <c r="AP6" s="8">
        <v>0</v>
      </c>
      <c r="AQ6" s="8">
        <v>0</v>
      </c>
      <c r="AR6" s="8">
        <v>0</v>
      </c>
      <c r="AS6" s="8">
        <f t="shared" si="1"/>
        <v>0.89666666666666661</v>
      </c>
      <c r="AT6" s="8">
        <v>0.88</v>
      </c>
      <c r="AU6" s="8">
        <v>0.82</v>
      </c>
      <c r="AV6" s="8">
        <v>0.99</v>
      </c>
      <c r="AW6" s="8">
        <f t="shared" si="2"/>
        <v>0.80000000000000016</v>
      </c>
      <c r="AX6" s="8">
        <v>0.66</v>
      </c>
      <c r="AY6" s="8">
        <v>0.93</v>
      </c>
      <c r="AZ6" s="8">
        <v>0.81</v>
      </c>
      <c r="BA6" s="8">
        <v>3</v>
      </c>
      <c r="BB6" s="9">
        <v>12</v>
      </c>
      <c r="BC6" s="9">
        <v>20</v>
      </c>
      <c r="BD6" s="9">
        <v>2</v>
      </c>
      <c r="BE6" t="s">
        <v>113</v>
      </c>
      <c r="BF6" t="s">
        <v>113</v>
      </c>
      <c r="BG6" t="s">
        <v>113</v>
      </c>
      <c r="BH6">
        <v>0.5</v>
      </c>
      <c r="BI6">
        <v>0.5</v>
      </c>
      <c r="BJ6">
        <v>0</v>
      </c>
      <c r="BK6">
        <v>32</v>
      </c>
      <c r="BL6">
        <v>18</v>
      </c>
      <c r="BM6">
        <v>47</v>
      </c>
      <c r="BN6">
        <v>13</v>
      </c>
      <c r="BO6">
        <v>26</v>
      </c>
      <c r="BP6">
        <v>27</v>
      </c>
      <c r="BQ6">
        <v>22</v>
      </c>
      <c r="BR6">
        <v>45</v>
      </c>
      <c r="BS6">
        <v>12</v>
      </c>
      <c r="BT6">
        <v>13</v>
      </c>
      <c r="BU6">
        <v>32</v>
      </c>
      <c r="BV6">
        <v>31</v>
      </c>
      <c r="BW6">
        <v>36</v>
      </c>
      <c r="BX6">
        <v>29</v>
      </c>
      <c r="BY6">
        <v>31</v>
      </c>
      <c r="BZ6">
        <f t="shared" si="3"/>
        <v>27.6</v>
      </c>
      <c r="CA6">
        <v>1</v>
      </c>
      <c r="CB6">
        <v>1</v>
      </c>
      <c r="CC6">
        <v>3</v>
      </c>
      <c r="CD6">
        <v>2.5</v>
      </c>
      <c r="CE6">
        <v>1.5</v>
      </c>
      <c r="CF6">
        <v>1</v>
      </c>
      <c r="CG6">
        <v>2</v>
      </c>
      <c r="CH6">
        <v>2.5</v>
      </c>
      <c r="CI6">
        <v>2</v>
      </c>
      <c r="CJ6">
        <v>2</v>
      </c>
      <c r="CK6">
        <v>2</v>
      </c>
      <c r="CL6">
        <v>2.5</v>
      </c>
      <c r="CM6">
        <v>2</v>
      </c>
      <c r="CN6">
        <v>2</v>
      </c>
      <c r="CO6">
        <v>1.5</v>
      </c>
      <c r="CP6">
        <f t="shared" si="4"/>
        <v>1.9</v>
      </c>
      <c r="CQ6">
        <v>6</v>
      </c>
      <c r="CR6" t="s">
        <v>113</v>
      </c>
      <c r="CS6" t="s">
        <v>113</v>
      </c>
      <c r="CT6" t="s">
        <v>113</v>
      </c>
      <c r="CU6">
        <f t="shared" si="5"/>
        <v>1.791759469228055</v>
      </c>
      <c r="CV6">
        <f t="shared" si="6"/>
        <v>3.3178157727231046</v>
      </c>
      <c r="CW6">
        <f t="shared" si="7"/>
        <v>2.0328309413524179</v>
      </c>
      <c r="CX6">
        <f t="shared" si="8"/>
        <v>7.6356719300411013</v>
      </c>
      <c r="CY6" t="s">
        <v>113</v>
      </c>
      <c r="CZ6" t="s">
        <v>113</v>
      </c>
      <c r="DA6" t="s">
        <v>113</v>
      </c>
      <c r="DB6" t="s">
        <v>113</v>
      </c>
      <c r="DC6" t="s">
        <v>113</v>
      </c>
      <c r="DD6" t="s">
        <v>113</v>
      </c>
      <c r="DE6" t="s">
        <v>113</v>
      </c>
      <c r="DF6">
        <v>0</v>
      </c>
      <c r="DG6" t="s">
        <v>113</v>
      </c>
      <c r="DH6" t="s">
        <v>113</v>
      </c>
      <c r="DI6" t="s">
        <v>113</v>
      </c>
      <c r="DJ6">
        <v>2</v>
      </c>
      <c r="DK6" t="s">
        <v>113</v>
      </c>
      <c r="DL6" t="s">
        <v>113</v>
      </c>
      <c r="DM6" t="s">
        <v>113</v>
      </c>
      <c r="DN6" t="s">
        <v>113</v>
      </c>
      <c r="DO6" t="s">
        <v>113</v>
      </c>
      <c r="DP6" t="s">
        <v>113</v>
      </c>
      <c r="DQ6" t="s">
        <v>113</v>
      </c>
      <c r="DR6">
        <v>1</v>
      </c>
      <c r="DS6" t="s">
        <v>113</v>
      </c>
      <c r="DT6" t="s">
        <v>113</v>
      </c>
      <c r="DU6" t="s">
        <v>113</v>
      </c>
      <c r="DV6">
        <v>2</v>
      </c>
      <c r="DW6" t="s">
        <v>113</v>
      </c>
      <c r="DX6" t="s">
        <v>113</v>
      </c>
      <c r="DY6" t="s">
        <v>113</v>
      </c>
      <c r="DZ6">
        <v>17</v>
      </c>
      <c r="EA6" t="s">
        <v>113</v>
      </c>
      <c r="EB6" t="s">
        <v>113</v>
      </c>
      <c r="EC6" t="s">
        <v>113</v>
      </c>
      <c r="ED6" t="s">
        <v>113</v>
      </c>
      <c r="EE6" t="s">
        <v>113</v>
      </c>
      <c r="EF6" t="s">
        <v>113</v>
      </c>
      <c r="EG6" t="s">
        <v>113</v>
      </c>
      <c r="EH6" t="s">
        <v>113</v>
      </c>
      <c r="EI6" s="10" t="s">
        <v>113</v>
      </c>
      <c r="EJ6" s="10" t="s">
        <v>113</v>
      </c>
      <c r="EK6" s="10" t="s">
        <v>113</v>
      </c>
      <c r="EL6" s="10" t="s">
        <v>113</v>
      </c>
      <c r="EM6" s="10" t="s">
        <v>113</v>
      </c>
      <c r="EN6" s="10" t="s">
        <v>113</v>
      </c>
      <c r="EO6" s="8" t="s">
        <v>113</v>
      </c>
      <c r="EP6" s="8" t="s">
        <v>113</v>
      </c>
      <c r="EQ6">
        <v>40</v>
      </c>
      <c r="ER6">
        <v>40</v>
      </c>
      <c r="ES6">
        <v>40</v>
      </c>
      <c r="ET6">
        <v>20</v>
      </c>
      <c r="EU6">
        <v>20</v>
      </c>
      <c r="EV6">
        <v>20</v>
      </c>
      <c r="EW6">
        <v>3.4</v>
      </c>
      <c r="EX6">
        <f t="shared" si="10"/>
        <v>1.3889</v>
      </c>
      <c r="EY6">
        <v>3.8</v>
      </c>
      <c r="EZ6">
        <f t="shared" si="11"/>
        <v>1.5561</v>
      </c>
      <c r="FA6">
        <v>3.6</v>
      </c>
      <c r="FB6">
        <f t="shared" si="12"/>
        <v>1.4724000000000002</v>
      </c>
      <c r="FC6">
        <v>1.0900000000000001</v>
      </c>
      <c r="FD6">
        <v>0.68</v>
      </c>
      <c r="FE6">
        <v>0.99</v>
      </c>
      <c r="FF6">
        <v>0.68</v>
      </c>
      <c r="FG6" s="10">
        <f t="shared" si="9"/>
        <v>4.28</v>
      </c>
      <c r="FH6">
        <v>44.82</v>
      </c>
      <c r="FI6">
        <v>53.53</v>
      </c>
      <c r="FJ6">
        <v>46.99</v>
      </c>
    </row>
    <row r="7" spans="1:166" x14ac:dyDescent="0.2">
      <c r="A7" t="s">
        <v>274</v>
      </c>
      <c r="B7" t="s">
        <v>24</v>
      </c>
      <c r="C7" t="s">
        <v>167</v>
      </c>
      <c r="D7" t="s">
        <v>146</v>
      </c>
      <c r="E7">
        <v>2</v>
      </c>
      <c r="F7" t="s">
        <v>135</v>
      </c>
      <c r="G7">
        <v>51</v>
      </c>
      <c r="H7" s="2" t="s">
        <v>753</v>
      </c>
      <c r="I7" s="3">
        <v>30.738769999999999</v>
      </c>
      <c r="J7" s="3">
        <v>-81.466220000000007</v>
      </c>
      <c r="K7" s="3" t="s">
        <v>491</v>
      </c>
      <c r="L7" s="8" t="s">
        <v>113</v>
      </c>
      <c r="M7" s="3" t="s">
        <v>113</v>
      </c>
      <c r="N7" s="3" t="s">
        <v>113</v>
      </c>
      <c r="O7" s="3" t="s">
        <v>113</v>
      </c>
      <c r="P7" s="3" t="s">
        <v>113</v>
      </c>
      <c r="Q7" s="3" t="s">
        <v>113</v>
      </c>
      <c r="R7" s="3" t="s">
        <v>113</v>
      </c>
      <c r="S7" s="3" t="s">
        <v>113</v>
      </c>
      <c r="T7" s="3" t="s">
        <v>113</v>
      </c>
      <c r="U7" s="3" t="s">
        <v>113</v>
      </c>
      <c r="V7" s="3" t="s">
        <v>113</v>
      </c>
      <c r="W7" s="9" t="s">
        <v>113</v>
      </c>
      <c r="X7" s="3" t="s">
        <v>113</v>
      </c>
      <c r="Y7" s="3" t="s">
        <v>113</v>
      </c>
      <c r="Z7">
        <v>7</v>
      </c>
      <c r="AA7" s="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s="7" t="s">
        <v>113</v>
      </c>
      <c r="AJ7" s="7" t="s">
        <v>113</v>
      </c>
      <c r="AK7" s="7" t="s">
        <v>113</v>
      </c>
      <c r="AL7" s="8" t="s">
        <v>113</v>
      </c>
      <c r="AM7" s="8" t="s">
        <v>113</v>
      </c>
      <c r="AN7" s="8" t="s">
        <v>113</v>
      </c>
      <c r="AO7" s="8">
        <f t="shared" si="0"/>
        <v>0</v>
      </c>
      <c r="AP7" s="8">
        <v>0</v>
      </c>
      <c r="AQ7" s="8">
        <v>0</v>
      </c>
      <c r="AR7" s="8">
        <v>0</v>
      </c>
      <c r="AS7" s="8">
        <f t="shared" si="1"/>
        <v>0.5099999999999999</v>
      </c>
      <c r="AT7" s="8">
        <v>0.37</v>
      </c>
      <c r="AU7" s="8">
        <v>0.8</v>
      </c>
      <c r="AV7" s="8">
        <v>0.36</v>
      </c>
      <c r="AW7" s="8">
        <f t="shared" si="2"/>
        <v>0.79666666666666675</v>
      </c>
      <c r="AX7" s="8">
        <v>0.79</v>
      </c>
      <c r="AY7" s="8">
        <v>1.05</v>
      </c>
      <c r="AZ7" s="8">
        <v>0.55000000000000004</v>
      </c>
      <c r="BA7" s="8">
        <v>3</v>
      </c>
      <c r="BB7" s="9">
        <v>0</v>
      </c>
      <c r="BC7" s="9">
        <v>25</v>
      </c>
      <c r="BD7" s="9">
        <v>1</v>
      </c>
      <c r="BE7" t="s">
        <v>113</v>
      </c>
      <c r="BF7" t="s">
        <v>113</v>
      </c>
      <c r="BG7" t="s">
        <v>113</v>
      </c>
      <c r="BH7">
        <v>0.97</v>
      </c>
      <c r="BI7">
        <v>0.03</v>
      </c>
      <c r="BJ7">
        <v>0</v>
      </c>
      <c r="BK7">
        <v>37</v>
      </c>
      <c r="BL7">
        <v>27</v>
      </c>
      <c r="BM7">
        <v>13</v>
      </c>
      <c r="BN7">
        <v>27</v>
      </c>
      <c r="BO7">
        <v>12</v>
      </c>
      <c r="BP7">
        <v>22</v>
      </c>
      <c r="BQ7">
        <v>13</v>
      </c>
      <c r="BR7">
        <v>35</v>
      </c>
      <c r="BS7">
        <v>24</v>
      </c>
      <c r="BT7">
        <v>13</v>
      </c>
      <c r="BU7">
        <v>35</v>
      </c>
      <c r="BV7">
        <v>22</v>
      </c>
      <c r="BW7">
        <v>33</v>
      </c>
      <c r="BX7">
        <v>25</v>
      </c>
      <c r="BY7">
        <v>27</v>
      </c>
      <c r="BZ7">
        <f t="shared" si="3"/>
        <v>24.333333333333332</v>
      </c>
      <c r="CA7">
        <v>2</v>
      </c>
      <c r="CB7">
        <v>2</v>
      </c>
      <c r="CC7">
        <v>2</v>
      </c>
      <c r="CD7">
        <v>1</v>
      </c>
      <c r="CE7">
        <v>2.5</v>
      </c>
      <c r="CF7">
        <v>2</v>
      </c>
      <c r="CG7">
        <v>2.5</v>
      </c>
      <c r="CH7">
        <v>1.5</v>
      </c>
      <c r="CI7">
        <v>2.5</v>
      </c>
      <c r="CJ7">
        <v>2</v>
      </c>
      <c r="CK7">
        <v>2</v>
      </c>
      <c r="CL7">
        <v>1</v>
      </c>
      <c r="CM7">
        <v>2</v>
      </c>
      <c r="CN7">
        <v>1</v>
      </c>
      <c r="CO7">
        <v>1.5</v>
      </c>
      <c r="CP7">
        <f t="shared" si="4"/>
        <v>1.8333333333333333</v>
      </c>
      <c r="CQ7">
        <v>16</v>
      </c>
      <c r="CR7" t="s">
        <v>113</v>
      </c>
      <c r="CS7" t="s">
        <v>113</v>
      </c>
      <c r="CT7" t="s">
        <v>113</v>
      </c>
      <c r="CU7">
        <f t="shared" si="5"/>
        <v>2.7725887222397811</v>
      </c>
      <c r="CV7">
        <f t="shared" si="6"/>
        <v>3.1918471524802814</v>
      </c>
      <c r="CW7">
        <f t="shared" si="7"/>
        <v>2.5362653042327112</v>
      </c>
      <c r="CX7">
        <f t="shared" si="8"/>
        <v>12.632404575071691</v>
      </c>
      <c r="CY7" t="s">
        <v>113</v>
      </c>
      <c r="CZ7" t="s">
        <v>113</v>
      </c>
      <c r="DA7" t="s">
        <v>113</v>
      </c>
      <c r="DB7" t="s">
        <v>113</v>
      </c>
      <c r="DC7" t="s">
        <v>113</v>
      </c>
      <c r="DD7" t="s">
        <v>113</v>
      </c>
      <c r="DE7" t="s">
        <v>113</v>
      </c>
      <c r="DF7">
        <v>0</v>
      </c>
      <c r="DG7" t="s">
        <v>113</v>
      </c>
      <c r="DH7" t="s">
        <v>113</v>
      </c>
      <c r="DI7" t="s">
        <v>113</v>
      </c>
      <c r="DJ7">
        <v>6</v>
      </c>
      <c r="DK7" t="s">
        <v>113</v>
      </c>
      <c r="DL7" t="s">
        <v>113</v>
      </c>
      <c r="DM7" t="s">
        <v>113</v>
      </c>
      <c r="DN7" t="s">
        <v>113</v>
      </c>
      <c r="DO7" t="s">
        <v>113</v>
      </c>
      <c r="DP7" t="s">
        <v>113</v>
      </c>
      <c r="DQ7" t="s">
        <v>113</v>
      </c>
      <c r="DR7">
        <v>0</v>
      </c>
      <c r="DS7" t="s">
        <v>113</v>
      </c>
      <c r="DT7" t="s">
        <v>113</v>
      </c>
      <c r="DU7" t="s">
        <v>113</v>
      </c>
      <c r="DV7">
        <v>6</v>
      </c>
      <c r="DW7" t="s">
        <v>113</v>
      </c>
      <c r="DX7" t="s">
        <v>113</v>
      </c>
      <c r="DY7" t="s">
        <v>113</v>
      </c>
      <c r="DZ7">
        <v>9</v>
      </c>
      <c r="EA7" t="s">
        <v>113</v>
      </c>
      <c r="EB7" t="s">
        <v>113</v>
      </c>
      <c r="EC7" t="s">
        <v>113</v>
      </c>
      <c r="ED7" t="s">
        <v>113</v>
      </c>
      <c r="EE7" t="s">
        <v>113</v>
      </c>
      <c r="EF7" t="s">
        <v>113</v>
      </c>
      <c r="EG7" t="s">
        <v>113</v>
      </c>
      <c r="EH7" t="s">
        <v>113</v>
      </c>
      <c r="EI7" s="10" t="s">
        <v>113</v>
      </c>
      <c r="EJ7" s="10" t="s">
        <v>113</v>
      </c>
      <c r="EK7" s="10" t="s">
        <v>113</v>
      </c>
      <c r="EL7" s="10" t="s">
        <v>113</v>
      </c>
      <c r="EM7" s="10" t="s">
        <v>113</v>
      </c>
      <c r="EN7" s="10" t="s">
        <v>113</v>
      </c>
      <c r="EO7" s="8" t="s">
        <v>113</v>
      </c>
      <c r="EP7" s="8" t="s">
        <v>113</v>
      </c>
      <c r="EQ7">
        <v>60</v>
      </c>
      <c r="ER7">
        <v>60</v>
      </c>
      <c r="ES7">
        <v>60</v>
      </c>
      <c r="ET7">
        <v>30</v>
      </c>
      <c r="EU7">
        <v>30</v>
      </c>
      <c r="EV7">
        <v>30</v>
      </c>
      <c r="EW7">
        <v>4.2</v>
      </c>
      <c r="EX7">
        <f t="shared" si="10"/>
        <v>1.7241000000000002</v>
      </c>
      <c r="EY7">
        <v>6.2</v>
      </c>
      <c r="EZ7">
        <f t="shared" si="11"/>
        <v>2.5761000000000003</v>
      </c>
      <c r="FA7">
        <v>5.2</v>
      </c>
      <c r="FB7">
        <f t="shared" si="12"/>
        <v>2.1476000000000002</v>
      </c>
      <c r="FC7">
        <v>1.06</v>
      </c>
      <c r="FD7">
        <v>1.76</v>
      </c>
      <c r="FE7">
        <v>1.23</v>
      </c>
      <c r="FF7">
        <v>0.85</v>
      </c>
      <c r="FG7" s="10">
        <f t="shared" si="9"/>
        <v>6.05</v>
      </c>
      <c r="FH7">
        <v>44.22</v>
      </c>
      <c r="FI7">
        <v>60.43</v>
      </c>
      <c r="FJ7">
        <v>48.13</v>
      </c>
    </row>
    <row r="8" spans="1:166" x14ac:dyDescent="0.2">
      <c r="A8" t="s">
        <v>379</v>
      </c>
      <c r="B8" t="s">
        <v>24</v>
      </c>
      <c r="C8" t="s">
        <v>167</v>
      </c>
      <c r="D8" t="s">
        <v>146</v>
      </c>
      <c r="E8">
        <v>2</v>
      </c>
      <c r="F8" t="s">
        <v>220</v>
      </c>
      <c r="G8">
        <v>51</v>
      </c>
      <c r="H8" s="2" t="s">
        <v>753</v>
      </c>
      <c r="I8" s="3">
        <v>30.738769999999999</v>
      </c>
      <c r="J8" s="3">
        <v>-81.466220000000007</v>
      </c>
      <c r="K8" s="3" t="s">
        <v>489</v>
      </c>
      <c r="L8" s="8" t="s">
        <v>113</v>
      </c>
      <c r="M8" s="3" t="s">
        <v>113</v>
      </c>
      <c r="N8" s="3" t="s">
        <v>113</v>
      </c>
      <c r="O8" s="3" t="s">
        <v>113</v>
      </c>
      <c r="P8" s="3" t="s">
        <v>113</v>
      </c>
      <c r="Q8" s="3" t="s">
        <v>113</v>
      </c>
      <c r="R8" s="3" t="s">
        <v>113</v>
      </c>
      <c r="S8" s="3" t="s">
        <v>113</v>
      </c>
      <c r="T8" s="3" t="s">
        <v>113</v>
      </c>
      <c r="U8" s="3" t="s">
        <v>113</v>
      </c>
      <c r="V8" s="3" t="s">
        <v>113</v>
      </c>
      <c r="W8" s="9" t="s">
        <v>113</v>
      </c>
      <c r="X8" s="3" t="s">
        <v>113</v>
      </c>
      <c r="Y8" s="3" t="s">
        <v>113</v>
      </c>
      <c r="Z8">
        <v>6.75</v>
      </c>
      <c r="AA8" s="7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s="7" t="s">
        <v>113</v>
      </c>
      <c r="AJ8" s="7" t="s">
        <v>113</v>
      </c>
      <c r="AK8" s="7" t="s">
        <v>113</v>
      </c>
      <c r="AL8" s="8" t="s">
        <v>113</v>
      </c>
      <c r="AM8" s="8" t="s">
        <v>113</v>
      </c>
      <c r="AN8" s="8" t="s">
        <v>113</v>
      </c>
      <c r="AO8" s="8">
        <f t="shared" si="0"/>
        <v>0</v>
      </c>
      <c r="AP8" s="8">
        <v>0</v>
      </c>
      <c r="AQ8" s="8">
        <v>0</v>
      </c>
      <c r="AR8" s="8">
        <v>0</v>
      </c>
      <c r="AS8" s="8">
        <f t="shared" si="1"/>
        <v>0.49333333333333335</v>
      </c>
      <c r="AT8" s="8">
        <v>0.45</v>
      </c>
      <c r="AU8" s="8">
        <v>0.56000000000000005</v>
      </c>
      <c r="AV8" s="8">
        <v>0.47</v>
      </c>
      <c r="AW8" s="8">
        <f t="shared" si="2"/>
        <v>0.90333333333333332</v>
      </c>
      <c r="AX8" s="8">
        <v>0.68</v>
      </c>
      <c r="AY8" s="8">
        <v>0.94</v>
      </c>
      <c r="AZ8" s="8">
        <v>1.0900000000000001</v>
      </c>
      <c r="BA8" s="8">
        <v>3</v>
      </c>
      <c r="BB8" s="9">
        <v>9</v>
      </c>
      <c r="BC8" s="9">
        <v>35</v>
      </c>
      <c r="BD8" s="9">
        <v>3</v>
      </c>
      <c r="BE8" t="s">
        <v>113</v>
      </c>
      <c r="BF8" t="s">
        <v>113</v>
      </c>
      <c r="BG8" t="s">
        <v>113</v>
      </c>
      <c r="BH8">
        <v>0.6</v>
      </c>
      <c r="BI8">
        <v>0.4</v>
      </c>
      <c r="BJ8">
        <v>0</v>
      </c>
      <c r="BK8">
        <v>32</v>
      </c>
      <c r="BL8">
        <v>38</v>
      </c>
      <c r="BM8">
        <v>32</v>
      </c>
      <c r="BN8">
        <v>32</v>
      </c>
      <c r="BO8">
        <v>28</v>
      </c>
      <c r="BP8">
        <v>29</v>
      </c>
      <c r="BQ8">
        <v>37</v>
      </c>
      <c r="BR8">
        <v>30</v>
      </c>
      <c r="BS8">
        <v>25</v>
      </c>
      <c r="BT8">
        <v>42</v>
      </c>
      <c r="BU8">
        <v>25</v>
      </c>
      <c r="BV8">
        <v>38</v>
      </c>
      <c r="BW8">
        <v>37</v>
      </c>
      <c r="BX8">
        <v>21</v>
      </c>
      <c r="BY8">
        <v>18</v>
      </c>
      <c r="BZ8">
        <f t="shared" si="3"/>
        <v>30.933333333333334</v>
      </c>
      <c r="CA8">
        <v>2.5</v>
      </c>
      <c r="CB8">
        <v>1.5</v>
      </c>
      <c r="CC8">
        <v>2</v>
      </c>
      <c r="CD8">
        <v>2</v>
      </c>
      <c r="CE8">
        <v>2</v>
      </c>
      <c r="CF8">
        <v>2</v>
      </c>
      <c r="CG8">
        <v>1</v>
      </c>
      <c r="CH8">
        <v>2</v>
      </c>
      <c r="CI8">
        <v>2</v>
      </c>
      <c r="CJ8">
        <v>1.5</v>
      </c>
      <c r="CK8">
        <v>2.5</v>
      </c>
      <c r="CL8">
        <v>2</v>
      </c>
      <c r="CM8">
        <v>1.5</v>
      </c>
      <c r="CN8">
        <v>2.5</v>
      </c>
      <c r="CO8">
        <v>1</v>
      </c>
      <c r="CP8">
        <f t="shared" si="4"/>
        <v>1.8666666666666667</v>
      </c>
      <c r="CQ8">
        <v>15</v>
      </c>
      <c r="CR8" t="s">
        <v>113</v>
      </c>
      <c r="CS8" t="s">
        <v>113</v>
      </c>
      <c r="CT8" t="s">
        <v>113</v>
      </c>
      <c r="CU8">
        <f t="shared" si="5"/>
        <v>2.7080502011022101</v>
      </c>
      <c r="CV8">
        <f t="shared" si="6"/>
        <v>3.4318343511240452</v>
      </c>
      <c r="CW8">
        <f t="shared" si="7"/>
        <v>2.9641266196037792</v>
      </c>
      <c r="CX8">
        <f t="shared" si="8"/>
        <v>19.377771682791714</v>
      </c>
      <c r="CY8" t="s">
        <v>113</v>
      </c>
      <c r="CZ8" t="s">
        <v>113</v>
      </c>
      <c r="DA8" t="s">
        <v>113</v>
      </c>
      <c r="DB8" t="s">
        <v>113</v>
      </c>
      <c r="DC8" t="s">
        <v>113</v>
      </c>
      <c r="DD8" t="s">
        <v>113</v>
      </c>
      <c r="DE8" t="s">
        <v>113</v>
      </c>
      <c r="DF8">
        <v>0</v>
      </c>
      <c r="DG8" t="s">
        <v>113</v>
      </c>
      <c r="DH8" t="s">
        <v>113</v>
      </c>
      <c r="DI8" t="s">
        <v>113</v>
      </c>
      <c r="DJ8">
        <v>7</v>
      </c>
      <c r="DK8" t="s">
        <v>113</v>
      </c>
      <c r="DL8" t="s">
        <v>113</v>
      </c>
      <c r="DM8" t="s">
        <v>113</v>
      </c>
      <c r="DN8" t="s">
        <v>113</v>
      </c>
      <c r="DO8" t="s">
        <v>113</v>
      </c>
      <c r="DP8" t="s">
        <v>113</v>
      </c>
      <c r="DQ8" t="s">
        <v>113</v>
      </c>
      <c r="DR8">
        <v>2</v>
      </c>
      <c r="DS8" t="s">
        <v>113</v>
      </c>
      <c r="DT8" t="s">
        <v>113</v>
      </c>
      <c r="DU8" t="s">
        <v>113</v>
      </c>
      <c r="DV8">
        <v>2</v>
      </c>
      <c r="DW8" t="s">
        <v>113</v>
      </c>
      <c r="DX8" t="s">
        <v>113</v>
      </c>
      <c r="DY8" t="s">
        <v>113</v>
      </c>
      <c r="DZ8">
        <v>7</v>
      </c>
      <c r="EA8" t="s">
        <v>113</v>
      </c>
      <c r="EB8" t="s">
        <v>113</v>
      </c>
      <c r="EC8" t="s">
        <v>113</v>
      </c>
      <c r="ED8" t="s">
        <v>113</v>
      </c>
      <c r="EE8" t="s">
        <v>113</v>
      </c>
      <c r="EF8" t="s">
        <v>113</v>
      </c>
      <c r="EG8" t="s">
        <v>113</v>
      </c>
      <c r="EH8" t="s">
        <v>113</v>
      </c>
      <c r="EI8" s="10" t="s">
        <v>113</v>
      </c>
      <c r="EJ8" s="10" t="s">
        <v>113</v>
      </c>
      <c r="EK8" s="10" t="s">
        <v>113</v>
      </c>
      <c r="EL8" s="10" t="s">
        <v>113</v>
      </c>
      <c r="EM8" s="10" t="s">
        <v>113</v>
      </c>
      <c r="EN8" s="10" t="s">
        <v>113</v>
      </c>
      <c r="EO8" s="8" t="s">
        <v>113</v>
      </c>
      <c r="EP8" s="8" t="s">
        <v>113</v>
      </c>
      <c r="EQ8">
        <v>20</v>
      </c>
      <c r="ER8">
        <v>20</v>
      </c>
      <c r="ES8">
        <v>20</v>
      </c>
      <c r="ET8">
        <v>10</v>
      </c>
      <c r="EU8">
        <v>10</v>
      </c>
      <c r="EV8">
        <v>10</v>
      </c>
      <c r="EW8">
        <v>3</v>
      </c>
      <c r="EX8">
        <f t="shared" si="10"/>
        <v>1.2225000000000001</v>
      </c>
      <c r="EY8">
        <v>3.6</v>
      </c>
      <c r="EZ8">
        <f t="shared" si="11"/>
        <v>1.4724000000000002</v>
      </c>
      <c r="FA8">
        <v>3.3</v>
      </c>
      <c r="FB8">
        <f t="shared" si="12"/>
        <v>1.3472250000000001</v>
      </c>
      <c r="FC8">
        <v>0.51</v>
      </c>
      <c r="FD8">
        <v>1.59</v>
      </c>
      <c r="FE8">
        <v>0.75</v>
      </c>
      <c r="FF8">
        <v>0.52</v>
      </c>
      <c r="FG8" s="10">
        <f t="shared" si="9"/>
        <v>3.82</v>
      </c>
      <c r="FH8">
        <v>34.83</v>
      </c>
      <c r="FI8">
        <v>51.71</v>
      </c>
      <c r="FJ8">
        <v>38.619999999999997</v>
      </c>
    </row>
    <row r="9" spans="1:166" x14ac:dyDescent="0.2">
      <c r="A9" t="s">
        <v>380</v>
      </c>
      <c r="B9" t="s">
        <v>24</v>
      </c>
      <c r="C9" t="s">
        <v>167</v>
      </c>
      <c r="D9" t="s">
        <v>146</v>
      </c>
      <c r="E9">
        <v>2</v>
      </c>
      <c r="F9" t="s">
        <v>221</v>
      </c>
      <c r="G9">
        <v>51</v>
      </c>
      <c r="H9" s="2" t="s">
        <v>753</v>
      </c>
      <c r="I9" s="3">
        <v>30.738769999999999</v>
      </c>
      <c r="J9" s="3">
        <v>-81.466220000000007</v>
      </c>
      <c r="K9" s="3" t="s">
        <v>489</v>
      </c>
      <c r="L9" s="8" t="s">
        <v>113</v>
      </c>
      <c r="M9" s="3" t="s">
        <v>113</v>
      </c>
      <c r="N9" s="3" t="s">
        <v>113</v>
      </c>
      <c r="O9" s="3" t="s">
        <v>113</v>
      </c>
      <c r="P9" s="3" t="s">
        <v>113</v>
      </c>
      <c r="Q9" s="3" t="s">
        <v>113</v>
      </c>
      <c r="R9" s="3" t="s">
        <v>113</v>
      </c>
      <c r="S9" s="3" t="s">
        <v>113</v>
      </c>
      <c r="T9" s="3" t="s">
        <v>113</v>
      </c>
      <c r="U9" s="3" t="s">
        <v>113</v>
      </c>
      <c r="V9" s="3" t="s">
        <v>113</v>
      </c>
      <c r="W9" s="9" t="s">
        <v>113</v>
      </c>
      <c r="X9" s="3" t="s">
        <v>113</v>
      </c>
      <c r="Y9" s="3" t="s">
        <v>113</v>
      </c>
      <c r="Z9">
        <v>7</v>
      </c>
      <c r="AA9" s="7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s="7" t="s">
        <v>113</v>
      </c>
      <c r="AJ9" s="7" t="s">
        <v>113</v>
      </c>
      <c r="AK9" s="7" t="s">
        <v>113</v>
      </c>
      <c r="AL9" s="8" t="s">
        <v>113</v>
      </c>
      <c r="AM9" s="8" t="s">
        <v>113</v>
      </c>
      <c r="AN9" s="8" t="s">
        <v>113</v>
      </c>
      <c r="AO9" s="8">
        <f t="shared" si="0"/>
        <v>0</v>
      </c>
      <c r="AP9" s="8">
        <v>0</v>
      </c>
      <c r="AQ9" s="8">
        <v>0</v>
      </c>
      <c r="AR9" s="8">
        <v>0</v>
      </c>
      <c r="AS9" s="8">
        <f t="shared" si="1"/>
        <v>0.6166666666666667</v>
      </c>
      <c r="AT9" s="8">
        <v>0.52</v>
      </c>
      <c r="AU9" s="8">
        <v>0.65</v>
      </c>
      <c r="AV9" s="8">
        <v>0.68</v>
      </c>
      <c r="AW9" s="8">
        <f t="shared" si="2"/>
        <v>0.76666666666666661</v>
      </c>
      <c r="AX9" s="8">
        <v>0.5</v>
      </c>
      <c r="AY9" s="8">
        <v>0.94</v>
      </c>
      <c r="AZ9" s="8">
        <v>0.86</v>
      </c>
      <c r="BA9" s="8">
        <v>3</v>
      </c>
      <c r="BB9" s="9">
        <v>0</v>
      </c>
      <c r="BC9" s="9">
        <v>30</v>
      </c>
      <c r="BD9" s="9">
        <v>8</v>
      </c>
      <c r="BE9" t="s">
        <v>113</v>
      </c>
      <c r="BF9" t="s">
        <v>113</v>
      </c>
      <c r="BG9" t="s">
        <v>113</v>
      </c>
      <c r="BH9">
        <v>1</v>
      </c>
      <c r="BI9">
        <v>0</v>
      </c>
      <c r="BJ9">
        <v>0</v>
      </c>
      <c r="BK9">
        <v>36</v>
      </c>
      <c r="BL9">
        <v>23</v>
      </c>
      <c r="BM9">
        <v>25</v>
      </c>
      <c r="BN9">
        <v>42</v>
      </c>
      <c r="BO9">
        <v>32</v>
      </c>
      <c r="BP9">
        <v>38</v>
      </c>
      <c r="BQ9">
        <v>28</v>
      </c>
      <c r="BR9">
        <v>19</v>
      </c>
      <c r="BS9">
        <v>39</v>
      </c>
      <c r="BT9">
        <v>39</v>
      </c>
      <c r="BU9">
        <v>43</v>
      </c>
      <c r="BV9">
        <v>26</v>
      </c>
      <c r="BW9">
        <v>42</v>
      </c>
      <c r="BX9">
        <v>25</v>
      </c>
      <c r="BY9">
        <v>24</v>
      </c>
      <c r="BZ9">
        <f t="shared" si="3"/>
        <v>32.06666666666667</v>
      </c>
      <c r="CA9">
        <v>3</v>
      </c>
      <c r="CB9">
        <v>1</v>
      </c>
      <c r="CC9">
        <v>1</v>
      </c>
      <c r="CD9">
        <v>3</v>
      </c>
      <c r="CE9">
        <v>2</v>
      </c>
      <c r="CF9">
        <v>1.5</v>
      </c>
      <c r="CG9">
        <v>2</v>
      </c>
      <c r="CH9">
        <v>2</v>
      </c>
      <c r="CI9">
        <v>2</v>
      </c>
      <c r="CJ9">
        <v>2</v>
      </c>
      <c r="CK9">
        <v>2</v>
      </c>
      <c r="CL9">
        <v>1.5</v>
      </c>
      <c r="CM9">
        <v>2.5</v>
      </c>
      <c r="CN9">
        <v>2.5</v>
      </c>
      <c r="CO9">
        <v>1.5</v>
      </c>
      <c r="CP9">
        <f t="shared" si="4"/>
        <v>1.9666666666666666</v>
      </c>
      <c r="CQ9">
        <v>12</v>
      </c>
      <c r="CR9" t="s">
        <v>113</v>
      </c>
      <c r="CS9" t="s">
        <v>113</v>
      </c>
      <c r="CT9" t="s">
        <v>113</v>
      </c>
      <c r="CU9">
        <f t="shared" si="5"/>
        <v>2.4849066497880004</v>
      </c>
      <c r="CV9">
        <f t="shared" si="6"/>
        <v>3.467817069003551</v>
      </c>
      <c r="CW9">
        <f t="shared" si="7"/>
        <v>2.8641650728464798</v>
      </c>
      <c r="CX9">
        <f t="shared" si="8"/>
        <v>17.534407138597423</v>
      </c>
      <c r="CY9" t="s">
        <v>113</v>
      </c>
      <c r="CZ9" t="s">
        <v>113</v>
      </c>
      <c r="DA9" t="s">
        <v>113</v>
      </c>
      <c r="DB9" t="s">
        <v>113</v>
      </c>
      <c r="DC9" t="s">
        <v>113</v>
      </c>
      <c r="DD9" t="s">
        <v>113</v>
      </c>
      <c r="DE9" t="s">
        <v>113</v>
      </c>
      <c r="DF9">
        <v>0</v>
      </c>
      <c r="DG9" t="s">
        <v>113</v>
      </c>
      <c r="DH9" t="s">
        <v>113</v>
      </c>
      <c r="DI9" t="s">
        <v>113</v>
      </c>
      <c r="DJ9">
        <v>22</v>
      </c>
      <c r="DK9" t="s">
        <v>113</v>
      </c>
      <c r="DL9" t="s">
        <v>113</v>
      </c>
      <c r="DM9" t="s">
        <v>113</v>
      </c>
      <c r="DN9" t="s">
        <v>113</v>
      </c>
      <c r="DO9" t="s">
        <v>113</v>
      </c>
      <c r="DP9" t="s">
        <v>113</v>
      </c>
      <c r="DQ9" t="s">
        <v>113</v>
      </c>
      <c r="DR9">
        <v>2</v>
      </c>
      <c r="DS9" t="s">
        <v>113</v>
      </c>
      <c r="DT9" t="s">
        <v>113</v>
      </c>
      <c r="DU9" t="s">
        <v>113</v>
      </c>
      <c r="DV9">
        <v>0</v>
      </c>
      <c r="DW9" t="s">
        <v>113</v>
      </c>
      <c r="DX9" t="s">
        <v>113</v>
      </c>
      <c r="DY9" t="s">
        <v>113</v>
      </c>
      <c r="DZ9">
        <v>1</v>
      </c>
      <c r="EA9" t="s">
        <v>113</v>
      </c>
      <c r="EB9" t="s">
        <v>113</v>
      </c>
      <c r="EC9" t="s">
        <v>113</v>
      </c>
      <c r="ED9" t="s">
        <v>113</v>
      </c>
      <c r="EE9" t="s">
        <v>113</v>
      </c>
      <c r="EF9" t="s">
        <v>113</v>
      </c>
      <c r="EG9" t="s">
        <v>113</v>
      </c>
      <c r="EH9" t="s">
        <v>113</v>
      </c>
      <c r="EI9" s="10" t="s">
        <v>113</v>
      </c>
      <c r="EJ9" s="10" t="s">
        <v>113</v>
      </c>
      <c r="EK9" s="10" t="s">
        <v>113</v>
      </c>
      <c r="EL9" s="10" t="s">
        <v>113</v>
      </c>
      <c r="EM9" s="10" t="s">
        <v>113</v>
      </c>
      <c r="EN9" s="10" t="s">
        <v>113</v>
      </c>
      <c r="EO9" s="8" t="s">
        <v>113</v>
      </c>
      <c r="EP9" s="8" t="s">
        <v>113</v>
      </c>
      <c r="EQ9">
        <v>60</v>
      </c>
      <c r="ER9">
        <v>60</v>
      </c>
      <c r="ES9">
        <v>60</v>
      </c>
      <c r="ET9">
        <v>10</v>
      </c>
      <c r="EU9">
        <v>10</v>
      </c>
      <c r="EV9">
        <v>10</v>
      </c>
      <c r="EW9">
        <v>4.2</v>
      </c>
      <c r="EX9">
        <f t="shared" si="10"/>
        <v>1.7241000000000002</v>
      </c>
      <c r="EY9">
        <v>4.8</v>
      </c>
      <c r="EZ9">
        <f t="shared" si="11"/>
        <v>1.9776</v>
      </c>
      <c r="FA9">
        <v>4.5</v>
      </c>
      <c r="FB9">
        <f t="shared" si="12"/>
        <v>1.850625</v>
      </c>
      <c r="FC9">
        <v>1.65</v>
      </c>
      <c r="FD9">
        <v>1.81</v>
      </c>
      <c r="FE9">
        <v>1.71</v>
      </c>
      <c r="FF9">
        <v>1.18</v>
      </c>
      <c r="FG9" s="10">
        <f t="shared" si="9"/>
        <v>5.68</v>
      </c>
      <c r="FH9">
        <v>40.79</v>
      </c>
      <c r="FI9">
        <v>43.22</v>
      </c>
      <c r="FJ9">
        <v>41.65</v>
      </c>
    </row>
    <row r="10" spans="1:166" x14ac:dyDescent="0.2">
      <c r="A10" t="s">
        <v>381</v>
      </c>
      <c r="B10" t="s">
        <v>24</v>
      </c>
      <c r="C10" t="s">
        <v>167</v>
      </c>
      <c r="D10" t="s">
        <v>147</v>
      </c>
      <c r="E10">
        <v>3</v>
      </c>
      <c r="F10" t="s">
        <v>134</v>
      </c>
      <c r="G10">
        <v>51</v>
      </c>
      <c r="H10" s="2" t="s">
        <v>753</v>
      </c>
      <c r="I10" s="3">
        <v>30.737570000000002</v>
      </c>
      <c r="J10" s="3">
        <v>-81.463729999999998</v>
      </c>
      <c r="K10" s="3" t="s">
        <v>489</v>
      </c>
      <c r="L10" s="8" t="s">
        <v>113</v>
      </c>
      <c r="M10" s="3" t="s">
        <v>113</v>
      </c>
      <c r="N10" s="3" t="s">
        <v>113</v>
      </c>
      <c r="O10" s="3" t="s">
        <v>113</v>
      </c>
      <c r="P10" s="3" t="s">
        <v>113</v>
      </c>
      <c r="Q10" s="3" t="s">
        <v>113</v>
      </c>
      <c r="R10" s="3" t="s">
        <v>113</v>
      </c>
      <c r="S10" s="3" t="s">
        <v>113</v>
      </c>
      <c r="T10" s="3" t="s">
        <v>113</v>
      </c>
      <c r="U10" s="3" t="s">
        <v>113</v>
      </c>
      <c r="V10" s="3" t="s">
        <v>113</v>
      </c>
      <c r="W10" s="9" t="s">
        <v>113</v>
      </c>
      <c r="X10" s="3" t="s">
        <v>113</v>
      </c>
      <c r="Y10" s="3" t="s">
        <v>113</v>
      </c>
      <c r="Z10">
        <v>5</v>
      </c>
      <c r="AA10" s="7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s="7" t="s">
        <v>113</v>
      </c>
      <c r="AJ10" s="7" t="s">
        <v>113</v>
      </c>
      <c r="AK10" s="7" t="s">
        <v>113</v>
      </c>
      <c r="AL10" s="8" t="s">
        <v>113</v>
      </c>
      <c r="AM10" s="8" t="s">
        <v>113</v>
      </c>
      <c r="AN10" s="8" t="s">
        <v>113</v>
      </c>
      <c r="AO10" s="8">
        <f t="shared" si="0"/>
        <v>0</v>
      </c>
      <c r="AP10" s="8">
        <v>0</v>
      </c>
      <c r="AQ10" s="8">
        <v>0</v>
      </c>
      <c r="AR10" s="8">
        <v>0</v>
      </c>
      <c r="AS10" s="8">
        <f t="shared" si="1"/>
        <v>0.66</v>
      </c>
      <c r="AT10" s="8">
        <v>0.54</v>
      </c>
      <c r="AU10" s="8">
        <v>0.22</v>
      </c>
      <c r="AV10" s="8">
        <v>1.22</v>
      </c>
      <c r="AW10" s="8">
        <f t="shared" si="2"/>
        <v>1.22</v>
      </c>
      <c r="AX10" s="8">
        <v>0.86</v>
      </c>
      <c r="AY10" s="8">
        <v>0.32</v>
      </c>
      <c r="AZ10" s="8">
        <v>2.48</v>
      </c>
      <c r="BA10" s="8">
        <v>3</v>
      </c>
      <c r="BB10" s="9">
        <v>0</v>
      </c>
      <c r="BC10" s="9">
        <v>25</v>
      </c>
      <c r="BD10" s="9">
        <v>4</v>
      </c>
      <c r="BE10" t="s">
        <v>113</v>
      </c>
      <c r="BF10" t="s">
        <v>113</v>
      </c>
      <c r="BG10" t="s">
        <v>113</v>
      </c>
      <c r="BH10">
        <v>0.05</v>
      </c>
      <c r="BI10">
        <v>0.95</v>
      </c>
      <c r="BJ10">
        <v>0</v>
      </c>
      <c r="BK10">
        <v>21</v>
      </c>
      <c r="BL10">
        <v>6</v>
      </c>
      <c r="BM10">
        <v>20</v>
      </c>
      <c r="BN10">
        <v>9</v>
      </c>
      <c r="BO10">
        <v>23</v>
      </c>
      <c r="BP10" t="s">
        <v>113</v>
      </c>
      <c r="BQ10" t="s">
        <v>113</v>
      </c>
      <c r="BR10" t="s">
        <v>113</v>
      </c>
      <c r="BS10" t="s">
        <v>113</v>
      </c>
      <c r="BT10" t="s">
        <v>113</v>
      </c>
      <c r="BU10" t="s">
        <v>113</v>
      </c>
      <c r="BV10" t="s">
        <v>113</v>
      </c>
      <c r="BW10" t="s">
        <v>113</v>
      </c>
      <c r="BX10" t="s">
        <v>113</v>
      </c>
      <c r="BY10" t="s">
        <v>113</v>
      </c>
      <c r="BZ10">
        <f t="shared" si="3"/>
        <v>15.8</v>
      </c>
      <c r="CA10">
        <v>1.5</v>
      </c>
      <c r="CB10">
        <v>2.5</v>
      </c>
      <c r="CC10">
        <v>1</v>
      </c>
      <c r="CD10">
        <v>2.5</v>
      </c>
      <c r="CE10">
        <v>2.5</v>
      </c>
      <c r="CF10" t="s">
        <v>113</v>
      </c>
      <c r="CG10" t="s">
        <v>113</v>
      </c>
      <c r="CH10" t="s">
        <v>113</v>
      </c>
      <c r="CI10" t="s">
        <v>113</v>
      </c>
      <c r="CJ10" t="s">
        <v>113</v>
      </c>
      <c r="CK10" t="s">
        <v>113</v>
      </c>
      <c r="CL10" t="s">
        <v>113</v>
      </c>
      <c r="CM10" t="s">
        <v>113</v>
      </c>
      <c r="CN10" t="s">
        <v>113</v>
      </c>
      <c r="CO10" t="s">
        <v>113</v>
      </c>
      <c r="CP10">
        <f t="shared" si="4"/>
        <v>2</v>
      </c>
      <c r="CQ10">
        <v>0</v>
      </c>
      <c r="CR10" t="s">
        <v>113</v>
      </c>
      <c r="CS10" t="s">
        <v>113</v>
      </c>
      <c r="CT10" t="s">
        <v>113</v>
      </c>
      <c r="CU10" t="s">
        <v>113</v>
      </c>
      <c r="CV10">
        <f t="shared" si="6"/>
        <v>2.760009940032921</v>
      </c>
      <c r="CY10" t="s">
        <v>113</v>
      </c>
      <c r="CZ10" t="s">
        <v>113</v>
      </c>
      <c r="DA10" t="s">
        <v>113</v>
      </c>
      <c r="DB10" t="s">
        <v>113</v>
      </c>
      <c r="DC10" t="s">
        <v>113</v>
      </c>
      <c r="DD10" t="s">
        <v>113</v>
      </c>
      <c r="DE10" t="s">
        <v>113</v>
      </c>
      <c r="DF10">
        <v>0</v>
      </c>
      <c r="DG10" t="s">
        <v>113</v>
      </c>
      <c r="DH10" t="s">
        <v>113</v>
      </c>
      <c r="DI10" t="s">
        <v>113</v>
      </c>
      <c r="DJ10">
        <v>0</v>
      </c>
      <c r="DK10" t="s">
        <v>113</v>
      </c>
      <c r="DL10" t="s">
        <v>113</v>
      </c>
      <c r="DM10" t="s">
        <v>113</v>
      </c>
      <c r="DN10" t="s">
        <v>113</v>
      </c>
      <c r="DO10" t="s">
        <v>113</v>
      </c>
      <c r="DP10" t="s">
        <v>113</v>
      </c>
      <c r="DQ10" t="s">
        <v>113</v>
      </c>
      <c r="DR10">
        <v>0</v>
      </c>
      <c r="DS10" t="s">
        <v>113</v>
      </c>
      <c r="DT10" t="s">
        <v>113</v>
      </c>
      <c r="DU10" t="s">
        <v>113</v>
      </c>
      <c r="DV10">
        <v>0</v>
      </c>
      <c r="DW10" t="s">
        <v>113</v>
      </c>
      <c r="DX10" t="s">
        <v>113</v>
      </c>
      <c r="DY10" t="s">
        <v>113</v>
      </c>
      <c r="DZ10">
        <v>0</v>
      </c>
      <c r="EA10" t="s">
        <v>113</v>
      </c>
      <c r="EB10" t="s">
        <v>113</v>
      </c>
      <c r="EC10" t="s">
        <v>113</v>
      </c>
      <c r="ED10" t="s">
        <v>113</v>
      </c>
      <c r="EE10" t="s">
        <v>113</v>
      </c>
      <c r="EF10" t="s">
        <v>113</v>
      </c>
      <c r="EG10" t="s">
        <v>113</v>
      </c>
      <c r="EH10" t="s">
        <v>113</v>
      </c>
      <c r="EI10" s="10" t="s">
        <v>113</v>
      </c>
      <c r="EJ10" s="10" t="s">
        <v>113</v>
      </c>
      <c r="EK10" s="10" t="s">
        <v>113</v>
      </c>
      <c r="EL10" s="10" t="s">
        <v>113</v>
      </c>
      <c r="EM10" s="10" t="s">
        <v>113</v>
      </c>
      <c r="EN10" s="10" t="s">
        <v>113</v>
      </c>
      <c r="EO10" s="8" t="s">
        <v>113</v>
      </c>
      <c r="EP10" s="8" t="s">
        <v>113</v>
      </c>
      <c r="EQ10">
        <v>60</v>
      </c>
      <c r="ER10">
        <v>60</v>
      </c>
      <c r="ES10">
        <v>60</v>
      </c>
      <c r="ET10">
        <v>30</v>
      </c>
      <c r="EU10">
        <v>30</v>
      </c>
      <c r="EV10">
        <v>30</v>
      </c>
      <c r="EW10">
        <v>3.6</v>
      </c>
      <c r="EX10">
        <f t="shared" si="10"/>
        <v>1.4724000000000002</v>
      </c>
      <c r="EY10">
        <v>6.6</v>
      </c>
      <c r="EZ10">
        <f t="shared" si="11"/>
        <v>2.7488999999999999</v>
      </c>
      <c r="FA10">
        <v>5.0999999999999996</v>
      </c>
      <c r="FB10">
        <f t="shared" si="12"/>
        <v>2.1050249999999999</v>
      </c>
      <c r="FC10">
        <v>0.37</v>
      </c>
      <c r="FD10">
        <v>7.0000000000000007E-2</v>
      </c>
      <c r="FE10">
        <v>0.3</v>
      </c>
      <c r="FF10">
        <v>0.21</v>
      </c>
      <c r="FG10" s="10">
        <f t="shared" si="9"/>
        <v>5.31</v>
      </c>
      <c r="FH10">
        <v>45.29</v>
      </c>
      <c r="FI10">
        <v>67.790000000000006</v>
      </c>
      <c r="FJ10">
        <v>50.6</v>
      </c>
    </row>
    <row r="11" spans="1:166" x14ac:dyDescent="0.2">
      <c r="A11" t="s">
        <v>275</v>
      </c>
      <c r="B11" t="s">
        <v>24</v>
      </c>
      <c r="C11" t="s">
        <v>167</v>
      </c>
      <c r="D11" t="s">
        <v>147</v>
      </c>
      <c r="E11">
        <v>3</v>
      </c>
      <c r="F11" t="s">
        <v>135</v>
      </c>
      <c r="G11">
        <v>51</v>
      </c>
      <c r="H11" s="2" t="s">
        <v>753</v>
      </c>
      <c r="I11" s="3">
        <v>30.737570000000002</v>
      </c>
      <c r="J11" s="3">
        <v>-81.463729999999998</v>
      </c>
      <c r="K11" s="3" t="s">
        <v>491</v>
      </c>
      <c r="L11" s="8" t="s">
        <v>113</v>
      </c>
      <c r="M11" s="3" t="s">
        <v>113</v>
      </c>
      <c r="N11" s="3" t="s">
        <v>113</v>
      </c>
      <c r="O11" s="3" t="s">
        <v>113</v>
      </c>
      <c r="P11" s="3" t="s">
        <v>113</v>
      </c>
      <c r="Q11" s="3" t="s">
        <v>113</v>
      </c>
      <c r="R11" s="3" t="s">
        <v>113</v>
      </c>
      <c r="S11" s="3" t="s">
        <v>113</v>
      </c>
      <c r="T11" s="3" t="s">
        <v>113</v>
      </c>
      <c r="U11" s="3" t="s">
        <v>113</v>
      </c>
      <c r="V11" s="3" t="s">
        <v>113</v>
      </c>
      <c r="W11" s="9" t="s">
        <v>113</v>
      </c>
      <c r="X11" s="3" t="s">
        <v>113</v>
      </c>
      <c r="Y11" s="3" t="s">
        <v>113</v>
      </c>
      <c r="Z11">
        <v>6.5</v>
      </c>
      <c r="AA11" s="7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s="7" t="s">
        <v>113</v>
      </c>
      <c r="AJ11" s="7" t="s">
        <v>113</v>
      </c>
      <c r="AK11" s="7" t="s">
        <v>113</v>
      </c>
      <c r="AL11" s="8" t="s">
        <v>113</v>
      </c>
      <c r="AM11" s="8" t="s">
        <v>113</v>
      </c>
      <c r="AN11" s="8" t="s">
        <v>113</v>
      </c>
      <c r="AO11" s="8">
        <f t="shared" si="0"/>
        <v>0</v>
      </c>
      <c r="AP11" s="8">
        <v>0</v>
      </c>
      <c r="AQ11" s="8">
        <v>0</v>
      </c>
      <c r="AR11" s="8">
        <v>0</v>
      </c>
      <c r="AS11" s="8">
        <f t="shared" si="1"/>
        <v>0.71333333333333337</v>
      </c>
      <c r="AT11" s="8">
        <v>0.52</v>
      </c>
      <c r="AU11" s="8">
        <v>0.77</v>
      </c>
      <c r="AV11" s="8">
        <v>0.85</v>
      </c>
      <c r="AW11" s="8">
        <f t="shared" si="2"/>
        <v>0.82333333333333336</v>
      </c>
      <c r="AX11" s="8">
        <v>0.7</v>
      </c>
      <c r="AY11" s="8">
        <v>0.9</v>
      </c>
      <c r="AZ11" s="8">
        <v>0.87</v>
      </c>
      <c r="BA11" s="8">
        <v>2</v>
      </c>
      <c r="BB11" s="9">
        <v>0</v>
      </c>
      <c r="BC11" s="9">
        <v>35</v>
      </c>
      <c r="BD11" s="9">
        <v>4</v>
      </c>
      <c r="BE11" t="s">
        <v>113</v>
      </c>
      <c r="BF11" t="s">
        <v>113</v>
      </c>
      <c r="BG11" t="s">
        <v>113</v>
      </c>
      <c r="BH11">
        <v>0.5</v>
      </c>
      <c r="BI11">
        <v>0.5</v>
      </c>
      <c r="BJ11">
        <v>0</v>
      </c>
      <c r="BK11">
        <v>23</v>
      </c>
      <c r="BL11">
        <v>20</v>
      </c>
      <c r="BM11">
        <v>29</v>
      </c>
      <c r="BN11">
        <v>34</v>
      </c>
      <c r="BO11">
        <v>16</v>
      </c>
      <c r="BP11">
        <v>27</v>
      </c>
      <c r="BQ11">
        <v>25</v>
      </c>
      <c r="BR11">
        <v>27</v>
      </c>
      <c r="BS11">
        <v>25</v>
      </c>
      <c r="BT11">
        <v>24</v>
      </c>
      <c r="BU11">
        <v>21</v>
      </c>
      <c r="BV11">
        <v>34</v>
      </c>
      <c r="BW11">
        <v>28</v>
      </c>
      <c r="BX11">
        <v>22</v>
      </c>
      <c r="BY11">
        <v>6</v>
      </c>
      <c r="BZ11">
        <f t="shared" si="3"/>
        <v>24.066666666666666</v>
      </c>
      <c r="CA11">
        <v>2</v>
      </c>
      <c r="CB11">
        <v>1.5</v>
      </c>
      <c r="CC11">
        <v>1</v>
      </c>
      <c r="CD11">
        <v>2.5</v>
      </c>
      <c r="CE11">
        <v>2</v>
      </c>
      <c r="CF11">
        <v>2.5</v>
      </c>
      <c r="CG11">
        <v>1.5</v>
      </c>
      <c r="CH11">
        <v>1</v>
      </c>
      <c r="CI11">
        <v>2</v>
      </c>
      <c r="CJ11">
        <v>1.5</v>
      </c>
      <c r="CK11">
        <v>2</v>
      </c>
      <c r="CL11">
        <v>2</v>
      </c>
      <c r="CM11">
        <v>2</v>
      </c>
      <c r="CN11">
        <v>2</v>
      </c>
      <c r="CO11">
        <v>2</v>
      </c>
      <c r="CP11">
        <f t="shared" si="4"/>
        <v>1.8333333333333333</v>
      </c>
      <c r="CQ11">
        <v>10</v>
      </c>
      <c r="CR11" t="s">
        <v>113</v>
      </c>
      <c r="CS11" t="s">
        <v>113</v>
      </c>
      <c r="CT11" t="s">
        <v>113</v>
      </c>
      <c r="CU11">
        <f t="shared" ref="CU11:CU23" si="13">LN(CQ11)</f>
        <v>2.3025850929940459</v>
      </c>
      <c r="CV11">
        <f t="shared" si="6"/>
        <v>3.1808277572306709</v>
      </c>
      <c r="CW11">
        <f t="shared" ref="CW11:CW23" si="14">-5.9458+CU11*0.7688+CV11*1.9896</f>
        <v>2.1530023252799655</v>
      </c>
      <c r="CX11">
        <f t="shared" ref="CX11:CX23" si="15">EXP(CW11)</f>
        <v>8.6106716650921022</v>
      </c>
      <c r="CY11" t="s">
        <v>113</v>
      </c>
      <c r="CZ11" t="s">
        <v>113</v>
      </c>
      <c r="DA11" t="s">
        <v>113</v>
      </c>
      <c r="DB11" t="s">
        <v>113</v>
      </c>
      <c r="DC11" t="s">
        <v>113</v>
      </c>
      <c r="DD11" t="s">
        <v>113</v>
      </c>
      <c r="DE11" t="s">
        <v>113</v>
      </c>
      <c r="DF11">
        <v>0</v>
      </c>
      <c r="DG11" t="s">
        <v>113</v>
      </c>
      <c r="DH11" t="s">
        <v>113</v>
      </c>
      <c r="DI11" t="s">
        <v>113</v>
      </c>
      <c r="DJ11">
        <v>10</v>
      </c>
      <c r="DK11" t="s">
        <v>113</v>
      </c>
      <c r="DL11" t="s">
        <v>113</v>
      </c>
      <c r="DM11" t="s">
        <v>113</v>
      </c>
      <c r="DN11" t="s">
        <v>113</v>
      </c>
      <c r="DO11" t="s">
        <v>113</v>
      </c>
      <c r="DP11" t="s">
        <v>113</v>
      </c>
      <c r="DQ11" t="s">
        <v>113</v>
      </c>
      <c r="DR11">
        <v>1</v>
      </c>
      <c r="DS11" t="s">
        <v>113</v>
      </c>
      <c r="DT11" t="s">
        <v>113</v>
      </c>
      <c r="DU11" t="s">
        <v>113</v>
      </c>
      <c r="DV11">
        <v>6</v>
      </c>
      <c r="DW11" t="s">
        <v>113</v>
      </c>
      <c r="DX11" t="s">
        <v>113</v>
      </c>
      <c r="DY11" t="s">
        <v>113</v>
      </c>
      <c r="DZ11">
        <v>7</v>
      </c>
      <c r="EA11" t="s">
        <v>113</v>
      </c>
      <c r="EB11" t="s">
        <v>113</v>
      </c>
      <c r="EC11" t="s">
        <v>113</v>
      </c>
      <c r="ED11" t="s">
        <v>113</v>
      </c>
      <c r="EE11" t="s">
        <v>113</v>
      </c>
      <c r="EF11" t="s">
        <v>113</v>
      </c>
      <c r="EG11" t="s">
        <v>113</v>
      </c>
      <c r="EH11" t="s">
        <v>113</v>
      </c>
      <c r="EI11" s="10" t="s">
        <v>113</v>
      </c>
      <c r="EJ11" s="10" t="s">
        <v>113</v>
      </c>
      <c r="EK11" s="10" t="s">
        <v>113</v>
      </c>
      <c r="EL11" s="10" t="s">
        <v>113</v>
      </c>
      <c r="EM11" s="10" t="s">
        <v>113</v>
      </c>
      <c r="EN11" s="10" t="s">
        <v>113</v>
      </c>
      <c r="EO11" s="8" t="s">
        <v>113</v>
      </c>
      <c r="EP11" s="8" t="s">
        <v>113</v>
      </c>
      <c r="EQ11">
        <v>60</v>
      </c>
      <c r="ER11">
        <v>60</v>
      </c>
      <c r="ES11">
        <v>60</v>
      </c>
      <c r="ET11">
        <v>10</v>
      </c>
      <c r="EU11">
        <v>10</v>
      </c>
      <c r="EV11">
        <v>10</v>
      </c>
      <c r="EW11">
        <v>4</v>
      </c>
      <c r="EX11">
        <f t="shared" si="10"/>
        <v>1.6400000000000001</v>
      </c>
      <c r="EY11">
        <v>2.2000000000000002</v>
      </c>
      <c r="EZ11">
        <f t="shared" si="11"/>
        <v>0.89210000000000012</v>
      </c>
      <c r="FA11">
        <v>3.1</v>
      </c>
      <c r="FB11">
        <f t="shared" si="12"/>
        <v>1.2640250000000002</v>
      </c>
      <c r="FC11">
        <v>1.22</v>
      </c>
      <c r="FD11">
        <v>0.36</v>
      </c>
      <c r="FE11">
        <v>0.91</v>
      </c>
      <c r="FF11">
        <v>0.63</v>
      </c>
      <c r="FG11" s="10">
        <f t="shared" si="9"/>
        <v>3.73</v>
      </c>
      <c r="FH11">
        <v>46.27</v>
      </c>
      <c r="FI11">
        <v>36.270000000000003</v>
      </c>
      <c r="FJ11">
        <v>42.69</v>
      </c>
    </row>
    <row r="12" spans="1:166" x14ac:dyDescent="0.2">
      <c r="A12" t="s">
        <v>382</v>
      </c>
      <c r="B12" t="s">
        <v>24</v>
      </c>
      <c r="C12" t="s">
        <v>167</v>
      </c>
      <c r="D12" t="s">
        <v>147</v>
      </c>
      <c r="E12">
        <v>3</v>
      </c>
      <c r="F12" t="s">
        <v>220</v>
      </c>
      <c r="G12">
        <v>51</v>
      </c>
      <c r="H12" s="2" t="s">
        <v>753</v>
      </c>
      <c r="I12" s="3">
        <v>30.737570000000002</v>
      </c>
      <c r="J12" s="3">
        <v>-81.463729999999998</v>
      </c>
      <c r="K12" s="3" t="s">
        <v>489</v>
      </c>
      <c r="L12" s="8" t="s">
        <v>113</v>
      </c>
      <c r="M12" s="3" t="s">
        <v>113</v>
      </c>
      <c r="N12" s="3" t="s">
        <v>113</v>
      </c>
      <c r="O12" s="3" t="s">
        <v>113</v>
      </c>
      <c r="P12" s="3" t="s">
        <v>113</v>
      </c>
      <c r="Q12" s="3" t="s">
        <v>113</v>
      </c>
      <c r="R12" s="3" t="s">
        <v>113</v>
      </c>
      <c r="S12" s="3" t="s">
        <v>113</v>
      </c>
      <c r="T12" s="3" t="s">
        <v>113</v>
      </c>
      <c r="U12" s="3" t="s">
        <v>113</v>
      </c>
      <c r="V12" s="3" t="s">
        <v>113</v>
      </c>
      <c r="W12" s="9" t="s">
        <v>113</v>
      </c>
      <c r="X12" s="3" t="s">
        <v>113</v>
      </c>
      <c r="Y12" s="3" t="s">
        <v>113</v>
      </c>
      <c r="Z12">
        <v>6.5</v>
      </c>
      <c r="AA12" s="7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s="7" t="s">
        <v>113</v>
      </c>
      <c r="AJ12" s="7" t="s">
        <v>113</v>
      </c>
      <c r="AK12" s="7" t="s">
        <v>113</v>
      </c>
      <c r="AL12" s="8" t="s">
        <v>113</v>
      </c>
      <c r="AM12" s="8" t="s">
        <v>113</v>
      </c>
      <c r="AN12" s="8" t="s">
        <v>113</v>
      </c>
      <c r="AO12" s="8">
        <f t="shared" si="0"/>
        <v>0</v>
      </c>
      <c r="AP12" s="8">
        <v>0</v>
      </c>
      <c r="AQ12" s="8">
        <v>0</v>
      </c>
      <c r="AR12" s="8">
        <v>0</v>
      </c>
      <c r="AS12" s="8">
        <f t="shared" si="1"/>
        <v>0.46333333333333337</v>
      </c>
      <c r="AT12" s="8">
        <v>0.16</v>
      </c>
      <c r="AU12" s="8">
        <v>0.6</v>
      </c>
      <c r="AV12" s="8">
        <v>0.63</v>
      </c>
      <c r="AW12" s="8">
        <f t="shared" si="2"/>
        <v>0.70333333333333325</v>
      </c>
      <c r="AX12" s="8">
        <v>0.31</v>
      </c>
      <c r="AY12" s="8">
        <v>0.95</v>
      </c>
      <c r="AZ12" s="8">
        <v>0.85</v>
      </c>
      <c r="BA12" s="8">
        <v>2</v>
      </c>
      <c r="BB12" s="9">
        <v>4</v>
      </c>
      <c r="BC12" s="9">
        <v>40</v>
      </c>
      <c r="BD12" s="9">
        <v>2</v>
      </c>
      <c r="BE12" t="s">
        <v>113</v>
      </c>
      <c r="BF12" t="s">
        <v>113</v>
      </c>
      <c r="BG12" t="s">
        <v>113</v>
      </c>
      <c r="BH12">
        <v>0.3</v>
      </c>
      <c r="BI12">
        <v>0.7</v>
      </c>
      <c r="BJ12">
        <v>0</v>
      </c>
      <c r="BK12">
        <v>23</v>
      </c>
      <c r="BL12">
        <v>16</v>
      </c>
      <c r="BM12">
        <v>28</v>
      </c>
      <c r="BN12">
        <v>12</v>
      </c>
      <c r="BO12">
        <v>21</v>
      </c>
      <c r="BP12">
        <v>19</v>
      </c>
      <c r="BQ12">
        <v>21</v>
      </c>
      <c r="BR12">
        <v>21</v>
      </c>
      <c r="BS12">
        <v>19</v>
      </c>
      <c r="BT12">
        <v>25</v>
      </c>
      <c r="BU12">
        <v>21</v>
      </c>
      <c r="BV12">
        <v>25</v>
      </c>
      <c r="BW12">
        <v>28</v>
      </c>
      <c r="BX12">
        <v>26</v>
      </c>
      <c r="BY12">
        <v>25</v>
      </c>
      <c r="BZ12">
        <f t="shared" si="3"/>
        <v>22</v>
      </c>
      <c r="CA12">
        <v>1.5</v>
      </c>
      <c r="CB12">
        <v>1.5</v>
      </c>
      <c r="CC12">
        <v>1</v>
      </c>
      <c r="CD12">
        <v>1.5</v>
      </c>
      <c r="CE12">
        <v>2</v>
      </c>
      <c r="CF12">
        <v>2</v>
      </c>
      <c r="CG12">
        <v>1</v>
      </c>
      <c r="CH12">
        <v>1.5</v>
      </c>
      <c r="CI12">
        <v>1</v>
      </c>
      <c r="CJ12">
        <v>1.5</v>
      </c>
      <c r="CK12">
        <v>2</v>
      </c>
      <c r="CL12">
        <v>1</v>
      </c>
      <c r="CM12">
        <v>1.5</v>
      </c>
      <c r="CN12">
        <v>1.5</v>
      </c>
      <c r="CO12">
        <v>1.5</v>
      </c>
      <c r="CP12">
        <f t="shared" si="4"/>
        <v>1.4666666666666666</v>
      </c>
      <c r="CQ12">
        <v>6</v>
      </c>
      <c r="CR12" t="s">
        <v>113</v>
      </c>
      <c r="CS12" t="s">
        <v>113</v>
      </c>
      <c r="CT12" t="s">
        <v>113</v>
      </c>
      <c r="CU12">
        <f t="shared" si="13"/>
        <v>1.791759469228055</v>
      </c>
      <c r="CV12">
        <f t="shared" si="6"/>
        <v>3.0910424533583161</v>
      </c>
      <c r="CW12">
        <f t="shared" si="14"/>
        <v>1.5816427451442348</v>
      </c>
      <c r="CX12">
        <f t="shared" si="15"/>
        <v>4.8629378207304574</v>
      </c>
      <c r="CY12" t="s">
        <v>113</v>
      </c>
      <c r="CZ12" t="s">
        <v>113</v>
      </c>
      <c r="DA12" t="s">
        <v>113</v>
      </c>
      <c r="DB12" t="s">
        <v>113</v>
      </c>
      <c r="DC12" t="s">
        <v>113</v>
      </c>
      <c r="DD12" t="s">
        <v>113</v>
      </c>
      <c r="DE12" t="s">
        <v>113</v>
      </c>
      <c r="DF12">
        <v>0</v>
      </c>
      <c r="DG12" t="s">
        <v>113</v>
      </c>
      <c r="DH12" t="s">
        <v>113</v>
      </c>
      <c r="DI12" t="s">
        <v>113</v>
      </c>
      <c r="DJ12">
        <v>10</v>
      </c>
      <c r="DK12" t="s">
        <v>113</v>
      </c>
      <c r="DL12" t="s">
        <v>113</v>
      </c>
      <c r="DM12" t="s">
        <v>113</v>
      </c>
      <c r="DN12" t="s">
        <v>113</v>
      </c>
      <c r="DO12" t="s">
        <v>113</v>
      </c>
      <c r="DP12" t="s">
        <v>113</v>
      </c>
      <c r="DQ12" t="s">
        <v>113</v>
      </c>
      <c r="DR12">
        <v>0</v>
      </c>
      <c r="DS12" t="s">
        <v>113</v>
      </c>
      <c r="DT12" t="s">
        <v>113</v>
      </c>
      <c r="DU12" t="s">
        <v>113</v>
      </c>
      <c r="DV12">
        <v>7</v>
      </c>
      <c r="DW12" t="s">
        <v>113</v>
      </c>
      <c r="DX12" t="s">
        <v>113</v>
      </c>
      <c r="DY12" t="s">
        <v>113</v>
      </c>
      <c r="DZ12">
        <v>11</v>
      </c>
      <c r="EA12" t="s">
        <v>113</v>
      </c>
      <c r="EB12" t="s">
        <v>113</v>
      </c>
      <c r="EC12" t="s">
        <v>113</v>
      </c>
      <c r="ED12" t="s">
        <v>113</v>
      </c>
      <c r="EE12" t="s">
        <v>113</v>
      </c>
      <c r="EF12" t="s">
        <v>113</v>
      </c>
      <c r="EG12" t="s">
        <v>113</v>
      </c>
      <c r="EH12" t="s">
        <v>113</v>
      </c>
      <c r="EI12" s="10" t="s">
        <v>113</v>
      </c>
      <c r="EJ12" s="10" t="s">
        <v>113</v>
      </c>
      <c r="EK12" s="10" t="s">
        <v>113</v>
      </c>
      <c r="EL12" s="10" t="s">
        <v>113</v>
      </c>
      <c r="EM12" s="10" t="s">
        <v>113</v>
      </c>
      <c r="EN12" s="10" t="s">
        <v>113</v>
      </c>
      <c r="EO12" s="8" t="s">
        <v>113</v>
      </c>
      <c r="EP12" s="8" t="s">
        <v>113</v>
      </c>
      <c r="EQ12">
        <v>60</v>
      </c>
      <c r="ER12">
        <v>60</v>
      </c>
      <c r="ES12">
        <v>60</v>
      </c>
      <c r="ET12">
        <v>30</v>
      </c>
      <c r="EU12">
        <v>30</v>
      </c>
      <c r="EV12">
        <v>30</v>
      </c>
      <c r="EW12">
        <v>3.6</v>
      </c>
      <c r="EX12">
        <f t="shared" si="10"/>
        <v>1.4724000000000002</v>
      </c>
      <c r="EY12">
        <v>5.2</v>
      </c>
      <c r="EZ12">
        <f t="shared" si="11"/>
        <v>2.1476000000000002</v>
      </c>
      <c r="FA12">
        <v>4.4000000000000004</v>
      </c>
      <c r="FB12">
        <f t="shared" si="12"/>
        <v>1.8084000000000002</v>
      </c>
      <c r="FC12">
        <v>1.33</v>
      </c>
      <c r="FD12">
        <v>1.75</v>
      </c>
      <c r="FE12">
        <v>1.45</v>
      </c>
      <c r="FF12">
        <v>1</v>
      </c>
      <c r="FG12" s="10">
        <f t="shared" si="9"/>
        <v>5.4</v>
      </c>
      <c r="FH12">
        <v>45.72</v>
      </c>
      <c r="FI12">
        <v>76.22</v>
      </c>
      <c r="FJ12">
        <v>53.96</v>
      </c>
    </row>
    <row r="13" spans="1:166" x14ac:dyDescent="0.2">
      <c r="A13" t="s">
        <v>383</v>
      </c>
      <c r="B13" t="s">
        <v>24</v>
      </c>
      <c r="C13" t="s">
        <v>167</v>
      </c>
      <c r="D13" t="s">
        <v>147</v>
      </c>
      <c r="E13">
        <v>3</v>
      </c>
      <c r="F13" t="s">
        <v>221</v>
      </c>
      <c r="G13">
        <v>51</v>
      </c>
      <c r="H13" s="2" t="s">
        <v>753</v>
      </c>
      <c r="I13" s="3">
        <v>30.737570000000002</v>
      </c>
      <c r="J13" s="3">
        <v>-81.463729999999998</v>
      </c>
      <c r="K13" s="3" t="s">
        <v>489</v>
      </c>
      <c r="L13" s="8" t="s">
        <v>113</v>
      </c>
      <c r="M13" s="3" t="s">
        <v>113</v>
      </c>
      <c r="N13" s="3" t="s">
        <v>113</v>
      </c>
      <c r="O13" s="3" t="s">
        <v>113</v>
      </c>
      <c r="P13" s="3" t="s">
        <v>113</v>
      </c>
      <c r="Q13" s="3" t="s">
        <v>113</v>
      </c>
      <c r="R13" s="3" t="s">
        <v>113</v>
      </c>
      <c r="S13" s="3" t="s">
        <v>113</v>
      </c>
      <c r="T13" s="3" t="s">
        <v>113</v>
      </c>
      <c r="U13" s="3" t="s">
        <v>113</v>
      </c>
      <c r="V13" s="3" t="s">
        <v>113</v>
      </c>
      <c r="W13" s="9" t="s">
        <v>113</v>
      </c>
      <c r="X13" s="3" t="s">
        <v>113</v>
      </c>
      <c r="Y13" s="3" t="s">
        <v>113</v>
      </c>
      <c r="Z13">
        <v>6</v>
      </c>
      <c r="AA13" s="7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s="7" t="s">
        <v>113</v>
      </c>
      <c r="AJ13" s="7" t="s">
        <v>113</v>
      </c>
      <c r="AK13" s="7" t="s">
        <v>113</v>
      </c>
      <c r="AL13" s="8" t="s">
        <v>113</v>
      </c>
      <c r="AM13" s="8" t="s">
        <v>113</v>
      </c>
      <c r="AN13" s="8" t="s">
        <v>113</v>
      </c>
      <c r="AO13" s="8">
        <f t="shared" si="0"/>
        <v>0</v>
      </c>
      <c r="AP13" s="8">
        <v>0</v>
      </c>
      <c r="AQ13" s="8">
        <v>0</v>
      </c>
      <c r="AR13" s="8">
        <v>0</v>
      </c>
      <c r="AS13" s="8">
        <f t="shared" si="1"/>
        <v>0.40666666666666673</v>
      </c>
      <c r="AT13" s="8">
        <v>0.56000000000000005</v>
      </c>
      <c r="AU13" s="8">
        <v>0.34</v>
      </c>
      <c r="AV13" s="8">
        <v>0.32</v>
      </c>
      <c r="AW13" s="8">
        <f t="shared" si="2"/>
        <v>0.78666666666666663</v>
      </c>
      <c r="AX13" s="8">
        <v>0.84</v>
      </c>
      <c r="AY13" s="8">
        <v>0.73</v>
      </c>
      <c r="AZ13" s="8">
        <v>0.79</v>
      </c>
      <c r="BA13" s="8" t="s">
        <v>113</v>
      </c>
      <c r="BB13" s="9">
        <v>6</v>
      </c>
      <c r="BC13" s="9">
        <v>60</v>
      </c>
      <c r="BD13" s="9">
        <v>3</v>
      </c>
      <c r="BE13" t="s">
        <v>113</v>
      </c>
      <c r="BF13" t="s">
        <v>113</v>
      </c>
      <c r="BG13" t="s">
        <v>113</v>
      </c>
      <c r="BH13">
        <v>0.25</v>
      </c>
      <c r="BI13">
        <v>0.75</v>
      </c>
      <c r="BJ13">
        <v>0</v>
      </c>
      <c r="BK13">
        <v>36</v>
      </c>
      <c r="BL13">
        <v>21</v>
      </c>
      <c r="BM13">
        <v>34</v>
      </c>
      <c r="BN13">
        <v>37</v>
      </c>
      <c r="BO13">
        <v>35</v>
      </c>
      <c r="BP13">
        <v>20</v>
      </c>
      <c r="BQ13">
        <v>21</v>
      </c>
      <c r="BR13">
        <v>30</v>
      </c>
      <c r="BS13">
        <v>36</v>
      </c>
      <c r="BT13">
        <v>30</v>
      </c>
      <c r="BU13">
        <v>21</v>
      </c>
      <c r="BV13">
        <v>36</v>
      </c>
      <c r="BW13">
        <v>34</v>
      </c>
      <c r="BX13">
        <v>25</v>
      </c>
      <c r="BY13">
        <v>29</v>
      </c>
      <c r="BZ13">
        <f t="shared" si="3"/>
        <v>29.666666666666668</v>
      </c>
      <c r="CA13">
        <v>2</v>
      </c>
      <c r="CB13">
        <v>2.5</v>
      </c>
      <c r="CC13">
        <v>2</v>
      </c>
      <c r="CD13">
        <v>2.5</v>
      </c>
      <c r="CE13">
        <v>1.5</v>
      </c>
      <c r="CF13">
        <v>1</v>
      </c>
      <c r="CG13">
        <v>2</v>
      </c>
      <c r="CH13">
        <v>1</v>
      </c>
      <c r="CI13">
        <v>1.5</v>
      </c>
      <c r="CJ13">
        <v>1.5</v>
      </c>
      <c r="CK13">
        <v>1.5</v>
      </c>
      <c r="CL13">
        <v>2.5</v>
      </c>
      <c r="CM13">
        <v>2.5</v>
      </c>
      <c r="CN13">
        <v>1.5</v>
      </c>
      <c r="CO13">
        <v>1.5</v>
      </c>
      <c r="CP13">
        <f t="shared" si="4"/>
        <v>1.8</v>
      </c>
      <c r="CQ13">
        <v>5</v>
      </c>
      <c r="CR13" t="s">
        <v>113</v>
      </c>
      <c r="CS13" t="s">
        <v>113</v>
      </c>
      <c r="CT13" t="s">
        <v>113</v>
      </c>
      <c r="CU13">
        <f t="shared" si="13"/>
        <v>1.6094379124341003</v>
      </c>
      <c r="CV13">
        <f t="shared" si="6"/>
        <v>3.3900240810640301</v>
      </c>
      <c r="CW13">
        <f t="shared" si="14"/>
        <v>2.0363277787643304</v>
      </c>
      <c r="CX13">
        <f t="shared" si="15"/>
        <v>7.6624193717832849</v>
      </c>
      <c r="CY13" t="s">
        <v>113</v>
      </c>
      <c r="CZ13" t="s">
        <v>113</v>
      </c>
      <c r="DA13" t="s">
        <v>113</v>
      </c>
      <c r="DB13" t="s">
        <v>113</v>
      </c>
      <c r="DC13" t="s">
        <v>113</v>
      </c>
      <c r="DD13" t="s">
        <v>113</v>
      </c>
      <c r="DE13" t="s">
        <v>113</v>
      </c>
      <c r="DF13">
        <v>0</v>
      </c>
      <c r="DG13" t="s">
        <v>113</v>
      </c>
      <c r="DH13" t="s">
        <v>113</v>
      </c>
      <c r="DI13" t="s">
        <v>113</v>
      </c>
      <c r="DJ13">
        <v>11</v>
      </c>
      <c r="DK13" t="s">
        <v>113</v>
      </c>
      <c r="DL13" t="s">
        <v>113</v>
      </c>
      <c r="DM13" t="s">
        <v>113</v>
      </c>
      <c r="DN13" t="s">
        <v>113</v>
      </c>
      <c r="DO13" t="s">
        <v>113</v>
      </c>
      <c r="DP13" t="s">
        <v>113</v>
      </c>
      <c r="DQ13" t="s">
        <v>113</v>
      </c>
      <c r="DR13">
        <v>2</v>
      </c>
      <c r="DS13" t="s">
        <v>113</v>
      </c>
      <c r="DT13" t="s">
        <v>113</v>
      </c>
      <c r="DU13" t="s">
        <v>113</v>
      </c>
      <c r="DV13">
        <v>16</v>
      </c>
      <c r="DW13" t="s">
        <v>113</v>
      </c>
      <c r="DX13" t="s">
        <v>113</v>
      </c>
      <c r="DY13" t="s">
        <v>113</v>
      </c>
      <c r="DZ13">
        <v>17</v>
      </c>
      <c r="EA13" t="s">
        <v>113</v>
      </c>
      <c r="EB13" t="s">
        <v>113</v>
      </c>
      <c r="EC13" t="s">
        <v>113</v>
      </c>
      <c r="ED13" t="s">
        <v>113</v>
      </c>
      <c r="EE13" t="s">
        <v>113</v>
      </c>
      <c r="EF13" t="s">
        <v>113</v>
      </c>
      <c r="EG13" t="s">
        <v>113</v>
      </c>
      <c r="EH13" t="s">
        <v>113</v>
      </c>
      <c r="EI13" s="10" t="s">
        <v>113</v>
      </c>
      <c r="EJ13" s="10" t="s">
        <v>113</v>
      </c>
      <c r="EK13" s="10" t="s">
        <v>113</v>
      </c>
      <c r="EL13" s="10" t="s">
        <v>113</v>
      </c>
      <c r="EM13" s="10" t="s">
        <v>113</v>
      </c>
      <c r="EN13" s="10" t="s">
        <v>113</v>
      </c>
      <c r="EO13" s="8" t="s">
        <v>113</v>
      </c>
      <c r="EP13" s="8" t="s">
        <v>113</v>
      </c>
      <c r="EQ13">
        <v>40</v>
      </c>
      <c r="ER13">
        <v>40</v>
      </c>
      <c r="ES13">
        <v>40</v>
      </c>
      <c r="ET13">
        <v>20</v>
      </c>
      <c r="EU13">
        <v>20</v>
      </c>
      <c r="EV13">
        <v>20</v>
      </c>
      <c r="EW13">
        <v>4.5999999999999996</v>
      </c>
      <c r="EX13">
        <f t="shared" si="10"/>
        <v>1.8928999999999998</v>
      </c>
      <c r="EY13">
        <v>6</v>
      </c>
      <c r="EZ13">
        <f t="shared" si="11"/>
        <v>2.4900000000000002</v>
      </c>
      <c r="FA13">
        <v>5.3</v>
      </c>
      <c r="FB13">
        <f t="shared" si="12"/>
        <v>2.1902250000000003</v>
      </c>
      <c r="FC13">
        <v>1.82</v>
      </c>
      <c r="FD13">
        <v>5.15</v>
      </c>
      <c r="FE13">
        <v>2.73</v>
      </c>
      <c r="FF13">
        <v>1.89</v>
      </c>
      <c r="FG13" s="10">
        <f t="shared" si="9"/>
        <v>7.1899999999999995</v>
      </c>
      <c r="FH13">
        <v>42.14</v>
      </c>
      <c r="FI13">
        <v>76.83</v>
      </c>
      <c r="FJ13">
        <v>51.98</v>
      </c>
    </row>
    <row r="14" spans="1:166" x14ac:dyDescent="0.2">
      <c r="A14" t="s">
        <v>384</v>
      </c>
      <c r="B14" t="s">
        <v>24</v>
      </c>
      <c r="C14" t="s">
        <v>167</v>
      </c>
      <c r="D14" t="s">
        <v>148</v>
      </c>
      <c r="E14">
        <v>4</v>
      </c>
      <c r="F14" t="s">
        <v>134</v>
      </c>
      <c r="G14">
        <v>51</v>
      </c>
      <c r="H14" s="2" t="s">
        <v>753</v>
      </c>
      <c r="I14" s="3">
        <v>30.736650000000001</v>
      </c>
      <c r="J14" s="3">
        <v>-81.465599999999995</v>
      </c>
      <c r="K14" s="3" t="s">
        <v>489</v>
      </c>
      <c r="L14" s="8" t="s">
        <v>113</v>
      </c>
      <c r="M14" s="3" t="s">
        <v>113</v>
      </c>
      <c r="N14" s="3" t="s">
        <v>113</v>
      </c>
      <c r="O14" s="3" t="s">
        <v>113</v>
      </c>
      <c r="P14" s="3" t="s">
        <v>113</v>
      </c>
      <c r="Q14" s="3" t="s">
        <v>113</v>
      </c>
      <c r="R14" s="3" t="s">
        <v>113</v>
      </c>
      <c r="S14" s="3" t="s">
        <v>113</v>
      </c>
      <c r="T14" s="3" t="s">
        <v>113</v>
      </c>
      <c r="U14" s="3" t="s">
        <v>113</v>
      </c>
      <c r="V14" s="3" t="s">
        <v>113</v>
      </c>
      <c r="W14" s="9" t="s">
        <v>113</v>
      </c>
      <c r="X14" s="3" t="s">
        <v>113</v>
      </c>
      <c r="Y14" s="3" t="s">
        <v>113</v>
      </c>
      <c r="Z14">
        <v>6</v>
      </c>
      <c r="AA14" s="7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s="7" t="s">
        <v>113</v>
      </c>
      <c r="AJ14" s="7" t="s">
        <v>113</v>
      </c>
      <c r="AK14" s="7" t="s">
        <v>113</v>
      </c>
      <c r="AL14" s="8" t="s">
        <v>113</v>
      </c>
      <c r="AM14" s="8" t="s">
        <v>113</v>
      </c>
      <c r="AN14" s="8" t="s">
        <v>113</v>
      </c>
      <c r="AO14" s="8">
        <f t="shared" si="0"/>
        <v>0.12666666666666668</v>
      </c>
      <c r="AP14" s="8">
        <v>0</v>
      </c>
      <c r="AQ14" s="8">
        <v>0.38</v>
      </c>
      <c r="AR14" s="8">
        <v>0</v>
      </c>
      <c r="AS14" s="8">
        <f t="shared" si="1"/>
        <v>0.39333333333333331</v>
      </c>
      <c r="AT14" s="8">
        <v>0.33</v>
      </c>
      <c r="AU14" s="8">
        <v>0.6</v>
      </c>
      <c r="AV14" s="8">
        <v>0.25</v>
      </c>
      <c r="AW14" s="8">
        <f t="shared" si="2"/>
        <v>0.5099999999999999</v>
      </c>
      <c r="AX14" s="8">
        <v>0.47</v>
      </c>
      <c r="AY14" s="8">
        <v>0.71</v>
      </c>
      <c r="AZ14" s="8">
        <v>0.35</v>
      </c>
      <c r="BA14" s="8">
        <v>1</v>
      </c>
      <c r="BB14" s="9">
        <v>16</v>
      </c>
      <c r="BC14" s="9">
        <v>55</v>
      </c>
      <c r="BD14" s="9">
        <v>8</v>
      </c>
      <c r="BE14" t="s">
        <v>113</v>
      </c>
      <c r="BF14" t="s">
        <v>113</v>
      </c>
      <c r="BG14" t="s">
        <v>113</v>
      </c>
      <c r="BH14">
        <v>1</v>
      </c>
      <c r="BI14">
        <v>0</v>
      </c>
      <c r="BJ14">
        <v>0</v>
      </c>
      <c r="BK14">
        <v>54</v>
      </c>
      <c r="BL14">
        <v>50</v>
      </c>
      <c r="BM14">
        <v>49</v>
      </c>
      <c r="BN14">
        <v>48</v>
      </c>
      <c r="BO14">
        <v>44</v>
      </c>
      <c r="BP14">
        <v>54</v>
      </c>
      <c r="BQ14">
        <v>56</v>
      </c>
      <c r="BR14">
        <v>57</v>
      </c>
      <c r="BS14">
        <v>50</v>
      </c>
      <c r="BT14">
        <v>54</v>
      </c>
      <c r="BU14">
        <v>44</v>
      </c>
      <c r="BV14">
        <v>48</v>
      </c>
      <c r="BW14">
        <v>43</v>
      </c>
      <c r="BX14">
        <v>50</v>
      </c>
      <c r="BY14">
        <v>51</v>
      </c>
      <c r="BZ14">
        <f t="shared" si="3"/>
        <v>50.133333333333333</v>
      </c>
      <c r="CA14">
        <v>3</v>
      </c>
      <c r="CB14">
        <v>2</v>
      </c>
      <c r="CC14">
        <v>1.5</v>
      </c>
      <c r="CD14">
        <v>1</v>
      </c>
      <c r="CE14">
        <v>2.5</v>
      </c>
      <c r="CF14">
        <v>2.5</v>
      </c>
      <c r="CG14">
        <v>2</v>
      </c>
      <c r="CH14">
        <v>1.5</v>
      </c>
      <c r="CI14">
        <v>1</v>
      </c>
      <c r="CJ14">
        <v>3.5</v>
      </c>
      <c r="CK14">
        <v>2</v>
      </c>
      <c r="CL14">
        <v>2.5</v>
      </c>
      <c r="CM14">
        <v>2</v>
      </c>
      <c r="CN14">
        <v>3</v>
      </c>
      <c r="CO14">
        <v>2</v>
      </c>
      <c r="CP14">
        <f t="shared" si="4"/>
        <v>2.1333333333333333</v>
      </c>
      <c r="CQ14">
        <v>11</v>
      </c>
      <c r="CR14" t="s">
        <v>113</v>
      </c>
      <c r="CS14" t="s">
        <v>113</v>
      </c>
      <c r="CT14" t="s">
        <v>113</v>
      </c>
      <c r="CU14">
        <f t="shared" si="13"/>
        <v>2.3978952727983707</v>
      </c>
      <c r="CV14">
        <f t="shared" si="6"/>
        <v>3.91468612284763</v>
      </c>
      <c r="CW14">
        <f t="shared" si="14"/>
        <v>3.6863613957450321</v>
      </c>
      <c r="CX14">
        <f t="shared" si="15"/>
        <v>39.89940437122948</v>
      </c>
      <c r="CY14" t="s">
        <v>113</v>
      </c>
      <c r="CZ14" t="s">
        <v>113</v>
      </c>
      <c r="DA14" t="s">
        <v>113</v>
      </c>
      <c r="DB14" t="s">
        <v>113</v>
      </c>
      <c r="DC14" t="s">
        <v>113</v>
      </c>
      <c r="DD14" t="s">
        <v>113</v>
      </c>
      <c r="DE14" t="s">
        <v>113</v>
      </c>
      <c r="DF14">
        <v>0</v>
      </c>
      <c r="DG14" t="s">
        <v>113</v>
      </c>
      <c r="DH14" t="s">
        <v>113</v>
      </c>
      <c r="DI14" t="s">
        <v>113</v>
      </c>
      <c r="DJ14">
        <v>2</v>
      </c>
      <c r="DK14" t="s">
        <v>113</v>
      </c>
      <c r="DL14" t="s">
        <v>113</v>
      </c>
      <c r="DM14" t="s">
        <v>113</v>
      </c>
      <c r="DN14" t="s">
        <v>113</v>
      </c>
      <c r="DO14" t="s">
        <v>113</v>
      </c>
      <c r="DP14" t="s">
        <v>113</v>
      </c>
      <c r="DQ14" t="s">
        <v>113</v>
      </c>
      <c r="DR14">
        <v>1</v>
      </c>
      <c r="DS14" t="s">
        <v>113</v>
      </c>
      <c r="DT14" t="s">
        <v>113</v>
      </c>
      <c r="DU14" t="s">
        <v>113</v>
      </c>
      <c r="DV14">
        <v>6</v>
      </c>
      <c r="DW14" t="s">
        <v>113</v>
      </c>
      <c r="DX14" t="s">
        <v>113</v>
      </c>
      <c r="DY14" t="s">
        <v>113</v>
      </c>
      <c r="DZ14">
        <v>5</v>
      </c>
      <c r="EA14" t="s">
        <v>113</v>
      </c>
      <c r="EB14" t="s">
        <v>113</v>
      </c>
      <c r="EC14" t="s">
        <v>113</v>
      </c>
      <c r="ED14" t="s">
        <v>113</v>
      </c>
      <c r="EE14" t="s">
        <v>113</v>
      </c>
      <c r="EF14" t="s">
        <v>113</v>
      </c>
      <c r="EG14" t="s">
        <v>113</v>
      </c>
      <c r="EH14" t="s">
        <v>113</v>
      </c>
      <c r="EI14" s="10" t="s">
        <v>113</v>
      </c>
      <c r="EJ14" s="10" t="s">
        <v>113</v>
      </c>
      <c r="EK14" s="10" t="s">
        <v>113</v>
      </c>
      <c r="EL14" s="10" t="s">
        <v>113</v>
      </c>
      <c r="EM14" s="10" t="s">
        <v>113</v>
      </c>
      <c r="EN14" s="10" t="s">
        <v>113</v>
      </c>
      <c r="EO14" s="8" t="s">
        <v>113</v>
      </c>
      <c r="EP14" s="8" t="s">
        <v>113</v>
      </c>
      <c r="EQ14">
        <v>60</v>
      </c>
      <c r="ER14">
        <v>60</v>
      </c>
      <c r="ES14">
        <v>60</v>
      </c>
      <c r="ET14">
        <v>10</v>
      </c>
      <c r="EU14">
        <v>10</v>
      </c>
      <c r="EV14">
        <v>10</v>
      </c>
      <c r="EW14">
        <v>16.8</v>
      </c>
      <c r="EX14">
        <f t="shared" si="10"/>
        <v>7.4256000000000011</v>
      </c>
      <c r="EY14">
        <v>14.8</v>
      </c>
      <c r="EZ14">
        <f t="shared" si="11"/>
        <v>6.4676000000000009</v>
      </c>
      <c r="FA14">
        <v>15.8</v>
      </c>
      <c r="FB14">
        <f t="shared" si="12"/>
        <v>6.9441000000000006</v>
      </c>
      <c r="FC14">
        <v>3.55</v>
      </c>
      <c r="FD14">
        <v>1.0900000000000001</v>
      </c>
      <c r="FE14">
        <v>3.17</v>
      </c>
      <c r="FF14">
        <v>2.2000000000000002</v>
      </c>
      <c r="FG14" s="10">
        <f t="shared" si="9"/>
        <v>18</v>
      </c>
      <c r="FH14">
        <v>164.98</v>
      </c>
      <c r="FI14">
        <v>188.61</v>
      </c>
      <c r="FJ14">
        <v>168.74</v>
      </c>
    </row>
    <row r="15" spans="1:166" x14ac:dyDescent="0.2">
      <c r="A15" t="s">
        <v>276</v>
      </c>
      <c r="B15" t="s">
        <v>24</v>
      </c>
      <c r="C15" t="s">
        <v>167</v>
      </c>
      <c r="D15" t="s">
        <v>148</v>
      </c>
      <c r="E15">
        <v>4</v>
      </c>
      <c r="F15" t="s">
        <v>135</v>
      </c>
      <c r="G15">
        <v>51</v>
      </c>
      <c r="H15" s="2" t="s">
        <v>753</v>
      </c>
      <c r="I15" s="3">
        <v>30.736650000000001</v>
      </c>
      <c r="J15" s="3">
        <v>-81.465599999999995</v>
      </c>
      <c r="K15" s="3" t="s">
        <v>491</v>
      </c>
      <c r="L15" s="8" t="s">
        <v>113</v>
      </c>
      <c r="M15" s="3" t="s">
        <v>113</v>
      </c>
      <c r="N15" s="3" t="s">
        <v>113</v>
      </c>
      <c r="O15" s="3" t="s">
        <v>113</v>
      </c>
      <c r="P15" s="3" t="s">
        <v>113</v>
      </c>
      <c r="Q15" s="3" t="s">
        <v>113</v>
      </c>
      <c r="R15" s="3" t="s">
        <v>113</v>
      </c>
      <c r="S15" s="3" t="s">
        <v>113</v>
      </c>
      <c r="T15" s="3" t="s">
        <v>113</v>
      </c>
      <c r="U15" s="3" t="s">
        <v>113</v>
      </c>
      <c r="V15" s="3" t="s">
        <v>113</v>
      </c>
      <c r="W15" s="9" t="s">
        <v>113</v>
      </c>
      <c r="X15" s="3" t="s">
        <v>113</v>
      </c>
      <c r="Y15" s="3" t="s">
        <v>113</v>
      </c>
      <c r="Z15">
        <v>6.75</v>
      </c>
      <c r="AA15" s="7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s="7" t="s">
        <v>113</v>
      </c>
      <c r="AJ15" s="7" t="s">
        <v>113</v>
      </c>
      <c r="AK15" s="7" t="s">
        <v>113</v>
      </c>
      <c r="AL15" s="8" t="s">
        <v>113</v>
      </c>
      <c r="AM15" s="8" t="s">
        <v>113</v>
      </c>
      <c r="AN15" s="8" t="s">
        <v>113</v>
      </c>
      <c r="AO15" s="8">
        <f t="shared" si="0"/>
        <v>0</v>
      </c>
      <c r="AP15" s="8">
        <v>0</v>
      </c>
      <c r="AQ15" s="8">
        <v>0</v>
      </c>
      <c r="AR15" s="8">
        <v>0</v>
      </c>
      <c r="AS15" s="8">
        <f t="shared" si="1"/>
        <v>0.66333333333333333</v>
      </c>
      <c r="AT15" s="8">
        <v>0.69</v>
      </c>
      <c r="AU15" s="8">
        <v>0.27</v>
      </c>
      <c r="AV15" s="8">
        <v>1.03</v>
      </c>
      <c r="AW15" s="8">
        <f t="shared" si="2"/>
        <v>0.7533333333333333</v>
      </c>
      <c r="AX15" s="8">
        <v>0.89</v>
      </c>
      <c r="AY15" s="8">
        <v>0.33</v>
      </c>
      <c r="AZ15" s="8">
        <v>1.04</v>
      </c>
      <c r="BA15" s="8">
        <v>0</v>
      </c>
      <c r="BB15" s="9">
        <v>10</v>
      </c>
      <c r="BC15" s="9">
        <v>70</v>
      </c>
      <c r="BD15" s="9">
        <v>8</v>
      </c>
      <c r="BE15" t="s">
        <v>113</v>
      </c>
      <c r="BF15" t="s">
        <v>113</v>
      </c>
      <c r="BG15" t="s">
        <v>113</v>
      </c>
      <c r="BH15">
        <v>1</v>
      </c>
      <c r="BI15">
        <v>0</v>
      </c>
      <c r="BJ15">
        <v>0</v>
      </c>
      <c r="BK15">
        <v>44</v>
      </c>
      <c r="BL15">
        <v>46</v>
      </c>
      <c r="BM15">
        <v>53</v>
      </c>
      <c r="BN15">
        <v>36</v>
      </c>
      <c r="BO15">
        <v>47</v>
      </c>
      <c r="BP15">
        <v>39</v>
      </c>
      <c r="BQ15">
        <v>28</v>
      </c>
      <c r="BR15">
        <v>58</v>
      </c>
      <c r="BS15">
        <v>45</v>
      </c>
      <c r="BT15">
        <v>45</v>
      </c>
      <c r="BU15">
        <v>56</v>
      </c>
      <c r="BV15">
        <v>48</v>
      </c>
      <c r="BW15">
        <v>32</v>
      </c>
      <c r="BX15">
        <v>44</v>
      </c>
      <c r="BY15">
        <v>39</v>
      </c>
      <c r="BZ15">
        <f t="shared" si="3"/>
        <v>44</v>
      </c>
      <c r="CA15">
        <v>2</v>
      </c>
      <c r="CB15">
        <v>1.5</v>
      </c>
      <c r="CC15">
        <v>2.5</v>
      </c>
      <c r="CD15">
        <v>1.5</v>
      </c>
      <c r="CE15">
        <v>2.5</v>
      </c>
      <c r="CF15">
        <v>2.5</v>
      </c>
      <c r="CG15">
        <v>2</v>
      </c>
      <c r="CH15">
        <v>2.5</v>
      </c>
      <c r="CI15">
        <v>2</v>
      </c>
      <c r="CJ15">
        <v>1.5</v>
      </c>
      <c r="CK15">
        <v>2.5</v>
      </c>
      <c r="CL15">
        <v>2</v>
      </c>
      <c r="CM15">
        <v>2.5</v>
      </c>
      <c r="CN15">
        <v>2.5</v>
      </c>
      <c r="CO15">
        <v>2</v>
      </c>
      <c r="CP15">
        <f t="shared" si="4"/>
        <v>2.1333333333333333</v>
      </c>
      <c r="CQ15">
        <v>14</v>
      </c>
      <c r="CR15" t="s">
        <v>113</v>
      </c>
      <c r="CS15" t="s">
        <v>113</v>
      </c>
      <c r="CT15" t="s">
        <v>113</v>
      </c>
      <c r="CU15">
        <f t="shared" si="13"/>
        <v>2.6390573296152584</v>
      </c>
      <c r="CV15">
        <f t="shared" si="6"/>
        <v>3.784189633918261</v>
      </c>
      <c r="CW15">
        <f t="shared" si="14"/>
        <v>3.6121309706519829</v>
      </c>
      <c r="CX15">
        <f t="shared" si="15"/>
        <v>37.044910380228075</v>
      </c>
      <c r="CY15" t="s">
        <v>113</v>
      </c>
      <c r="CZ15" t="s">
        <v>113</v>
      </c>
      <c r="DA15" t="s">
        <v>113</v>
      </c>
      <c r="DB15" t="s">
        <v>113</v>
      </c>
      <c r="DC15" t="s">
        <v>113</v>
      </c>
      <c r="DD15" t="s">
        <v>113</v>
      </c>
      <c r="DE15" t="s">
        <v>113</v>
      </c>
      <c r="DF15">
        <v>0</v>
      </c>
      <c r="DG15" t="s">
        <v>113</v>
      </c>
      <c r="DH15" t="s">
        <v>113</v>
      </c>
      <c r="DI15" t="s">
        <v>113</v>
      </c>
      <c r="DJ15">
        <v>1</v>
      </c>
      <c r="DK15" t="s">
        <v>113</v>
      </c>
      <c r="DL15" t="s">
        <v>113</v>
      </c>
      <c r="DM15" t="s">
        <v>113</v>
      </c>
      <c r="DN15" t="s">
        <v>113</v>
      </c>
      <c r="DO15" t="s">
        <v>113</v>
      </c>
      <c r="DP15" t="s">
        <v>113</v>
      </c>
      <c r="DQ15" t="s">
        <v>113</v>
      </c>
      <c r="DR15">
        <v>3</v>
      </c>
      <c r="DS15" t="s">
        <v>113</v>
      </c>
      <c r="DT15" t="s">
        <v>113</v>
      </c>
      <c r="DU15" t="s">
        <v>113</v>
      </c>
      <c r="DV15">
        <v>17</v>
      </c>
      <c r="DW15" t="s">
        <v>113</v>
      </c>
      <c r="DX15" t="s">
        <v>113</v>
      </c>
      <c r="DY15" t="s">
        <v>113</v>
      </c>
      <c r="DZ15">
        <v>12</v>
      </c>
      <c r="EA15" t="s">
        <v>113</v>
      </c>
      <c r="EB15" t="s">
        <v>113</v>
      </c>
      <c r="EC15" t="s">
        <v>113</v>
      </c>
      <c r="ED15" t="s">
        <v>113</v>
      </c>
      <c r="EE15" t="s">
        <v>113</v>
      </c>
      <c r="EF15" t="s">
        <v>113</v>
      </c>
      <c r="EG15" t="s">
        <v>113</v>
      </c>
      <c r="EH15" t="s">
        <v>113</v>
      </c>
      <c r="EI15" s="10" t="s">
        <v>113</v>
      </c>
      <c r="EJ15" s="10" t="s">
        <v>113</v>
      </c>
      <c r="EK15" s="10" t="s">
        <v>113</v>
      </c>
      <c r="EL15" s="10" t="s">
        <v>113</v>
      </c>
      <c r="EM15" s="10" t="s">
        <v>113</v>
      </c>
      <c r="EN15" s="10" t="s">
        <v>113</v>
      </c>
      <c r="EO15" s="8" t="s">
        <v>113</v>
      </c>
      <c r="EP15" s="8" t="s">
        <v>113</v>
      </c>
      <c r="EQ15">
        <v>40</v>
      </c>
      <c r="ER15">
        <v>40</v>
      </c>
      <c r="ES15">
        <v>40</v>
      </c>
      <c r="ET15">
        <v>20</v>
      </c>
      <c r="EU15">
        <v>20</v>
      </c>
      <c r="EV15">
        <v>20</v>
      </c>
      <c r="EW15">
        <v>20.6</v>
      </c>
      <c r="EX15">
        <f t="shared" si="10"/>
        <v>9.3009000000000004</v>
      </c>
      <c r="EY15">
        <v>16</v>
      </c>
      <c r="EZ15">
        <f t="shared" si="11"/>
        <v>7.04</v>
      </c>
      <c r="FA15">
        <v>18.3</v>
      </c>
      <c r="FB15">
        <f t="shared" si="12"/>
        <v>8.1572250000000004</v>
      </c>
      <c r="FC15">
        <v>1.8</v>
      </c>
      <c r="FD15">
        <v>7.1</v>
      </c>
      <c r="FE15">
        <v>3.49</v>
      </c>
      <c r="FF15">
        <v>2.42</v>
      </c>
      <c r="FG15" s="10">
        <f t="shared" si="9"/>
        <v>20.72</v>
      </c>
      <c r="FH15">
        <v>155.79</v>
      </c>
      <c r="FI15">
        <v>178.8</v>
      </c>
      <c r="FJ15">
        <v>163.47</v>
      </c>
    </row>
    <row r="16" spans="1:166" x14ac:dyDescent="0.2">
      <c r="A16" t="s">
        <v>385</v>
      </c>
      <c r="B16" t="s">
        <v>24</v>
      </c>
      <c r="C16" t="s">
        <v>167</v>
      </c>
      <c r="D16" t="s">
        <v>148</v>
      </c>
      <c r="E16">
        <v>4</v>
      </c>
      <c r="F16" t="s">
        <v>220</v>
      </c>
      <c r="G16">
        <v>51</v>
      </c>
      <c r="H16" s="2" t="s">
        <v>753</v>
      </c>
      <c r="I16" s="3">
        <v>30.736650000000001</v>
      </c>
      <c r="J16" s="3">
        <v>-81.465599999999995</v>
      </c>
      <c r="K16" s="3" t="s">
        <v>489</v>
      </c>
      <c r="L16" s="8" t="s">
        <v>113</v>
      </c>
      <c r="M16" s="3" t="s">
        <v>113</v>
      </c>
      <c r="N16" s="3" t="s">
        <v>113</v>
      </c>
      <c r="O16" s="3" t="s">
        <v>113</v>
      </c>
      <c r="P16" s="3" t="s">
        <v>113</v>
      </c>
      <c r="Q16" s="3" t="s">
        <v>113</v>
      </c>
      <c r="R16" s="3" t="s">
        <v>113</v>
      </c>
      <c r="S16" s="3" t="s">
        <v>113</v>
      </c>
      <c r="T16" s="3" t="s">
        <v>113</v>
      </c>
      <c r="U16" s="3" t="s">
        <v>113</v>
      </c>
      <c r="V16" s="3" t="s">
        <v>113</v>
      </c>
      <c r="W16" s="9" t="s">
        <v>113</v>
      </c>
      <c r="X16" s="3" t="s">
        <v>113</v>
      </c>
      <c r="Y16" s="3" t="s">
        <v>113</v>
      </c>
      <c r="Z16">
        <v>6.75</v>
      </c>
      <c r="AA16" s="7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s="7" t="s">
        <v>113</v>
      </c>
      <c r="AJ16" s="7" t="s">
        <v>113</v>
      </c>
      <c r="AK16" s="7" t="s">
        <v>113</v>
      </c>
      <c r="AL16" s="8" t="s">
        <v>113</v>
      </c>
      <c r="AM16" s="8" t="s">
        <v>113</v>
      </c>
      <c r="AN16" s="8" t="s">
        <v>113</v>
      </c>
      <c r="AO16" s="8">
        <f t="shared" si="0"/>
        <v>0</v>
      </c>
      <c r="AP16" s="8">
        <v>0</v>
      </c>
      <c r="AQ16" s="8">
        <v>0</v>
      </c>
      <c r="AR16" s="8">
        <v>0</v>
      </c>
      <c r="AS16" s="8">
        <f t="shared" si="1"/>
        <v>0.37000000000000005</v>
      </c>
      <c r="AT16" s="8">
        <v>0.27</v>
      </c>
      <c r="AU16" s="8">
        <v>0.52</v>
      </c>
      <c r="AV16" s="8">
        <v>0.32</v>
      </c>
      <c r="AW16" s="8">
        <f t="shared" si="2"/>
        <v>0.48666666666666664</v>
      </c>
      <c r="AX16" s="8">
        <v>0.4</v>
      </c>
      <c r="AY16" s="8">
        <v>0.51</v>
      </c>
      <c r="AZ16" s="8">
        <v>0.55000000000000004</v>
      </c>
      <c r="BA16" s="8">
        <v>0</v>
      </c>
      <c r="BB16" s="9">
        <v>15</v>
      </c>
      <c r="BC16" s="9">
        <v>75</v>
      </c>
      <c r="BD16" s="9">
        <v>3</v>
      </c>
      <c r="BE16" t="s">
        <v>113</v>
      </c>
      <c r="BF16" t="s">
        <v>113</v>
      </c>
      <c r="BG16" t="s">
        <v>113</v>
      </c>
      <c r="BH16">
        <v>1</v>
      </c>
      <c r="BI16">
        <v>0</v>
      </c>
      <c r="BJ16">
        <v>0</v>
      </c>
      <c r="BK16">
        <v>44</v>
      </c>
      <c r="BL16">
        <v>48</v>
      </c>
      <c r="BM16">
        <v>59</v>
      </c>
      <c r="BN16">
        <v>44</v>
      </c>
      <c r="BO16">
        <v>35</v>
      </c>
      <c r="BP16">
        <v>50</v>
      </c>
      <c r="BQ16">
        <v>54</v>
      </c>
      <c r="BR16">
        <v>48</v>
      </c>
      <c r="BS16">
        <v>29</v>
      </c>
      <c r="BT16">
        <v>43</v>
      </c>
      <c r="BU16">
        <v>48</v>
      </c>
      <c r="BV16">
        <v>53</v>
      </c>
      <c r="BW16">
        <v>56</v>
      </c>
      <c r="BX16">
        <v>42</v>
      </c>
      <c r="BY16">
        <v>39</v>
      </c>
      <c r="BZ16">
        <f t="shared" si="3"/>
        <v>46.133333333333333</v>
      </c>
      <c r="CA16">
        <v>3.5</v>
      </c>
      <c r="CB16">
        <v>3.5</v>
      </c>
      <c r="CC16">
        <v>2</v>
      </c>
      <c r="CD16">
        <v>4</v>
      </c>
      <c r="CE16">
        <v>2</v>
      </c>
      <c r="CF16">
        <v>2.5</v>
      </c>
      <c r="CG16">
        <v>1.5</v>
      </c>
      <c r="CH16">
        <v>3.5</v>
      </c>
      <c r="CI16">
        <v>2.5</v>
      </c>
      <c r="CJ16">
        <v>3</v>
      </c>
      <c r="CK16">
        <v>2.5</v>
      </c>
      <c r="CL16">
        <v>2.5</v>
      </c>
      <c r="CM16">
        <v>4</v>
      </c>
      <c r="CN16">
        <v>2.5</v>
      </c>
      <c r="CO16">
        <v>2</v>
      </c>
      <c r="CP16">
        <f t="shared" si="4"/>
        <v>2.7666666666666666</v>
      </c>
      <c r="CQ16">
        <v>17</v>
      </c>
      <c r="CR16" t="s">
        <v>113</v>
      </c>
      <c r="CS16" t="s">
        <v>113</v>
      </c>
      <c r="CT16" t="s">
        <v>113</v>
      </c>
      <c r="CU16">
        <f t="shared" si="13"/>
        <v>2.8332133440562162</v>
      </c>
      <c r="CV16">
        <f t="shared" si="6"/>
        <v>3.8315357545154596</v>
      </c>
      <c r="CW16">
        <f t="shared" si="14"/>
        <v>3.8555979560943778</v>
      </c>
      <c r="CX16">
        <f t="shared" si="15"/>
        <v>47.256866025618159</v>
      </c>
      <c r="CY16" t="s">
        <v>113</v>
      </c>
      <c r="CZ16" t="s">
        <v>113</v>
      </c>
      <c r="DA16" t="s">
        <v>113</v>
      </c>
      <c r="DB16" t="s">
        <v>113</v>
      </c>
      <c r="DC16" t="s">
        <v>113</v>
      </c>
      <c r="DD16" t="s">
        <v>113</v>
      </c>
      <c r="DE16" t="s">
        <v>113</v>
      </c>
      <c r="DF16">
        <v>0</v>
      </c>
      <c r="DG16" t="s">
        <v>113</v>
      </c>
      <c r="DH16" t="s">
        <v>113</v>
      </c>
      <c r="DI16" t="s">
        <v>113</v>
      </c>
      <c r="DJ16">
        <v>0</v>
      </c>
      <c r="DK16" t="s">
        <v>113</v>
      </c>
      <c r="DL16" t="s">
        <v>113</v>
      </c>
      <c r="DM16" t="s">
        <v>113</v>
      </c>
      <c r="DN16" t="s">
        <v>113</v>
      </c>
      <c r="DO16" t="s">
        <v>113</v>
      </c>
      <c r="DP16" t="s">
        <v>113</v>
      </c>
      <c r="DQ16" t="s">
        <v>113</v>
      </c>
      <c r="DR16">
        <v>1</v>
      </c>
      <c r="DS16" t="s">
        <v>113</v>
      </c>
      <c r="DT16" t="s">
        <v>113</v>
      </c>
      <c r="DU16" t="s">
        <v>113</v>
      </c>
      <c r="DV16">
        <v>4</v>
      </c>
      <c r="DW16" t="s">
        <v>113</v>
      </c>
      <c r="DX16" t="s">
        <v>113</v>
      </c>
      <c r="DY16" t="s">
        <v>113</v>
      </c>
      <c r="DZ16">
        <v>7</v>
      </c>
      <c r="EA16" t="s">
        <v>113</v>
      </c>
      <c r="EB16" t="s">
        <v>113</v>
      </c>
      <c r="EC16" t="s">
        <v>113</v>
      </c>
      <c r="ED16" t="s">
        <v>113</v>
      </c>
      <c r="EE16" t="s">
        <v>113</v>
      </c>
      <c r="EF16" t="s">
        <v>113</v>
      </c>
      <c r="EG16" t="s">
        <v>113</v>
      </c>
      <c r="EH16" t="s">
        <v>113</v>
      </c>
      <c r="EI16" s="10" t="s">
        <v>113</v>
      </c>
      <c r="EJ16" s="10" t="s">
        <v>113</v>
      </c>
      <c r="EK16" s="10" t="s">
        <v>113</v>
      </c>
      <c r="EL16" s="10" t="s">
        <v>113</v>
      </c>
      <c r="EM16" s="10" t="s">
        <v>113</v>
      </c>
      <c r="EN16" s="10" t="s">
        <v>113</v>
      </c>
      <c r="EO16" s="8" t="s">
        <v>113</v>
      </c>
      <c r="EP16" s="8" t="s">
        <v>113</v>
      </c>
      <c r="EQ16">
        <v>60</v>
      </c>
      <c r="ER16">
        <v>60</v>
      </c>
      <c r="ES16">
        <v>60</v>
      </c>
      <c r="ET16">
        <v>10</v>
      </c>
      <c r="EU16">
        <v>10</v>
      </c>
      <c r="EV16">
        <v>10</v>
      </c>
      <c r="EW16">
        <v>18.399999999999999</v>
      </c>
      <c r="EX16">
        <f t="shared" si="10"/>
        <v>8.2063999999999986</v>
      </c>
      <c r="EY16">
        <v>15.4</v>
      </c>
      <c r="EZ16">
        <f t="shared" si="11"/>
        <v>6.7529000000000003</v>
      </c>
      <c r="FA16">
        <v>16.899999999999999</v>
      </c>
      <c r="FB16">
        <f t="shared" si="12"/>
        <v>7.4740249999999993</v>
      </c>
      <c r="FC16">
        <v>1.62</v>
      </c>
      <c r="FD16">
        <v>1.1200000000000001</v>
      </c>
      <c r="FE16">
        <v>1.49</v>
      </c>
      <c r="FF16">
        <v>1.03</v>
      </c>
      <c r="FG16" s="10">
        <f t="shared" si="9"/>
        <v>17.93</v>
      </c>
      <c r="FH16">
        <v>170.65</v>
      </c>
      <c r="FI16">
        <v>185.47</v>
      </c>
      <c r="FJ16">
        <v>174.62</v>
      </c>
    </row>
    <row r="17" spans="1:166" x14ac:dyDescent="0.2">
      <c r="A17" t="s">
        <v>386</v>
      </c>
      <c r="B17" t="s">
        <v>24</v>
      </c>
      <c r="C17" t="s">
        <v>167</v>
      </c>
      <c r="D17" t="s">
        <v>148</v>
      </c>
      <c r="E17">
        <v>4</v>
      </c>
      <c r="F17" t="s">
        <v>221</v>
      </c>
      <c r="G17">
        <v>51</v>
      </c>
      <c r="H17" s="2" t="s">
        <v>753</v>
      </c>
      <c r="I17" s="3">
        <v>30.736650000000001</v>
      </c>
      <c r="J17" s="3">
        <v>-81.465599999999995</v>
      </c>
      <c r="K17" s="3" t="s">
        <v>489</v>
      </c>
      <c r="L17" s="8" t="s">
        <v>113</v>
      </c>
      <c r="M17" s="3" t="s">
        <v>113</v>
      </c>
      <c r="N17" s="3" t="s">
        <v>113</v>
      </c>
      <c r="O17" s="3" t="s">
        <v>113</v>
      </c>
      <c r="P17" s="3" t="s">
        <v>113</v>
      </c>
      <c r="Q17" s="3" t="s">
        <v>113</v>
      </c>
      <c r="R17" s="3" t="s">
        <v>113</v>
      </c>
      <c r="S17" s="3" t="s">
        <v>113</v>
      </c>
      <c r="T17" s="3" t="s">
        <v>113</v>
      </c>
      <c r="U17" s="3" t="s">
        <v>113</v>
      </c>
      <c r="V17" s="3" t="s">
        <v>113</v>
      </c>
      <c r="W17" s="9" t="s">
        <v>113</v>
      </c>
      <c r="X17" s="3" t="s">
        <v>113</v>
      </c>
      <c r="Y17" s="3" t="s">
        <v>113</v>
      </c>
      <c r="Z17">
        <v>7</v>
      </c>
      <c r="AA17" s="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s="7" t="s">
        <v>113</v>
      </c>
      <c r="AJ17" s="7" t="s">
        <v>113</v>
      </c>
      <c r="AK17" s="7" t="s">
        <v>113</v>
      </c>
      <c r="AL17" s="8" t="s">
        <v>113</v>
      </c>
      <c r="AM17" s="8" t="s">
        <v>113</v>
      </c>
      <c r="AN17" s="8" t="s">
        <v>113</v>
      </c>
      <c r="AO17" s="8">
        <f t="shared" si="0"/>
        <v>0</v>
      </c>
      <c r="AP17" s="8">
        <v>0</v>
      </c>
      <c r="AQ17" s="8">
        <v>0</v>
      </c>
      <c r="AR17" s="8">
        <v>0</v>
      </c>
      <c r="AS17" s="8">
        <f t="shared" si="1"/>
        <v>0.30333333333333329</v>
      </c>
      <c r="AT17" s="8">
        <v>0.21</v>
      </c>
      <c r="AU17" s="8">
        <v>0.24</v>
      </c>
      <c r="AV17" s="8">
        <v>0.46</v>
      </c>
      <c r="AW17" s="8">
        <f t="shared" si="2"/>
        <v>0.45</v>
      </c>
      <c r="AX17" s="8">
        <v>0.17</v>
      </c>
      <c r="AY17" s="8">
        <v>0.34</v>
      </c>
      <c r="AZ17" s="8">
        <v>0.84</v>
      </c>
      <c r="BA17" s="8">
        <v>3</v>
      </c>
      <c r="BB17" s="9">
        <v>1</v>
      </c>
      <c r="BC17" s="9">
        <v>30</v>
      </c>
      <c r="BD17" s="9">
        <v>4</v>
      </c>
      <c r="BE17" t="s">
        <v>113</v>
      </c>
      <c r="BF17" t="s">
        <v>113</v>
      </c>
      <c r="BG17" t="s">
        <v>113</v>
      </c>
      <c r="BH17">
        <v>1</v>
      </c>
      <c r="BI17">
        <v>0</v>
      </c>
      <c r="BJ17">
        <v>0</v>
      </c>
      <c r="BK17">
        <v>40</v>
      </c>
      <c r="BL17">
        <v>26</v>
      </c>
      <c r="BM17">
        <v>47</v>
      </c>
      <c r="BN17">
        <v>19</v>
      </c>
      <c r="BO17">
        <v>21</v>
      </c>
      <c r="BP17">
        <v>38</v>
      </c>
      <c r="BQ17">
        <v>42</v>
      </c>
      <c r="BR17">
        <v>28</v>
      </c>
      <c r="BS17">
        <v>18</v>
      </c>
      <c r="BT17">
        <v>26</v>
      </c>
      <c r="BU17">
        <v>22</v>
      </c>
      <c r="BV17">
        <v>21</v>
      </c>
      <c r="BW17">
        <v>45</v>
      </c>
      <c r="BX17">
        <v>41</v>
      </c>
      <c r="BY17">
        <v>29</v>
      </c>
      <c r="BZ17">
        <f t="shared" si="3"/>
        <v>30.866666666666667</v>
      </c>
      <c r="CA17">
        <v>3.5</v>
      </c>
      <c r="CB17">
        <v>2</v>
      </c>
      <c r="CC17">
        <v>1</v>
      </c>
      <c r="CD17">
        <v>4</v>
      </c>
      <c r="CE17">
        <v>2.5</v>
      </c>
      <c r="CF17">
        <v>3</v>
      </c>
      <c r="CG17">
        <v>2</v>
      </c>
      <c r="CH17">
        <v>2</v>
      </c>
      <c r="CI17">
        <v>2.5</v>
      </c>
      <c r="CJ17">
        <v>2</v>
      </c>
      <c r="CK17">
        <v>3</v>
      </c>
      <c r="CL17">
        <v>1</v>
      </c>
      <c r="CM17">
        <v>1.5</v>
      </c>
      <c r="CN17">
        <v>2.5</v>
      </c>
      <c r="CO17">
        <v>3</v>
      </c>
      <c r="CP17">
        <f t="shared" si="4"/>
        <v>2.3666666666666667</v>
      </c>
      <c r="CQ17">
        <v>13</v>
      </c>
      <c r="CR17" t="s">
        <v>113</v>
      </c>
      <c r="CS17" t="s">
        <v>113</v>
      </c>
      <c r="CT17" t="s">
        <v>113</v>
      </c>
      <c r="CU17">
        <f t="shared" si="13"/>
        <v>2.5649493574615367</v>
      </c>
      <c r="CV17">
        <f t="shared" si="6"/>
        <v>3.429676852984024</v>
      </c>
      <c r="CW17">
        <f t="shared" si="14"/>
        <v>2.8498181327134438</v>
      </c>
      <c r="CX17">
        <f t="shared" si="15"/>
        <v>17.284638044479216</v>
      </c>
      <c r="CY17" t="s">
        <v>113</v>
      </c>
      <c r="CZ17" t="s">
        <v>113</v>
      </c>
      <c r="DA17" t="s">
        <v>113</v>
      </c>
      <c r="DB17" t="s">
        <v>113</v>
      </c>
      <c r="DC17" t="s">
        <v>113</v>
      </c>
      <c r="DD17" t="s">
        <v>113</v>
      </c>
      <c r="DE17" t="s">
        <v>113</v>
      </c>
      <c r="DF17">
        <v>0</v>
      </c>
      <c r="DG17" t="s">
        <v>113</v>
      </c>
      <c r="DH17" t="s">
        <v>113</v>
      </c>
      <c r="DI17" t="s">
        <v>113</v>
      </c>
      <c r="DJ17">
        <v>1</v>
      </c>
      <c r="DK17" t="s">
        <v>113</v>
      </c>
      <c r="DL17" t="s">
        <v>113</v>
      </c>
      <c r="DM17" t="s">
        <v>113</v>
      </c>
      <c r="DN17" t="s">
        <v>113</v>
      </c>
      <c r="DO17" t="s">
        <v>113</v>
      </c>
      <c r="DP17" t="s">
        <v>113</v>
      </c>
      <c r="DQ17" t="s">
        <v>113</v>
      </c>
      <c r="DR17">
        <v>0</v>
      </c>
      <c r="DS17" t="s">
        <v>113</v>
      </c>
      <c r="DT17" t="s">
        <v>113</v>
      </c>
      <c r="DU17" t="s">
        <v>113</v>
      </c>
      <c r="DV17">
        <v>4</v>
      </c>
      <c r="DW17" t="s">
        <v>113</v>
      </c>
      <c r="DX17" t="s">
        <v>113</v>
      </c>
      <c r="DY17" t="s">
        <v>113</v>
      </c>
      <c r="DZ17">
        <v>3</v>
      </c>
      <c r="EA17" t="s">
        <v>113</v>
      </c>
      <c r="EB17" t="s">
        <v>113</v>
      </c>
      <c r="EC17" t="s">
        <v>113</v>
      </c>
      <c r="ED17" t="s">
        <v>113</v>
      </c>
      <c r="EE17" t="s">
        <v>113</v>
      </c>
      <c r="EF17" t="s">
        <v>113</v>
      </c>
      <c r="EG17" t="s">
        <v>113</v>
      </c>
      <c r="EH17" t="s">
        <v>113</v>
      </c>
      <c r="EI17" s="10" t="s">
        <v>113</v>
      </c>
      <c r="EJ17" s="10" t="s">
        <v>113</v>
      </c>
      <c r="EK17" s="10" t="s">
        <v>113</v>
      </c>
      <c r="EL17" s="10" t="s">
        <v>113</v>
      </c>
      <c r="EM17" s="10" t="s">
        <v>113</v>
      </c>
      <c r="EN17" s="10" t="s">
        <v>113</v>
      </c>
      <c r="EO17" s="8" t="s">
        <v>113</v>
      </c>
      <c r="EP17" s="8" t="s">
        <v>113</v>
      </c>
      <c r="EQ17">
        <v>60</v>
      </c>
      <c r="ER17">
        <v>60</v>
      </c>
      <c r="ES17">
        <v>60</v>
      </c>
      <c r="ET17">
        <v>10</v>
      </c>
      <c r="EU17">
        <v>10</v>
      </c>
      <c r="EV17">
        <v>10</v>
      </c>
      <c r="EW17">
        <v>16.399999999999999</v>
      </c>
      <c r="EX17">
        <f t="shared" si="10"/>
        <v>7.2323999999999993</v>
      </c>
      <c r="EY17">
        <v>14.6</v>
      </c>
      <c r="EZ17">
        <f t="shared" si="11"/>
        <v>6.3728999999999996</v>
      </c>
      <c r="FA17">
        <v>15.5</v>
      </c>
      <c r="FB17">
        <f t="shared" si="12"/>
        <v>6.8006250000000001</v>
      </c>
      <c r="FC17">
        <v>1.35</v>
      </c>
      <c r="FD17">
        <v>3.5</v>
      </c>
      <c r="FE17">
        <v>2.09</v>
      </c>
      <c r="FF17">
        <v>1.44</v>
      </c>
      <c r="FG17" s="10">
        <f t="shared" si="9"/>
        <v>16.940000000000001</v>
      </c>
      <c r="FH17">
        <v>153.47999999999999</v>
      </c>
      <c r="FI17">
        <v>124.52</v>
      </c>
      <c r="FJ17">
        <v>143.25</v>
      </c>
    </row>
    <row r="18" spans="1:166" x14ac:dyDescent="0.2">
      <c r="A18" t="s">
        <v>387</v>
      </c>
      <c r="B18" t="s">
        <v>23</v>
      </c>
      <c r="C18" t="s">
        <v>167</v>
      </c>
      <c r="D18" t="s">
        <v>149</v>
      </c>
      <c r="E18">
        <v>1</v>
      </c>
      <c r="F18" t="s">
        <v>134</v>
      </c>
      <c r="G18">
        <v>51</v>
      </c>
      <c r="H18" t="s">
        <v>754</v>
      </c>
      <c r="I18" s="3">
        <v>30.745249999999999</v>
      </c>
      <c r="J18" s="3">
        <v>-81.473699999999994</v>
      </c>
      <c r="K18" s="3" t="s">
        <v>489</v>
      </c>
      <c r="L18" s="8" t="s">
        <v>113</v>
      </c>
      <c r="M18" s="3" t="s">
        <v>113</v>
      </c>
      <c r="N18" s="3" t="s">
        <v>113</v>
      </c>
      <c r="O18" s="3" t="s">
        <v>113</v>
      </c>
      <c r="P18" s="3" t="s">
        <v>113</v>
      </c>
      <c r="Q18" s="3" t="s">
        <v>113</v>
      </c>
      <c r="R18" s="3" t="s">
        <v>113</v>
      </c>
      <c r="S18" s="3" t="s">
        <v>113</v>
      </c>
      <c r="T18" s="3" t="s">
        <v>113</v>
      </c>
      <c r="U18" s="3" t="s">
        <v>113</v>
      </c>
      <c r="V18">
        <v>32</v>
      </c>
      <c r="W18" s="9" t="s">
        <v>113</v>
      </c>
      <c r="X18" s="3" t="s">
        <v>113</v>
      </c>
      <c r="Y18" s="3" t="s">
        <v>113</v>
      </c>
      <c r="Z18" s="8">
        <v>5.5</v>
      </c>
      <c r="AA18" s="7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s="7" t="s">
        <v>113</v>
      </c>
      <c r="AJ18" s="7" t="s">
        <v>113</v>
      </c>
      <c r="AK18" s="7" t="s">
        <v>113</v>
      </c>
      <c r="AL18" s="8" t="s">
        <v>113</v>
      </c>
      <c r="AM18" s="8" t="s">
        <v>113</v>
      </c>
      <c r="AN18" s="8" t="s">
        <v>113</v>
      </c>
      <c r="AO18" s="8">
        <f t="shared" si="0"/>
        <v>0</v>
      </c>
      <c r="AP18" s="8">
        <v>0</v>
      </c>
      <c r="AQ18" s="8">
        <v>0</v>
      </c>
      <c r="AR18" s="8">
        <v>0</v>
      </c>
      <c r="AS18" s="8">
        <f t="shared" si="1"/>
        <v>0.49000000000000005</v>
      </c>
      <c r="AT18" s="8">
        <v>0.66</v>
      </c>
      <c r="AU18" s="8">
        <v>0.45</v>
      </c>
      <c r="AV18" s="8">
        <v>0.36</v>
      </c>
      <c r="AW18" s="8">
        <f t="shared" si="2"/>
        <v>1.0599999999999998</v>
      </c>
      <c r="AX18" s="8">
        <v>0.71</v>
      </c>
      <c r="AY18" s="8">
        <v>1.39</v>
      </c>
      <c r="AZ18" s="8">
        <v>1.08</v>
      </c>
      <c r="BA18" s="8">
        <v>2</v>
      </c>
      <c r="BB18" s="9">
        <v>25</v>
      </c>
      <c r="BC18" s="9">
        <v>30</v>
      </c>
      <c r="BD18" s="9">
        <v>7</v>
      </c>
      <c r="BE18" t="s">
        <v>113</v>
      </c>
      <c r="BF18" t="s">
        <v>113</v>
      </c>
      <c r="BG18" t="s">
        <v>113</v>
      </c>
      <c r="BH18">
        <v>0.33</v>
      </c>
      <c r="BI18">
        <v>0.66</v>
      </c>
      <c r="BJ18">
        <v>0</v>
      </c>
      <c r="BK18">
        <v>28</v>
      </c>
      <c r="BL18">
        <v>9</v>
      </c>
      <c r="BM18">
        <v>26</v>
      </c>
      <c r="BN18">
        <v>24</v>
      </c>
      <c r="BO18">
        <v>24</v>
      </c>
      <c r="BP18">
        <v>26</v>
      </c>
      <c r="BQ18">
        <v>32</v>
      </c>
      <c r="BR18">
        <v>34</v>
      </c>
      <c r="BS18">
        <v>23</v>
      </c>
      <c r="BT18">
        <v>30</v>
      </c>
      <c r="BU18">
        <v>11</v>
      </c>
      <c r="BV18">
        <v>31</v>
      </c>
      <c r="BW18">
        <v>12</v>
      </c>
      <c r="BX18">
        <v>27</v>
      </c>
      <c r="BY18">
        <v>20</v>
      </c>
      <c r="BZ18">
        <f t="shared" si="3"/>
        <v>23.8</v>
      </c>
      <c r="CA18">
        <v>1.5</v>
      </c>
      <c r="CB18">
        <v>2.5</v>
      </c>
      <c r="CC18">
        <v>2</v>
      </c>
      <c r="CD18">
        <v>2</v>
      </c>
      <c r="CE18">
        <v>2.5</v>
      </c>
      <c r="CF18">
        <v>2.5</v>
      </c>
      <c r="CG18">
        <v>2</v>
      </c>
      <c r="CH18">
        <v>1.5</v>
      </c>
      <c r="CI18">
        <v>2.5</v>
      </c>
      <c r="CJ18">
        <v>2</v>
      </c>
      <c r="CK18">
        <v>2</v>
      </c>
      <c r="CL18">
        <v>1.5</v>
      </c>
      <c r="CM18">
        <v>2</v>
      </c>
      <c r="CN18">
        <v>2.5</v>
      </c>
      <c r="CO18">
        <v>1.5</v>
      </c>
      <c r="CP18">
        <f t="shared" si="4"/>
        <v>2.0333333333333332</v>
      </c>
      <c r="CQ18">
        <v>3</v>
      </c>
      <c r="CR18" t="s">
        <v>113</v>
      </c>
      <c r="CS18" t="s">
        <v>113</v>
      </c>
      <c r="CT18" t="s">
        <v>113</v>
      </c>
      <c r="CU18">
        <f t="shared" si="13"/>
        <v>1.0986122886681098</v>
      </c>
      <c r="CV18">
        <f t="shared" si="6"/>
        <v>3.1696855806774291</v>
      </c>
      <c r="CW18">
        <f t="shared" si="14"/>
        <v>1.2052195588438561</v>
      </c>
      <c r="CX18">
        <f t="shared" si="15"/>
        <v>3.3374917734647558</v>
      </c>
      <c r="CY18" t="s">
        <v>113</v>
      </c>
      <c r="CZ18" t="s">
        <v>113</v>
      </c>
      <c r="DA18" t="s">
        <v>113</v>
      </c>
      <c r="DB18" t="s">
        <v>113</v>
      </c>
      <c r="DC18" t="s">
        <v>113</v>
      </c>
      <c r="DD18" t="s">
        <v>113</v>
      </c>
      <c r="DE18" t="s">
        <v>113</v>
      </c>
      <c r="DF18">
        <v>0</v>
      </c>
      <c r="DG18" t="s">
        <v>113</v>
      </c>
      <c r="DH18" t="s">
        <v>113</v>
      </c>
      <c r="DI18" t="s">
        <v>113</v>
      </c>
      <c r="DJ18">
        <v>0</v>
      </c>
      <c r="DK18" t="s">
        <v>113</v>
      </c>
      <c r="DL18" t="s">
        <v>113</v>
      </c>
      <c r="DM18" t="s">
        <v>113</v>
      </c>
      <c r="DN18" t="s">
        <v>113</v>
      </c>
      <c r="DO18" t="s">
        <v>113</v>
      </c>
      <c r="DP18" t="s">
        <v>113</v>
      </c>
      <c r="DQ18" t="s">
        <v>113</v>
      </c>
      <c r="DR18">
        <v>1</v>
      </c>
      <c r="DS18" t="s">
        <v>113</v>
      </c>
      <c r="DT18" t="s">
        <v>113</v>
      </c>
      <c r="DU18" t="s">
        <v>113</v>
      </c>
      <c r="DV18">
        <v>7</v>
      </c>
      <c r="DW18" t="s">
        <v>113</v>
      </c>
      <c r="DX18" t="s">
        <v>113</v>
      </c>
      <c r="DY18" t="s">
        <v>113</v>
      </c>
      <c r="DZ18">
        <v>27</v>
      </c>
      <c r="EA18" t="s">
        <v>113</v>
      </c>
      <c r="EB18" t="s">
        <v>113</v>
      </c>
      <c r="EC18" t="s">
        <v>113</v>
      </c>
      <c r="ED18" t="s">
        <v>113</v>
      </c>
      <c r="EE18" t="s">
        <v>113</v>
      </c>
      <c r="EF18" t="s">
        <v>113</v>
      </c>
      <c r="EG18" t="s">
        <v>113</v>
      </c>
      <c r="EH18" t="s">
        <v>113</v>
      </c>
      <c r="EI18" s="10" t="s">
        <v>113</v>
      </c>
      <c r="EJ18" s="10" t="s">
        <v>113</v>
      </c>
      <c r="EK18" s="10" t="s">
        <v>113</v>
      </c>
      <c r="EL18" s="10" t="s">
        <v>113</v>
      </c>
      <c r="EM18" s="10" t="s">
        <v>113</v>
      </c>
      <c r="EN18" s="10" t="s">
        <v>113</v>
      </c>
      <c r="EO18" s="8" t="s">
        <v>113</v>
      </c>
      <c r="EP18" s="8" t="s">
        <v>113</v>
      </c>
      <c r="EQ18">
        <v>30</v>
      </c>
      <c r="ER18">
        <v>30</v>
      </c>
      <c r="ES18">
        <v>30</v>
      </c>
      <c r="ET18">
        <v>30</v>
      </c>
      <c r="EU18">
        <v>30</v>
      </c>
      <c r="EV18">
        <v>30</v>
      </c>
      <c r="EW18">
        <v>5.4</v>
      </c>
      <c r="EX18">
        <f t="shared" si="10"/>
        <v>2.2329000000000003</v>
      </c>
      <c r="EY18">
        <v>4.8</v>
      </c>
      <c r="EZ18">
        <f t="shared" si="11"/>
        <v>1.9776</v>
      </c>
      <c r="FA18">
        <v>5.0999999999999996</v>
      </c>
      <c r="FB18">
        <f t="shared" si="12"/>
        <v>2.1050249999999999</v>
      </c>
      <c r="FC18">
        <v>1.48</v>
      </c>
      <c r="FD18">
        <v>3.51</v>
      </c>
      <c r="FE18">
        <v>2.21</v>
      </c>
      <c r="FF18">
        <v>1.53</v>
      </c>
      <c r="FG18" s="10">
        <f t="shared" si="9"/>
        <v>6.63</v>
      </c>
      <c r="FH18">
        <v>43.26</v>
      </c>
      <c r="FI18">
        <v>51.71</v>
      </c>
      <c r="FJ18">
        <v>46.16</v>
      </c>
    </row>
    <row r="19" spans="1:166" x14ac:dyDescent="0.2">
      <c r="A19" t="s">
        <v>277</v>
      </c>
      <c r="B19" t="s">
        <v>23</v>
      </c>
      <c r="C19" t="s">
        <v>167</v>
      </c>
      <c r="D19" t="s">
        <v>149</v>
      </c>
      <c r="E19">
        <v>1</v>
      </c>
      <c r="F19" t="s">
        <v>135</v>
      </c>
      <c r="G19">
        <v>51</v>
      </c>
      <c r="H19" t="s">
        <v>754</v>
      </c>
      <c r="I19" s="3">
        <v>30.745249999999999</v>
      </c>
      <c r="J19" s="3">
        <v>-81.473699999999994</v>
      </c>
      <c r="K19" s="3" t="s">
        <v>491</v>
      </c>
      <c r="L19" s="8" t="s">
        <v>113</v>
      </c>
      <c r="M19" s="3" t="s">
        <v>113</v>
      </c>
      <c r="N19" s="3" t="s">
        <v>113</v>
      </c>
      <c r="O19" s="3" t="s">
        <v>113</v>
      </c>
      <c r="P19" s="3" t="s">
        <v>113</v>
      </c>
      <c r="Q19" s="3" t="s">
        <v>113</v>
      </c>
      <c r="R19" s="3" t="s">
        <v>113</v>
      </c>
      <c r="S19" s="3" t="s">
        <v>113</v>
      </c>
      <c r="T19" s="3" t="s">
        <v>113</v>
      </c>
      <c r="U19" s="3" t="s">
        <v>113</v>
      </c>
      <c r="V19">
        <v>34</v>
      </c>
      <c r="W19" s="9" t="s">
        <v>113</v>
      </c>
      <c r="X19" s="3" t="s">
        <v>113</v>
      </c>
      <c r="Y19" s="3" t="s">
        <v>113</v>
      </c>
      <c r="Z19">
        <v>5.5</v>
      </c>
      <c r="AA19" s="7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s="7" t="s">
        <v>113</v>
      </c>
      <c r="AJ19" s="7" t="s">
        <v>113</v>
      </c>
      <c r="AK19" s="7" t="s">
        <v>113</v>
      </c>
      <c r="AL19" s="8" t="s">
        <v>113</v>
      </c>
      <c r="AM19" s="8" t="s">
        <v>113</v>
      </c>
      <c r="AN19" s="8" t="s">
        <v>113</v>
      </c>
      <c r="AO19" s="8">
        <f t="shared" si="0"/>
        <v>0</v>
      </c>
      <c r="AP19" s="8">
        <v>0</v>
      </c>
      <c r="AQ19" s="8">
        <v>0</v>
      </c>
      <c r="AR19" s="8">
        <v>0</v>
      </c>
      <c r="AS19" s="8">
        <f t="shared" si="1"/>
        <v>0.55333333333333334</v>
      </c>
      <c r="AT19" s="8">
        <v>0.43</v>
      </c>
      <c r="AU19" s="8">
        <v>0.59</v>
      </c>
      <c r="AV19" s="8">
        <v>0.64</v>
      </c>
      <c r="AW19" s="8">
        <f t="shared" si="2"/>
        <v>0.98333333333333328</v>
      </c>
      <c r="AX19" s="8">
        <v>0.59</v>
      </c>
      <c r="AY19" s="8">
        <v>0.98</v>
      </c>
      <c r="AZ19" s="8">
        <v>1.38</v>
      </c>
      <c r="BA19" s="8">
        <v>1</v>
      </c>
      <c r="BB19" s="9">
        <v>42</v>
      </c>
      <c r="BC19" s="9">
        <v>70</v>
      </c>
      <c r="BD19" s="9">
        <v>2</v>
      </c>
      <c r="BE19" t="s">
        <v>113</v>
      </c>
      <c r="BF19" t="s">
        <v>113</v>
      </c>
      <c r="BG19" t="s">
        <v>113</v>
      </c>
      <c r="BH19">
        <v>0.25</v>
      </c>
      <c r="BI19">
        <v>0.75</v>
      </c>
      <c r="BJ19">
        <v>0</v>
      </c>
      <c r="BK19">
        <v>41</v>
      </c>
      <c r="BL19">
        <v>20</v>
      </c>
      <c r="BM19">
        <v>25</v>
      </c>
      <c r="BN19">
        <v>26</v>
      </c>
      <c r="BO19">
        <v>22</v>
      </c>
      <c r="BP19">
        <v>31</v>
      </c>
      <c r="BQ19">
        <v>30</v>
      </c>
      <c r="BR19">
        <v>18</v>
      </c>
      <c r="BS19">
        <v>24</v>
      </c>
      <c r="BT19">
        <v>29</v>
      </c>
      <c r="BU19">
        <v>23</v>
      </c>
      <c r="BV19">
        <v>25</v>
      </c>
      <c r="BW19">
        <v>17</v>
      </c>
      <c r="BX19">
        <v>25</v>
      </c>
      <c r="BY19">
        <v>38</v>
      </c>
      <c r="BZ19">
        <f t="shared" si="3"/>
        <v>26.266666666666666</v>
      </c>
      <c r="CA19">
        <v>1</v>
      </c>
      <c r="CB19">
        <v>3</v>
      </c>
      <c r="CC19">
        <v>2</v>
      </c>
      <c r="CD19">
        <v>2</v>
      </c>
      <c r="CE19">
        <v>1</v>
      </c>
      <c r="CF19">
        <v>1.5</v>
      </c>
      <c r="CG19">
        <v>2</v>
      </c>
      <c r="CH19">
        <v>3</v>
      </c>
      <c r="CI19">
        <v>1.5</v>
      </c>
      <c r="CJ19">
        <v>2</v>
      </c>
      <c r="CK19">
        <v>3.5</v>
      </c>
      <c r="CL19">
        <v>2.5</v>
      </c>
      <c r="CM19">
        <v>2</v>
      </c>
      <c r="CN19">
        <v>2</v>
      </c>
      <c r="CO19">
        <v>1.5</v>
      </c>
      <c r="CP19">
        <f t="shared" si="4"/>
        <v>2.0333333333333332</v>
      </c>
      <c r="CQ19">
        <v>10</v>
      </c>
      <c r="CR19" t="s">
        <v>113</v>
      </c>
      <c r="CS19" t="s">
        <v>113</v>
      </c>
      <c r="CT19" t="s">
        <v>113</v>
      </c>
      <c r="CU19">
        <f t="shared" si="13"/>
        <v>2.3025850929940459</v>
      </c>
      <c r="CV19">
        <f t="shared" si="6"/>
        <v>3.2683007081957238</v>
      </c>
      <c r="CW19">
        <f t="shared" si="14"/>
        <v>2.3270385085200349</v>
      </c>
      <c r="CX19">
        <f t="shared" si="15"/>
        <v>10.247548523294785</v>
      </c>
      <c r="CY19" t="s">
        <v>113</v>
      </c>
      <c r="CZ19" t="s">
        <v>113</v>
      </c>
      <c r="DA19" t="s">
        <v>113</v>
      </c>
      <c r="DB19" t="s">
        <v>113</v>
      </c>
      <c r="DC19" t="s">
        <v>113</v>
      </c>
      <c r="DD19" t="s">
        <v>113</v>
      </c>
      <c r="DE19" t="s">
        <v>113</v>
      </c>
      <c r="DF19">
        <v>0</v>
      </c>
      <c r="DG19" t="s">
        <v>113</v>
      </c>
      <c r="DH19" t="s">
        <v>113</v>
      </c>
      <c r="DI19" t="s">
        <v>113</v>
      </c>
      <c r="DJ19">
        <v>1</v>
      </c>
      <c r="DK19" t="s">
        <v>113</v>
      </c>
      <c r="DL19" t="s">
        <v>113</v>
      </c>
      <c r="DM19" t="s">
        <v>113</v>
      </c>
      <c r="DN19" t="s">
        <v>113</v>
      </c>
      <c r="DO19" t="s">
        <v>113</v>
      </c>
      <c r="DP19" t="s">
        <v>113</v>
      </c>
      <c r="DQ19" t="s">
        <v>113</v>
      </c>
      <c r="DR19">
        <v>3</v>
      </c>
      <c r="DS19" t="s">
        <v>113</v>
      </c>
      <c r="DT19" t="s">
        <v>113</v>
      </c>
      <c r="DU19" t="s">
        <v>113</v>
      </c>
      <c r="DV19">
        <v>16</v>
      </c>
      <c r="DW19" t="s">
        <v>113</v>
      </c>
      <c r="DX19" t="s">
        <v>113</v>
      </c>
      <c r="DY19" t="s">
        <v>113</v>
      </c>
      <c r="DZ19">
        <v>27</v>
      </c>
      <c r="EA19" t="s">
        <v>113</v>
      </c>
      <c r="EB19" t="s">
        <v>113</v>
      </c>
      <c r="EC19" t="s">
        <v>113</v>
      </c>
      <c r="ED19" t="s">
        <v>113</v>
      </c>
      <c r="EE19" t="s">
        <v>113</v>
      </c>
      <c r="EF19" t="s">
        <v>113</v>
      </c>
      <c r="EG19" t="s">
        <v>113</v>
      </c>
      <c r="EH19" t="s">
        <v>113</v>
      </c>
      <c r="EI19" s="10" t="s">
        <v>113</v>
      </c>
      <c r="EJ19" s="10" t="s">
        <v>113</v>
      </c>
      <c r="EK19" s="10" t="s">
        <v>113</v>
      </c>
      <c r="EL19" s="10" t="s">
        <v>113</v>
      </c>
      <c r="EM19" s="10" t="s">
        <v>113</v>
      </c>
      <c r="EN19" s="10" t="s">
        <v>113</v>
      </c>
      <c r="EO19" s="8" t="s">
        <v>113</v>
      </c>
      <c r="EP19" s="8" t="s">
        <v>113</v>
      </c>
      <c r="EQ19">
        <v>60</v>
      </c>
      <c r="ER19">
        <v>60</v>
      </c>
      <c r="ES19">
        <v>60</v>
      </c>
      <c r="ET19">
        <v>10</v>
      </c>
      <c r="EU19">
        <v>10</v>
      </c>
      <c r="EV19">
        <v>10</v>
      </c>
      <c r="EW19">
        <v>7.8</v>
      </c>
      <c r="EX19">
        <f t="shared" si="10"/>
        <v>3.2721</v>
      </c>
      <c r="EY19">
        <v>7.8</v>
      </c>
      <c r="EZ19">
        <f t="shared" si="11"/>
        <v>3.2721</v>
      </c>
      <c r="FA19">
        <v>7.8</v>
      </c>
      <c r="FB19">
        <f t="shared" si="12"/>
        <v>3.2721</v>
      </c>
      <c r="FC19">
        <v>3.7</v>
      </c>
      <c r="FD19">
        <v>2.4900000000000002</v>
      </c>
      <c r="FE19">
        <v>3.47</v>
      </c>
      <c r="FF19">
        <v>2.4</v>
      </c>
      <c r="FG19" s="10">
        <f t="shared" si="9"/>
        <v>10.199999999999999</v>
      </c>
      <c r="FH19">
        <v>87.17</v>
      </c>
      <c r="FI19">
        <v>99.5</v>
      </c>
      <c r="FJ19">
        <v>89.35</v>
      </c>
    </row>
    <row r="20" spans="1:166" x14ac:dyDescent="0.2">
      <c r="A20" t="s">
        <v>388</v>
      </c>
      <c r="B20" t="s">
        <v>23</v>
      </c>
      <c r="C20" t="s">
        <v>167</v>
      </c>
      <c r="D20" t="s">
        <v>149</v>
      </c>
      <c r="E20">
        <v>1</v>
      </c>
      <c r="F20" t="s">
        <v>220</v>
      </c>
      <c r="G20">
        <v>51</v>
      </c>
      <c r="H20" t="s">
        <v>754</v>
      </c>
      <c r="I20" s="3">
        <v>30.745249999999999</v>
      </c>
      <c r="J20" s="3">
        <v>-81.473699999999994</v>
      </c>
      <c r="K20" s="3" t="s">
        <v>489</v>
      </c>
      <c r="L20" s="8" t="s">
        <v>113</v>
      </c>
      <c r="M20" s="3" t="s">
        <v>113</v>
      </c>
      <c r="N20" s="3" t="s">
        <v>113</v>
      </c>
      <c r="O20" s="3" t="s">
        <v>113</v>
      </c>
      <c r="P20" s="3" t="s">
        <v>113</v>
      </c>
      <c r="Q20" s="3" t="s">
        <v>113</v>
      </c>
      <c r="R20" s="3" t="s">
        <v>113</v>
      </c>
      <c r="S20" s="3" t="s">
        <v>113</v>
      </c>
      <c r="T20" s="3" t="s">
        <v>113</v>
      </c>
      <c r="U20" s="3" t="s">
        <v>113</v>
      </c>
      <c r="V20">
        <v>32</v>
      </c>
      <c r="W20" s="9" t="s">
        <v>113</v>
      </c>
      <c r="X20" s="3" t="s">
        <v>113</v>
      </c>
      <c r="Y20" s="3" t="s">
        <v>113</v>
      </c>
      <c r="Z20">
        <v>5.5</v>
      </c>
      <c r="AA20" s="7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s="7" t="s">
        <v>113</v>
      </c>
      <c r="AJ20" s="7" t="s">
        <v>113</v>
      </c>
      <c r="AK20" s="7" t="s">
        <v>113</v>
      </c>
      <c r="AL20" s="8" t="s">
        <v>113</v>
      </c>
      <c r="AM20" s="8" t="s">
        <v>113</v>
      </c>
      <c r="AN20" s="8" t="s">
        <v>113</v>
      </c>
      <c r="AO20" s="8">
        <f t="shared" si="0"/>
        <v>0</v>
      </c>
      <c r="AP20" s="8">
        <v>0</v>
      </c>
      <c r="AQ20" s="8">
        <v>0</v>
      </c>
      <c r="AR20" s="8">
        <v>0</v>
      </c>
      <c r="AS20" s="8">
        <f t="shared" si="1"/>
        <v>0.52333333333333332</v>
      </c>
      <c r="AT20" s="8">
        <v>0.59</v>
      </c>
      <c r="AU20" s="8">
        <v>0.28000000000000003</v>
      </c>
      <c r="AV20" s="8">
        <v>0.7</v>
      </c>
      <c r="AW20" s="8">
        <f t="shared" si="2"/>
        <v>0.77999999999999992</v>
      </c>
      <c r="AX20" s="8">
        <v>0.57999999999999996</v>
      </c>
      <c r="AY20" s="8">
        <v>0.51</v>
      </c>
      <c r="AZ20" s="8">
        <v>1.25</v>
      </c>
      <c r="BA20" s="8">
        <v>3</v>
      </c>
      <c r="BB20" s="9">
        <v>1</v>
      </c>
      <c r="BC20" s="9">
        <v>15</v>
      </c>
      <c r="BD20" s="9">
        <v>0</v>
      </c>
      <c r="BE20" t="s">
        <v>113</v>
      </c>
      <c r="BF20" t="s">
        <v>113</v>
      </c>
      <c r="BG20" t="s">
        <v>113</v>
      </c>
      <c r="BH20">
        <v>0.95</v>
      </c>
      <c r="BI20">
        <v>0.05</v>
      </c>
      <c r="BJ20">
        <v>0</v>
      </c>
      <c r="BK20">
        <v>23</v>
      </c>
      <c r="BL20">
        <v>10</v>
      </c>
      <c r="BM20">
        <v>25</v>
      </c>
      <c r="BN20">
        <v>25</v>
      </c>
      <c r="BO20">
        <v>21</v>
      </c>
      <c r="BP20">
        <v>15</v>
      </c>
      <c r="BQ20">
        <v>8</v>
      </c>
      <c r="BR20">
        <v>27</v>
      </c>
      <c r="BS20">
        <v>30</v>
      </c>
      <c r="BT20">
        <v>19</v>
      </c>
      <c r="BU20">
        <v>19</v>
      </c>
      <c r="BV20">
        <v>35</v>
      </c>
      <c r="BW20">
        <v>23</v>
      </c>
      <c r="BX20">
        <v>15</v>
      </c>
      <c r="BY20">
        <v>12</v>
      </c>
      <c r="BZ20">
        <f t="shared" si="3"/>
        <v>20.466666666666665</v>
      </c>
      <c r="CA20">
        <v>2</v>
      </c>
      <c r="CB20">
        <v>1.5</v>
      </c>
      <c r="CC20">
        <v>0.5</v>
      </c>
      <c r="CD20">
        <v>1</v>
      </c>
      <c r="CE20">
        <v>2.5</v>
      </c>
      <c r="CF20">
        <v>2</v>
      </c>
      <c r="CG20">
        <v>1</v>
      </c>
      <c r="CH20">
        <v>1.5</v>
      </c>
      <c r="CI20">
        <v>1.5</v>
      </c>
      <c r="CJ20">
        <v>2</v>
      </c>
      <c r="CK20">
        <v>1.5</v>
      </c>
      <c r="CL20">
        <v>1</v>
      </c>
      <c r="CM20">
        <v>0.5</v>
      </c>
      <c r="CN20">
        <v>2</v>
      </c>
      <c r="CO20">
        <v>2.5</v>
      </c>
      <c r="CP20">
        <f t="shared" si="4"/>
        <v>1.5333333333333334</v>
      </c>
      <c r="CQ20">
        <v>10</v>
      </c>
      <c r="CR20" t="s">
        <v>113</v>
      </c>
      <c r="CS20" t="s">
        <v>113</v>
      </c>
      <c r="CT20" t="s">
        <v>113</v>
      </c>
      <c r="CU20">
        <f t="shared" si="13"/>
        <v>2.3025850929940459</v>
      </c>
      <c r="CV20">
        <f t="shared" si="6"/>
        <v>3.0187975464849872</v>
      </c>
      <c r="CW20">
        <f t="shared" si="14"/>
        <v>1.8306270179803539</v>
      </c>
      <c r="CX20">
        <f t="shared" si="15"/>
        <v>6.2377966432343568</v>
      </c>
      <c r="CY20" t="s">
        <v>113</v>
      </c>
      <c r="CZ20" t="s">
        <v>113</v>
      </c>
      <c r="DA20" t="s">
        <v>113</v>
      </c>
      <c r="DB20" t="s">
        <v>113</v>
      </c>
      <c r="DC20" t="s">
        <v>113</v>
      </c>
      <c r="DD20" t="s">
        <v>113</v>
      </c>
      <c r="DE20" t="s">
        <v>113</v>
      </c>
      <c r="DF20">
        <v>0</v>
      </c>
      <c r="DG20" t="s">
        <v>113</v>
      </c>
      <c r="DH20" t="s">
        <v>113</v>
      </c>
      <c r="DI20" t="s">
        <v>113</v>
      </c>
      <c r="DJ20">
        <v>1</v>
      </c>
      <c r="DK20" t="s">
        <v>113</v>
      </c>
      <c r="DL20" t="s">
        <v>113</v>
      </c>
      <c r="DM20" t="s">
        <v>113</v>
      </c>
      <c r="DN20" t="s">
        <v>113</v>
      </c>
      <c r="DO20" t="s">
        <v>113</v>
      </c>
      <c r="DP20" t="s">
        <v>113</v>
      </c>
      <c r="DQ20" t="s">
        <v>113</v>
      </c>
      <c r="DR20">
        <v>1</v>
      </c>
      <c r="DS20" t="s">
        <v>113</v>
      </c>
      <c r="DT20" t="s">
        <v>113</v>
      </c>
      <c r="DU20" t="s">
        <v>113</v>
      </c>
      <c r="DV20">
        <v>5</v>
      </c>
      <c r="DW20" t="s">
        <v>113</v>
      </c>
      <c r="DX20" t="s">
        <v>113</v>
      </c>
      <c r="DY20" t="s">
        <v>113</v>
      </c>
      <c r="DZ20">
        <v>19</v>
      </c>
      <c r="EA20" t="s">
        <v>113</v>
      </c>
      <c r="EB20" t="s">
        <v>113</v>
      </c>
      <c r="EC20" t="s">
        <v>113</v>
      </c>
      <c r="ED20" t="s">
        <v>113</v>
      </c>
      <c r="EE20" t="s">
        <v>113</v>
      </c>
      <c r="EF20" t="s">
        <v>113</v>
      </c>
      <c r="EG20" t="s">
        <v>113</v>
      </c>
      <c r="EH20" t="s">
        <v>113</v>
      </c>
      <c r="EI20" s="10" t="s">
        <v>113</v>
      </c>
      <c r="EJ20" s="10" t="s">
        <v>113</v>
      </c>
      <c r="EK20" s="10" t="s">
        <v>113</v>
      </c>
      <c r="EL20" s="10" t="s">
        <v>113</v>
      </c>
      <c r="EM20" s="10" t="s">
        <v>113</v>
      </c>
      <c r="EN20" s="10" t="s">
        <v>113</v>
      </c>
      <c r="EO20" s="8" t="s">
        <v>113</v>
      </c>
      <c r="EP20" s="8" t="s">
        <v>113</v>
      </c>
      <c r="EQ20">
        <v>60</v>
      </c>
      <c r="ER20">
        <v>60</v>
      </c>
      <c r="ES20">
        <v>60</v>
      </c>
      <c r="ET20">
        <v>10</v>
      </c>
      <c r="EU20">
        <v>10</v>
      </c>
      <c r="EV20">
        <v>10</v>
      </c>
      <c r="EW20">
        <v>3.8</v>
      </c>
      <c r="EX20">
        <f t="shared" si="10"/>
        <v>1.5561</v>
      </c>
      <c r="EY20">
        <v>4.8</v>
      </c>
      <c r="EZ20">
        <f t="shared" si="11"/>
        <v>1.9776</v>
      </c>
      <c r="FA20">
        <v>4.3</v>
      </c>
      <c r="FB20">
        <f t="shared" si="12"/>
        <v>1.7662249999999999</v>
      </c>
      <c r="FC20">
        <v>1.1499999999999999</v>
      </c>
      <c r="FD20">
        <v>2.19</v>
      </c>
      <c r="FE20">
        <v>1.45</v>
      </c>
      <c r="FF20">
        <v>1</v>
      </c>
      <c r="FG20" s="10">
        <f t="shared" si="9"/>
        <v>5.3</v>
      </c>
      <c r="FH20">
        <v>46.84</v>
      </c>
      <c r="FI20">
        <v>54.67</v>
      </c>
      <c r="FJ20">
        <v>49.09</v>
      </c>
    </row>
    <row r="21" spans="1:166" x14ac:dyDescent="0.2">
      <c r="A21" t="s">
        <v>389</v>
      </c>
      <c r="B21" t="s">
        <v>23</v>
      </c>
      <c r="C21" t="s">
        <v>167</v>
      </c>
      <c r="D21" t="s">
        <v>149</v>
      </c>
      <c r="E21">
        <v>1</v>
      </c>
      <c r="F21" t="s">
        <v>221</v>
      </c>
      <c r="G21">
        <v>51</v>
      </c>
      <c r="H21" t="s">
        <v>754</v>
      </c>
      <c r="I21" s="3">
        <v>30.745249999999999</v>
      </c>
      <c r="J21" s="3">
        <v>-81.473699999999994</v>
      </c>
      <c r="K21" s="3" t="s">
        <v>489</v>
      </c>
      <c r="L21" s="8" t="s">
        <v>113</v>
      </c>
      <c r="M21" s="3" t="s">
        <v>113</v>
      </c>
      <c r="N21" s="3" t="s">
        <v>113</v>
      </c>
      <c r="O21" s="3" t="s">
        <v>113</v>
      </c>
      <c r="P21" s="3" t="s">
        <v>113</v>
      </c>
      <c r="Q21" s="3" t="s">
        <v>113</v>
      </c>
      <c r="R21" s="3" t="s">
        <v>113</v>
      </c>
      <c r="S21" s="3" t="s">
        <v>113</v>
      </c>
      <c r="T21" s="3" t="s">
        <v>113</v>
      </c>
      <c r="U21" s="3" t="s">
        <v>113</v>
      </c>
      <c r="V21">
        <v>34</v>
      </c>
      <c r="W21" s="9" t="s">
        <v>113</v>
      </c>
      <c r="X21" s="3" t="s">
        <v>113</v>
      </c>
      <c r="Y21" s="3" t="s">
        <v>113</v>
      </c>
      <c r="Z21">
        <v>6</v>
      </c>
      <c r="AA21" s="7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s="7" t="s">
        <v>113</v>
      </c>
      <c r="AJ21" s="7" t="s">
        <v>113</v>
      </c>
      <c r="AK21" s="7" t="s">
        <v>113</v>
      </c>
      <c r="AL21" s="8" t="s">
        <v>113</v>
      </c>
      <c r="AM21" s="8" t="s">
        <v>113</v>
      </c>
      <c r="AN21" s="8" t="s">
        <v>113</v>
      </c>
      <c r="AO21" s="8">
        <f t="shared" si="0"/>
        <v>0</v>
      </c>
      <c r="AP21" s="8">
        <v>0</v>
      </c>
      <c r="AQ21" s="8">
        <v>0</v>
      </c>
      <c r="AR21" s="8">
        <v>0</v>
      </c>
      <c r="AS21" s="8">
        <f t="shared" si="1"/>
        <v>0.33</v>
      </c>
      <c r="AT21" s="8">
        <v>0.36</v>
      </c>
      <c r="AU21" s="8">
        <v>0.36</v>
      </c>
      <c r="AV21" s="8">
        <v>0.27</v>
      </c>
      <c r="AW21" s="8">
        <f t="shared" si="2"/>
        <v>0.66</v>
      </c>
      <c r="AX21" s="8">
        <v>0.8</v>
      </c>
      <c r="AY21" s="8">
        <v>0.8</v>
      </c>
      <c r="AZ21" s="8">
        <v>0.38</v>
      </c>
      <c r="BA21" s="8">
        <v>2</v>
      </c>
      <c r="BB21" s="9">
        <v>31</v>
      </c>
      <c r="BC21" s="9">
        <v>45</v>
      </c>
      <c r="BD21" s="9">
        <v>4</v>
      </c>
      <c r="BE21" t="s">
        <v>113</v>
      </c>
      <c r="BF21" t="s">
        <v>113</v>
      </c>
      <c r="BG21" t="s">
        <v>113</v>
      </c>
      <c r="BH21">
        <v>0.3</v>
      </c>
      <c r="BI21">
        <v>0.7</v>
      </c>
      <c r="BJ21">
        <v>0</v>
      </c>
      <c r="BK21">
        <v>37</v>
      </c>
      <c r="BL21">
        <v>20</v>
      </c>
      <c r="BM21">
        <v>29</v>
      </c>
      <c r="BN21">
        <v>14</v>
      </c>
      <c r="BO21">
        <v>16</v>
      </c>
      <c r="BP21">
        <v>19</v>
      </c>
      <c r="BQ21">
        <v>21</v>
      </c>
      <c r="BR21">
        <v>16</v>
      </c>
      <c r="BS21">
        <v>19</v>
      </c>
      <c r="BT21">
        <v>21</v>
      </c>
      <c r="BU21">
        <v>15</v>
      </c>
      <c r="BV21">
        <v>17</v>
      </c>
      <c r="BW21">
        <v>12</v>
      </c>
      <c r="BX21">
        <v>12</v>
      </c>
      <c r="BY21">
        <v>15</v>
      </c>
      <c r="BZ21">
        <f t="shared" si="3"/>
        <v>18.866666666666667</v>
      </c>
      <c r="CA21">
        <v>2</v>
      </c>
      <c r="CB21">
        <v>1</v>
      </c>
      <c r="CC21">
        <v>2</v>
      </c>
      <c r="CD21">
        <v>2.5</v>
      </c>
      <c r="CE21">
        <v>2</v>
      </c>
      <c r="CF21">
        <v>1.5</v>
      </c>
      <c r="CG21">
        <v>2</v>
      </c>
      <c r="CH21">
        <v>1.5</v>
      </c>
      <c r="CI21">
        <v>2.5</v>
      </c>
      <c r="CJ21">
        <v>2</v>
      </c>
      <c r="CK21">
        <v>2</v>
      </c>
      <c r="CL21">
        <v>2.5</v>
      </c>
      <c r="CM21">
        <v>1</v>
      </c>
      <c r="CN21">
        <v>3</v>
      </c>
      <c r="CO21">
        <v>2.5</v>
      </c>
      <c r="CP21">
        <f t="shared" si="4"/>
        <v>2</v>
      </c>
      <c r="CQ21">
        <v>2</v>
      </c>
      <c r="CR21" t="s">
        <v>113</v>
      </c>
      <c r="CS21" t="s">
        <v>113</v>
      </c>
      <c r="CT21" t="s">
        <v>113</v>
      </c>
      <c r="CU21">
        <f t="shared" si="13"/>
        <v>0.69314718055994529</v>
      </c>
      <c r="CV21">
        <f t="shared" si="6"/>
        <v>2.9373966965410276</v>
      </c>
      <c r="CW21">
        <f t="shared" si="14"/>
        <v>0.43133601985251424</v>
      </c>
      <c r="CX21">
        <f t="shared" si="15"/>
        <v>1.5393127026925382</v>
      </c>
      <c r="CY21" t="s">
        <v>113</v>
      </c>
      <c r="CZ21" t="s">
        <v>113</v>
      </c>
      <c r="DA21" t="s">
        <v>113</v>
      </c>
      <c r="DB21" t="s">
        <v>113</v>
      </c>
      <c r="DC21" t="s">
        <v>113</v>
      </c>
      <c r="DD21" t="s">
        <v>113</v>
      </c>
      <c r="DE21" t="s">
        <v>113</v>
      </c>
      <c r="DF21">
        <v>0</v>
      </c>
      <c r="DG21" t="s">
        <v>113</v>
      </c>
      <c r="DH21" t="s">
        <v>113</v>
      </c>
      <c r="DI21" t="s">
        <v>113</v>
      </c>
      <c r="DJ21">
        <v>1</v>
      </c>
      <c r="DK21" t="s">
        <v>113</v>
      </c>
      <c r="DL21" t="s">
        <v>113</v>
      </c>
      <c r="DM21" t="s">
        <v>113</v>
      </c>
      <c r="DN21" t="s">
        <v>113</v>
      </c>
      <c r="DO21" t="s">
        <v>113</v>
      </c>
      <c r="DP21" t="s">
        <v>113</v>
      </c>
      <c r="DQ21" t="s">
        <v>113</v>
      </c>
      <c r="DR21">
        <v>2</v>
      </c>
      <c r="DS21" t="s">
        <v>113</v>
      </c>
      <c r="DT21" t="s">
        <v>113</v>
      </c>
      <c r="DU21" t="s">
        <v>113</v>
      </c>
      <c r="DV21">
        <v>17</v>
      </c>
      <c r="DW21" t="s">
        <v>113</v>
      </c>
      <c r="DX21" t="s">
        <v>113</v>
      </c>
      <c r="DY21" t="s">
        <v>113</v>
      </c>
      <c r="DZ21">
        <v>42</v>
      </c>
      <c r="EA21" t="s">
        <v>113</v>
      </c>
      <c r="EB21" t="s">
        <v>113</v>
      </c>
      <c r="EC21" t="s">
        <v>113</v>
      </c>
      <c r="ED21" t="s">
        <v>113</v>
      </c>
      <c r="EE21" t="s">
        <v>113</v>
      </c>
      <c r="EF21" t="s">
        <v>113</v>
      </c>
      <c r="EG21" t="s">
        <v>113</v>
      </c>
      <c r="EH21" t="s">
        <v>113</v>
      </c>
      <c r="EI21" s="10" t="s">
        <v>113</v>
      </c>
      <c r="EJ21" s="10" t="s">
        <v>113</v>
      </c>
      <c r="EK21" s="10" t="s">
        <v>113</v>
      </c>
      <c r="EL21" s="10" t="s">
        <v>113</v>
      </c>
      <c r="EM21" s="10" t="s">
        <v>113</v>
      </c>
      <c r="EN21" s="10" t="s">
        <v>113</v>
      </c>
      <c r="EO21" s="8" t="s">
        <v>113</v>
      </c>
      <c r="EP21" s="8" t="s">
        <v>113</v>
      </c>
      <c r="EQ21">
        <v>60</v>
      </c>
      <c r="ER21">
        <v>60</v>
      </c>
      <c r="ES21">
        <v>60</v>
      </c>
      <c r="ET21">
        <v>10</v>
      </c>
      <c r="EU21">
        <v>10</v>
      </c>
      <c r="EV21">
        <v>10</v>
      </c>
      <c r="EW21">
        <v>5</v>
      </c>
      <c r="EX21">
        <f t="shared" si="10"/>
        <v>2.0625</v>
      </c>
      <c r="EY21">
        <v>6.2</v>
      </c>
      <c r="EZ21">
        <f t="shared" si="11"/>
        <v>2.5761000000000003</v>
      </c>
      <c r="FA21">
        <v>5.6</v>
      </c>
      <c r="FB21">
        <f t="shared" si="12"/>
        <v>2.3183999999999996</v>
      </c>
      <c r="FC21">
        <v>3.4</v>
      </c>
      <c r="FD21">
        <v>3.45</v>
      </c>
      <c r="FE21">
        <v>3.41</v>
      </c>
      <c r="FF21">
        <v>2.36</v>
      </c>
      <c r="FG21" s="10">
        <f t="shared" si="9"/>
        <v>7.9599999999999991</v>
      </c>
      <c r="FH21">
        <v>60.5</v>
      </c>
      <c r="FI21">
        <v>86.59</v>
      </c>
      <c r="FJ21">
        <v>66.97</v>
      </c>
    </row>
    <row r="22" spans="1:166" x14ac:dyDescent="0.2">
      <c r="A22" t="s">
        <v>390</v>
      </c>
      <c r="B22" t="s">
        <v>23</v>
      </c>
      <c r="C22" t="s">
        <v>167</v>
      </c>
      <c r="D22" t="s">
        <v>150</v>
      </c>
      <c r="E22">
        <v>2</v>
      </c>
      <c r="F22" t="s">
        <v>134</v>
      </c>
      <c r="G22">
        <v>51</v>
      </c>
      <c r="H22" t="s">
        <v>754</v>
      </c>
      <c r="I22" s="3">
        <v>30.74457</v>
      </c>
      <c r="J22" s="3">
        <v>-81.473939999999999</v>
      </c>
      <c r="K22" s="3" t="s">
        <v>489</v>
      </c>
      <c r="L22" s="8" t="s">
        <v>113</v>
      </c>
      <c r="M22" s="3" t="s">
        <v>113</v>
      </c>
      <c r="N22" s="3" t="s">
        <v>113</v>
      </c>
      <c r="O22" s="3" t="s">
        <v>113</v>
      </c>
      <c r="P22" s="3" t="s">
        <v>113</v>
      </c>
      <c r="Q22" s="3" t="s">
        <v>113</v>
      </c>
      <c r="R22" s="3" t="s">
        <v>113</v>
      </c>
      <c r="S22" s="3" t="s">
        <v>113</v>
      </c>
      <c r="T22" s="3" t="s">
        <v>113</v>
      </c>
      <c r="U22" s="3" t="s">
        <v>113</v>
      </c>
      <c r="V22">
        <v>31</v>
      </c>
      <c r="W22" s="9" t="s">
        <v>113</v>
      </c>
      <c r="X22" s="3" t="s">
        <v>113</v>
      </c>
      <c r="Y22" s="3" t="s">
        <v>113</v>
      </c>
      <c r="Z22">
        <v>7</v>
      </c>
      <c r="AA22" s="7" t="s">
        <v>113</v>
      </c>
      <c r="AB22" t="s">
        <v>113</v>
      </c>
      <c r="AC22" t="s">
        <v>113</v>
      </c>
      <c r="AD22" t="s">
        <v>113</v>
      </c>
      <c r="AE22" t="s">
        <v>113</v>
      </c>
      <c r="AF22" t="s">
        <v>113</v>
      </c>
      <c r="AG22" t="s">
        <v>113</v>
      </c>
      <c r="AH22" t="s">
        <v>113</v>
      </c>
      <c r="AI22" s="7" t="s">
        <v>113</v>
      </c>
      <c r="AJ22" s="7" t="s">
        <v>113</v>
      </c>
      <c r="AK22" s="7" t="s">
        <v>113</v>
      </c>
      <c r="AL22" s="8" t="s">
        <v>113</v>
      </c>
      <c r="AM22" s="8" t="s">
        <v>113</v>
      </c>
      <c r="AN22" s="8" t="s">
        <v>113</v>
      </c>
      <c r="AO22" s="8">
        <f t="shared" si="0"/>
        <v>0</v>
      </c>
      <c r="AP22" s="8">
        <v>0</v>
      </c>
      <c r="AQ22" s="8">
        <v>0</v>
      </c>
      <c r="AR22" s="8">
        <v>0</v>
      </c>
      <c r="AS22" s="8">
        <f t="shared" si="1"/>
        <v>0.3833333333333333</v>
      </c>
      <c r="AT22" s="8">
        <v>0.57999999999999996</v>
      </c>
      <c r="AU22" s="8">
        <v>0.24</v>
      </c>
      <c r="AV22" s="8">
        <v>0.33</v>
      </c>
      <c r="AW22" s="8">
        <f t="shared" si="2"/>
        <v>1.1533333333333333</v>
      </c>
      <c r="AX22" s="8">
        <v>1.61</v>
      </c>
      <c r="AY22" s="8">
        <v>1.03</v>
      </c>
      <c r="AZ22" s="8">
        <v>0.82</v>
      </c>
      <c r="BA22" s="8">
        <v>3</v>
      </c>
      <c r="BB22" s="9">
        <v>13</v>
      </c>
      <c r="BC22" s="9">
        <v>10</v>
      </c>
      <c r="BD22" s="9">
        <v>8</v>
      </c>
      <c r="BE22" t="s">
        <v>113</v>
      </c>
      <c r="BF22" t="s">
        <v>113</v>
      </c>
      <c r="BG22" t="s">
        <v>113</v>
      </c>
      <c r="BH22">
        <v>0.3</v>
      </c>
      <c r="BI22">
        <v>0.7</v>
      </c>
      <c r="BJ22">
        <v>0</v>
      </c>
      <c r="BK22">
        <v>21</v>
      </c>
      <c r="BL22">
        <v>16</v>
      </c>
      <c r="BM22">
        <v>17</v>
      </c>
      <c r="BN22">
        <v>12</v>
      </c>
      <c r="BO22">
        <v>27</v>
      </c>
      <c r="BP22">
        <v>14</v>
      </c>
      <c r="BQ22">
        <v>19</v>
      </c>
      <c r="BR22">
        <v>15</v>
      </c>
      <c r="BS22">
        <v>17</v>
      </c>
      <c r="BT22">
        <v>10</v>
      </c>
      <c r="BU22">
        <v>17</v>
      </c>
      <c r="BV22">
        <v>23</v>
      </c>
      <c r="BW22">
        <v>23</v>
      </c>
      <c r="BX22">
        <v>20</v>
      </c>
      <c r="BY22">
        <v>21</v>
      </c>
      <c r="BZ22">
        <f t="shared" si="3"/>
        <v>18.133333333333333</v>
      </c>
      <c r="CA22">
        <v>1</v>
      </c>
      <c r="CB22">
        <v>2</v>
      </c>
      <c r="CC22">
        <v>1</v>
      </c>
      <c r="CD22">
        <v>3</v>
      </c>
      <c r="CE22">
        <v>1.5</v>
      </c>
      <c r="CF22">
        <v>2</v>
      </c>
      <c r="CG22">
        <v>1</v>
      </c>
      <c r="CH22">
        <v>1</v>
      </c>
      <c r="CI22">
        <v>2.5</v>
      </c>
      <c r="CJ22">
        <v>2</v>
      </c>
      <c r="CK22">
        <v>2.5</v>
      </c>
      <c r="CL22">
        <v>1.5</v>
      </c>
      <c r="CM22">
        <v>1.5</v>
      </c>
      <c r="CN22">
        <v>3</v>
      </c>
      <c r="CO22">
        <v>1.5</v>
      </c>
      <c r="CP22">
        <f t="shared" si="4"/>
        <v>1.8</v>
      </c>
      <c r="CQ22">
        <v>3</v>
      </c>
      <c r="CR22" t="s">
        <v>113</v>
      </c>
      <c r="CS22" t="s">
        <v>113</v>
      </c>
      <c r="CT22" t="s">
        <v>113</v>
      </c>
      <c r="CU22">
        <f t="shared" si="13"/>
        <v>1.0986122886681098</v>
      </c>
      <c r="CV22">
        <f t="shared" si="6"/>
        <v>2.8977518651937872</v>
      </c>
      <c r="CW22">
        <f t="shared" si="14"/>
        <v>0.66418023851760211</v>
      </c>
      <c r="CX22">
        <f t="shared" si="15"/>
        <v>1.942897156083512</v>
      </c>
      <c r="CY22" t="s">
        <v>113</v>
      </c>
      <c r="CZ22" t="s">
        <v>113</v>
      </c>
      <c r="DA22" t="s">
        <v>113</v>
      </c>
      <c r="DB22" t="s">
        <v>113</v>
      </c>
      <c r="DC22" t="s">
        <v>113</v>
      </c>
      <c r="DD22" t="s">
        <v>113</v>
      </c>
      <c r="DE22" t="s">
        <v>113</v>
      </c>
      <c r="DF22">
        <v>0</v>
      </c>
      <c r="DG22" t="s">
        <v>113</v>
      </c>
      <c r="DH22" t="s">
        <v>113</v>
      </c>
      <c r="DI22" t="s">
        <v>113</v>
      </c>
      <c r="DJ22">
        <v>0</v>
      </c>
      <c r="DK22" t="s">
        <v>113</v>
      </c>
      <c r="DL22" t="s">
        <v>113</v>
      </c>
      <c r="DM22" t="s">
        <v>113</v>
      </c>
      <c r="DN22" t="s">
        <v>113</v>
      </c>
      <c r="DO22" t="s">
        <v>113</v>
      </c>
      <c r="DP22" t="s">
        <v>113</v>
      </c>
      <c r="DQ22" t="s">
        <v>113</v>
      </c>
      <c r="DR22">
        <v>0</v>
      </c>
      <c r="DS22" t="s">
        <v>113</v>
      </c>
      <c r="DT22" t="s">
        <v>113</v>
      </c>
      <c r="DU22" t="s">
        <v>113</v>
      </c>
      <c r="DV22">
        <v>0</v>
      </c>
      <c r="DW22" t="s">
        <v>113</v>
      </c>
      <c r="DX22" t="s">
        <v>113</v>
      </c>
      <c r="DY22" t="s">
        <v>113</v>
      </c>
      <c r="DZ22">
        <v>12</v>
      </c>
      <c r="EA22" t="s">
        <v>113</v>
      </c>
      <c r="EB22" t="s">
        <v>113</v>
      </c>
      <c r="EC22" t="s">
        <v>113</v>
      </c>
      <c r="ED22" t="s">
        <v>113</v>
      </c>
      <c r="EE22" t="s">
        <v>113</v>
      </c>
      <c r="EF22" t="s">
        <v>113</v>
      </c>
      <c r="EG22" t="s">
        <v>113</v>
      </c>
      <c r="EH22" t="s">
        <v>113</v>
      </c>
      <c r="EI22" s="10" t="s">
        <v>113</v>
      </c>
      <c r="EJ22" s="10" t="s">
        <v>113</v>
      </c>
      <c r="EK22" s="10" t="s">
        <v>113</v>
      </c>
      <c r="EL22" s="10" t="s">
        <v>113</v>
      </c>
      <c r="EM22" s="10" t="s">
        <v>113</v>
      </c>
      <c r="EN22" s="10" t="s">
        <v>113</v>
      </c>
      <c r="EO22" s="8" t="s">
        <v>113</v>
      </c>
      <c r="EP22" s="8" t="s">
        <v>113</v>
      </c>
      <c r="EQ22">
        <v>40</v>
      </c>
      <c r="ER22">
        <v>40</v>
      </c>
      <c r="ES22">
        <v>40</v>
      </c>
      <c r="ET22">
        <v>20</v>
      </c>
      <c r="EU22">
        <v>20</v>
      </c>
      <c r="EV22">
        <v>20</v>
      </c>
      <c r="EW22">
        <v>3.2</v>
      </c>
      <c r="EX22">
        <f t="shared" si="10"/>
        <v>1.3056000000000003</v>
      </c>
      <c r="EY22">
        <v>3.8</v>
      </c>
      <c r="EZ22">
        <f t="shared" si="11"/>
        <v>1.5561</v>
      </c>
      <c r="FA22">
        <v>3.5</v>
      </c>
      <c r="FB22">
        <f t="shared" si="12"/>
        <v>1.430625</v>
      </c>
      <c r="FC22">
        <v>1.17</v>
      </c>
      <c r="FD22">
        <v>0.61</v>
      </c>
      <c r="FE22">
        <v>1.02</v>
      </c>
      <c r="FF22">
        <v>0.7</v>
      </c>
      <c r="FG22" s="10">
        <f t="shared" si="9"/>
        <v>4.2</v>
      </c>
      <c r="FH22">
        <v>42.45</v>
      </c>
      <c r="FI22">
        <v>57.64</v>
      </c>
      <c r="FJ22">
        <v>46.57</v>
      </c>
    </row>
    <row r="23" spans="1:166" x14ac:dyDescent="0.2">
      <c r="A23" t="s">
        <v>278</v>
      </c>
      <c r="B23" t="s">
        <v>23</v>
      </c>
      <c r="C23" t="s">
        <v>167</v>
      </c>
      <c r="D23" t="s">
        <v>150</v>
      </c>
      <c r="E23">
        <v>2</v>
      </c>
      <c r="F23" t="s">
        <v>135</v>
      </c>
      <c r="G23">
        <v>51</v>
      </c>
      <c r="H23" t="s">
        <v>754</v>
      </c>
      <c r="I23" s="3">
        <v>30.74457</v>
      </c>
      <c r="J23" s="3">
        <v>-81.473939999999999</v>
      </c>
      <c r="K23" s="3" t="s">
        <v>491</v>
      </c>
      <c r="L23" s="8" t="s">
        <v>113</v>
      </c>
      <c r="M23" s="3" t="s">
        <v>113</v>
      </c>
      <c r="N23" s="3" t="s">
        <v>113</v>
      </c>
      <c r="O23" s="3" t="s">
        <v>113</v>
      </c>
      <c r="P23" s="3" t="s">
        <v>113</v>
      </c>
      <c r="Q23" s="3" t="s">
        <v>113</v>
      </c>
      <c r="R23" s="3" t="s">
        <v>113</v>
      </c>
      <c r="S23" s="3" t="s">
        <v>113</v>
      </c>
      <c r="T23" s="3" t="s">
        <v>113</v>
      </c>
      <c r="U23" s="3" t="s">
        <v>113</v>
      </c>
      <c r="V23">
        <v>30</v>
      </c>
      <c r="W23" s="9" t="s">
        <v>113</v>
      </c>
      <c r="X23" s="3" t="s">
        <v>113</v>
      </c>
      <c r="Y23" s="3" t="s">
        <v>113</v>
      </c>
      <c r="Z23">
        <v>5</v>
      </c>
      <c r="AA23" s="7" t="s">
        <v>113</v>
      </c>
      <c r="AB23" t="s">
        <v>113</v>
      </c>
      <c r="AC23" t="s">
        <v>113</v>
      </c>
      <c r="AD23" t="s">
        <v>113</v>
      </c>
      <c r="AE23" t="s">
        <v>113</v>
      </c>
      <c r="AF23" t="s">
        <v>113</v>
      </c>
      <c r="AG23" t="s">
        <v>113</v>
      </c>
      <c r="AH23" t="s">
        <v>113</v>
      </c>
      <c r="AI23" s="7" t="s">
        <v>113</v>
      </c>
      <c r="AJ23" s="7" t="s">
        <v>113</v>
      </c>
      <c r="AK23" s="7" t="s">
        <v>113</v>
      </c>
      <c r="AL23" s="8" t="s">
        <v>113</v>
      </c>
      <c r="AM23" s="8" t="s">
        <v>113</v>
      </c>
      <c r="AN23" s="8" t="s">
        <v>113</v>
      </c>
      <c r="AO23" s="8">
        <f t="shared" si="0"/>
        <v>0</v>
      </c>
      <c r="AP23" s="8">
        <v>0</v>
      </c>
      <c r="AQ23" s="8">
        <v>0</v>
      </c>
      <c r="AR23" s="8">
        <v>0</v>
      </c>
      <c r="AS23" s="8">
        <f t="shared" si="1"/>
        <v>0.43</v>
      </c>
      <c r="AT23" s="8">
        <v>0.47</v>
      </c>
      <c r="AU23" s="8">
        <v>0.47</v>
      </c>
      <c r="AV23" s="8">
        <v>0.35</v>
      </c>
      <c r="AW23" s="8">
        <f t="shared" si="2"/>
        <v>0.79333333333333333</v>
      </c>
      <c r="AX23" s="8">
        <v>0.8</v>
      </c>
      <c r="AY23" s="8">
        <v>0.77</v>
      </c>
      <c r="AZ23" s="8">
        <v>0.81</v>
      </c>
      <c r="BA23" s="8">
        <v>3</v>
      </c>
      <c r="BB23" s="9">
        <v>1</v>
      </c>
      <c r="BC23" s="9">
        <v>15</v>
      </c>
      <c r="BD23" s="9">
        <v>2</v>
      </c>
      <c r="BE23" t="s">
        <v>113</v>
      </c>
      <c r="BF23" t="s">
        <v>113</v>
      </c>
      <c r="BG23" t="s">
        <v>113</v>
      </c>
      <c r="BH23">
        <v>0.75</v>
      </c>
      <c r="BI23">
        <v>0.25</v>
      </c>
      <c r="BJ23">
        <v>0</v>
      </c>
      <c r="BK23">
        <v>26</v>
      </c>
      <c r="BL23">
        <v>18</v>
      </c>
      <c r="BM23">
        <v>8</v>
      </c>
      <c r="BN23">
        <v>5</v>
      </c>
      <c r="BO23">
        <v>12</v>
      </c>
      <c r="BP23">
        <v>12</v>
      </c>
      <c r="BQ23">
        <v>17</v>
      </c>
      <c r="BR23">
        <v>18</v>
      </c>
      <c r="BS23">
        <v>16</v>
      </c>
      <c r="BT23">
        <v>20</v>
      </c>
      <c r="BU23">
        <v>15</v>
      </c>
      <c r="BV23">
        <v>20</v>
      </c>
      <c r="BW23">
        <v>16</v>
      </c>
      <c r="BX23">
        <v>14</v>
      </c>
      <c r="BY23">
        <v>18</v>
      </c>
      <c r="BZ23">
        <f t="shared" si="3"/>
        <v>15.666666666666666</v>
      </c>
      <c r="CA23">
        <v>1.5</v>
      </c>
      <c r="CB23">
        <v>1</v>
      </c>
      <c r="CC23">
        <v>2</v>
      </c>
      <c r="CD23">
        <v>2.5</v>
      </c>
      <c r="CE23">
        <v>1.5</v>
      </c>
      <c r="CF23">
        <v>1.5</v>
      </c>
      <c r="CG23">
        <v>0.5</v>
      </c>
      <c r="CH23">
        <v>1.5</v>
      </c>
      <c r="CI23">
        <v>2</v>
      </c>
      <c r="CJ23">
        <v>1</v>
      </c>
      <c r="CK23">
        <v>2</v>
      </c>
      <c r="CL23">
        <v>1.5</v>
      </c>
      <c r="CM23">
        <v>1.5</v>
      </c>
      <c r="CN23">
        <v>2</v>
      </c>
      <c r="CO23">
        <v>2.5</v>
      </c>
      <c r="CP23">
        <f t="shared" si="4"/>
        <v>1.6333333333333333</v>
      </c>
      <c r="CQ23">
        <v>23</v>
      </c>
      <c r="CR23" t="s">
        <v>113</v>
      </c>
      <c r="CS23" t="s">
        <v>113</v>
      </c>
      <c r="CT23" t="s">
        <v>113</v>
      </c>
      <c r="CU23">
        <f t="shared" si="13"/>
        <v>3.1354942159291497</v>
      </c>
      <c r="CV23">
        <f t="shared" si="6"/>
        <v>2.7515353130419489</v>
      </c>
      <c r="CW23">
        <f t="shared" si="14"/>
        <v>1.9392226120345919</v>
      </c>
      <c r="CX23">
        <f t="shared" si="15"/>
        <v>6.953343423531777</v>
      </c>
      <c r="CY23" t="s">
        <v>113</v>
      </c>
      <c r="CZ23" t="s">
        <v>113</v>
      </c>
      <c r="DA23" t="s">
        <v>113</v>
      </c>
      <c r="DB23" t="s">
        <v>113</v>
      </c>
      <c r="DC23" t="s">
        <v>113</v>
      </c>
      <c r="DD23" t="s">
        <v>113</v>
      </c>
      <c r="DE23" t="s">
        <v>113</v>
      </c>
      <c r="DF23">
        <v>0</v>
      </c>
      <c r="DG23" t="s">
        <v>113</v>
      </c>
      <c r="DH23" t="s">
        <v>113</v>
      </c>
      <c r="DI23" t="s">
        <v>113</v>
      </c>
      <c r="DJ23">
        <v>1</v>
      </c>
      <c r="DK23" t="s">
        <v>113</v>
      </c>
      <c r="DL23" t="s">
        <v>113</v>
      </c>
      <c r="DM23" t="s">
        <v>113</v>
      </c>
      <c r="DN23" t="s">
        <v>113</v>
      </c>
      <c r="DO23" t="s">
        <v>113</v>
      </c>
      <c r="DP23" t="s">
        <v>113</v>
      </c>
      <c r="DQ23" t="s">
        <v>113</v>
      </c>
      <c r="DR23">
        <v>0</v>
      </c>
      <c r="DS23" t="s">
        <v>113</v>
      </c>
      <c r="DT23" t="s">
        <v>113</v>
      </c>
      <c r="DU23" t="s">
        <v>113</v>
      </c>
      <c r="DV23">
        <v>0</v>
      </c>
      <c r="DW23" t="s">
        <v>113</v>
      </c>
      <c r="DX23" t="s">
        <v>113</v>
      </c>
      <c r="DY23" t="s">
        <v>113</v>
      </c>
      <c r="DZ23">
        <v>0</v>
      </c>
      <c r="EA23" t="s">
        <v>113</v>
      </c>
      <c r="EB23" t="s">
        <v>113</v>
      </c>
      <c r="EC23" t="s">
        <v>113</v>
      </c>
      <c r="ED23" t="s">
        <v>113</v>
      </c>
      <c r="EE23" t="s">
        <v>113</v>
      </c>
      <c r="EF23" t="s">
        <v>113</v>
      </c>
      <c r="EG23" t="s">
        <v>113</v>
      </c>
      <c r="EH23" t="s">
        <v>113</v>
      </c>
      <c r="EI23" s="10" t="s">
        <v>113</v>
      </c>
      <c r="EJ23" s="10" t="s">
        <v>113</v>
      </c>
      <c r="EK23" s="10" t="s">
        <v>113</v>
      </c>
      <c r="EL23" s="10" t="s">
        <v>113</v>
      </c>
      <c r="EM23" s="10" t="s">
        <v>113</v>
      </c>
      <c r="EN23" s="10" t="s">
        <v>113</v>
      </c>
      <c r="EO23" s="8" t="s">
        <v>113</v>
      </c>
      <c r="EP23" s="8" t="s">
        <v>113</v>
      </c>
      <c r="EQ23">
        <v>40</v>
      </c>
      <c r="ER23">
        <v>40</v>
      </c>
      <c r="ES23">
        <v>40</v>
      </c>
      <c r="ET23">
        <v>20</v>
      </c>
      <c r="EU23">
        <v>20</v>
      </c>
      <c r="EV23">
        <v>20</v>
      </c>
      <c r="EW23">
        <v>3</v>
      </c>
      <c r="EX23">
        <f t="shared" si="10"/>
        <v>1.2225000000000001</v>
      </c>
      <c r="EY23">
        <v>4.8</v>
      </c>
      <c r="EZ23">
        <f t="shared" si="11"/>
        <v>1.9776</v>
      </c>
      <c r="FA23">
        <v>3.9</v>
      </c>
      <c r="FB23">
        <f t="shared" si="12"/>
        <v>1.598025</v>
      </c>
      <c r="FC23">
        <v>0.61</v>
      </c>
      <c r="FD23">
        <v>0.49</v>
      </c>
      <c r="FE23">
        <v>0.57999999999999996</v>
      </c>
      <c r="FF23">
        <v>0.4</v>
      </c>
      <c r="FG23" s="10">
        <f t="shared" si="9"/>
        <v>4.3</v>
      </c>
      <c r="FH23">
        <v>40.67</v>
      </c>
      <c r="FI23">
        <v>61.9</v>
      </c>
      <c r="FJ23">
        <v>45.1</v>
      </c>
    </row>
    <row r="24" spans="1:166" x14ac:dyDescent="0.2">
      <c r="A24" t="s">
        <v>391</v>
      </c>
      <c r="B24" t="s">
        <v>23</v>
      </c>
      <c r="C24" t="s">
        <v>167</v>
      </c>
      <c r="D24" t="s">
        <v>150</v>
      </c>
      <c r="E24">
        <v>2</v>
      </c>
      <c r="F24" t="s">
        <v>220</v>
      </c>
      <c r="G24">
        <v>51</v>
      </c>
      <c r="H24" t="s">
        <v>754</v>
      </c>
      <c r="I24" s="3">
        <v>30.74457</v>
      </c>
      <c r="J24" s="3">
        <v>-81.473939999999999</v>
      </c>
      <c r="K24" s="3" t="s">
        <v>489</v>
      </c>
      <c r="L24" s="8" t="s">
        <v>113</v>
      </c>
      <c r="M24" s="3" t="s">
        <v>113</v>
      </c>
      <c r="N24" s="3" t="s">
        <v>113</v>
      </c>
      <c r="O24" s="3" t="s">
        <v>113</v>
      </c>
      <c r="P24" s="3" t="s">
        <v>113</v>
      </c>
      <c r="Q24" s="3" t="s">
        <v>113</v>
      </c>
      <c r="R24" s="3" t="s">
        <v>113</v>
      </c>
      <c r="S24" s="3" t="s">
        <v>113</v>
      </c>
      <c r="T24" s="3" t="s">
        <v>113</v>
      </c>
      <c r="U24" s="3" t="s">
        <v>113</v>
      </c>
      <c r="V24">
        <v>32</v>
      </c>
      <c r="W24" s="9" t="s">
        <v>113</v>
      </c>
      <c r="X24" s="3" t="s">
        <v>113</v>
      </c>
      <c r="Y24" s="3" t="s">
        <v>113</v>
      </c>
      <c r="Z24">
        <v>6</v>
      </c>
      <c r="AA24" s="7" t="s">
        <v>113</v>
      </c>
      <c r="AB24" t="s">
        <v>113</v>
      </c>
      <c r="AC24" t="s">
        <v>113</v>
      </c>
      <c r="AD24" t="s">
        <v>113</v>
      </c>
      <c r="AE24" t="s">
        <v>113</v>
      </c>
      <c r="AF24" t="s">
        <v>113</v>
      </c>
      <c r="AG24" t="s">
        <v>113</v>
      </c>
      <c r="AH24" t="s">
        <v>113</v>
      </c>
      <c r="AI24" s="7" t="s">
        <v>113</v>
      </c>
      <c r="AJ24" s="7" t="s">
        <v>113</v>
      </c>
      <c r="AK24" s="7" t="s">
        <v>113</v>
      </c>
      <c r="AL24" s="8" t="s">
        <v>113</v>
      </c>
      <c r="AM24" s="8" t="s">
        <v>113</v>
      </c>
      <c r="AN24" s="8" t="s">
        <v>113</v>
      </c>
      <c r="AO24" s="8">
        <f t="shared" si="0"/>
        <v>0</v>
      </c>
      <c r="AP24" s="8">
        <v>0</v>
      </c>
      <c r="AQ24" s="8">
        <v>0</v>
      </c>
      <c r="AR24" s="8">
        <v>0</v>
      </c>
      <c r="AS24" s="8">
        <f t="shared" si="1"/>
        <v>0.32666666666666666</v>
      </c>
      <c r="AT24" s="8">
        <v>0.21</v>
      </c>
      <c r="AU24" s="8">
        <v>0.11</v>
      </c>
      <c r="AV24" s="8">
        <v>0.66</v>
      </c>
      <c r="AW24" s="8">
        <f t="shared" si="2"/>
        <v>0.45666666666666672</v>
      </c>
      <c r="AX24" s="8">
        <v>0.38</v>
      </c>
      <c r="AY24" s="8">
        <v>0.17</v>
      </c>
      <c r="AZ24" s="8">
        <v>0.82</v>
      </c>
      <c r="BA24" s="8">
        <v>1</v>
      </c>
      <c r="BB24" s="9">
        <v>49</v>
      </c>
      <c r="BC24" s="9">
        <v>60</v>
      </c>
      <c r="BD24" s="9">
        <v>3</v>
      </c>
      <c r="BE24" t="s">
        <v>113</v>
      </c>
      <c r="BF24" t="s">
        <v>113</v>
      </c>
      <c r="BG24" t="s">
        <v>113</v>
      </c>
      <c r="BH24">
        <v>0.1</v>
      </c>
      <c r="BI24">
        <v>0.9</v>
      </c>
      <c r="BJ24">
        <v>0</v>
      </c>
      <c r="BK24">
        <v>25</v>
      </c>
      <c r="BL24">
        <v>17</v>
      </c>
      <c r="BM24">
        <v>6</v>
      </c>
      <c r="BN24">
        <v>26</v>
      </c>
      <c r="BO24">
        <v>23</v>
      </c>
      <c r="BP24">
        <v>12</v>
      </c>
      <c r="BQ24">
        <v>25</v>
      </c>
      <c r="BR24">
        <v>12</v>
      </c>
      <c r="BS24">
        <v>10</v>
      </c>
      <c r="BT24">
        <v>18</v>
      </c>
      <c r="BU24">
        <v>12</v>
      </c>
      <c r="BV24">
        <v>9</v>
      </c>
      <c r="BW24">
        <v>27</v>
      </c>
      <c r="BX24">
        <v>17</v>
      </c>
      <c r="BY24">
        <v>14</v>
      </c>
      <c r="BZ24">
        <f t="shared" si="3"/>
        <v>16.866666666666667</v>
      </c>
      <c r="CA24">
        <v>2</v>
      </c>
      <c r="CB24">
        <v>2.5</v>
      </c>
      <c r="CC24">
        <v>1.5</v>
      </c>
      <c r="CD24">
        <v>2</v>
      </c>
      <c r="CE24">
        <v>2</v>
      </c>
      <c r="CF24">
        <v>2.5</v>
      </c>
      <c r="CG24">
        <v>2</v>
      </c>
      <c r="CH24">
        <v>2</v>
      </c>
      <c r="CI24">
        <v>2.5</v>
      </c>
      <c r="CJ24">
        <v>2.5</v>
      </c>
      <c r="CK24">
        <v>2</v>
      </c>
      <c r="CL24">
        <v>3</v>
      </c>
      <c r="CM24">
        <v>3</v>
      </c>
      <c r="CN24">
        <v>3.5</v>
      </c>
      <c r="CO24">
        <v>1</v>
      </c>
      <c r="CP24">
        <f t="shared" si="4"/>
        <v>2.2666666666666666</v>
      </c>
      <c r="CQ24">
        <v>0</v>
      </c>
      <c r="CR24" t="s">
        <v>113</v>
      </c>
      <c r="CS24" t="s">
        <v>113</v>
      </c>
      <c r="CT24" t="s">
        <v>113</v>
      </c>
      <c r="CU24" t="s">
        <v>113</v>
      </c>
      <c r="CV24">
        <f t="shared" si="6"/>
        <v>2.8253392876253103</v>
      </c>
      <c r="CY24" t="s">
        <v>113</v>
      </c>
      <c r="CZ24" t="s">
        <v>113</v>
      </c>
      <c r="DA24" t="s">
        <v>113</v>
      </c>
      <c r="DB24" t="s">
        <v>113</v>
      </c>
      <c r="DC24" t="s">
        <v>113</v>
      </c>
      <c r="DD24" t="s">
        <v>113</v>
      </c>
      <c r="DE24" t="s">
        <v>113</v>
      </c>
      <c r="DF24">
        <v>0</v>
      </c>
      <c r="DG24" t="s">
        <v>113</v>
      </c>
      <c r="DH24" t="s">
        <v>113</v>
      </c>
      <c r="DI24" t="s">
        <v>113</v>
      </c>
      <c r="DJ24">
        <v>1</v>
      </c>
      <c r="DK24" t="s">
        <v>113</v>
      </c>
      <c r="DL24" t="s">
        <v>113</v>
      </c>
      <c r="DM24" t="s">
        <v>113</v>
      </c>
      <c r="DN24" t="s">
        <v>113</v>
      </c>
      <c r="DO24" t="s">
        <v>113</v>
      </c>
      <c r="DP24" t="s">
        <v>113</v>
      </c>
      <c r="DQ24" t="s">
        <v>113</v>
      </c>
      <c r="DR24">
        <v>2</v>
      </c>
      <c r="DS24" t="s">
        <v>113</v>
      </c>
      <c r="DT24" t="s">
        <v>113</v>
      </c>
      <c r="DU24" t="s">
        <v>113</v>
      </c>
      <c r="DV24">
        <v>29</v>
      </c>
      <c r="DW24" t="s">
        <v>113</v>
      </c>
      <c r="DX24" t="s">
        <v>113</v>
      </c>
      <c r="DY24" t="s">
        <v>113</v>
      </c>
      <c r="DZ24">
        <v>23</v>
      </c>
      <c r="EA24" t="s">
        <v>113</v>
      </c>
      <c r="EB24" t="s">
        <v>113</v>
      </c>
      <c r="EC24" t="s">
        <v>113</v>
      </c>
      <c r="ED24" t="s">
        <v>113</v>
      </c>
      <c r="EE24" t="s">
        <v>113</v>
      </c>
      <c r="EF24" t="s">
        <v>113</v>
      </c>
      <c r="EG24" t="s">
        <v>113</v>
      </c>
      <c r="EH24" t="s">
        <v>113</v>
      </c>
      <c r="EI24" s="10" t="s">
        <v>113</v>
      </c>
      <c r="EJ24" s="10" t="s">
        <v>113</v>
      </c>
      <c r="EK24" s="10" t="s">
        <v>113</v>
      </c>
      <c r="EL24" s="10" t="s">
        <v>113</v>
      </c>
      <c r="EM24" s="10" t="s">
        <v>113</v>
      </c>
      <c r="EN24" s="10" t="s">
        <v>113</v>
      </c>
      <c r="EO24" s="8" t="s">
        <v>113</v>
      </c>
      <c r="EP24" s="8" t="s">
        <v>113</v>
      </c>
      <c r="EQ24">
        <v>20</v>
      </c>
      <c r="ER24">
        <v>20</v>
      </c>
      <c r="ES24">
        <v>20</v>
      </c>
      <c r="ET24">
        <v>10</v>
      </c>
      <c r="EU24">
        <v>10</v>
      </c>
      <c r="EV24">
        <v>10</v>
      </c>
      <c r="EW24">
        <v>3.2</v>
      </c>
      <c r="EX24">
        <f t="shared" si="10"/>
        <v>1.3056000000000003</v>
      </c>
      <c r="EY24">
        <v>4.4000000000000004</v>
      </c>
      <c r="EZ24">
        <f t="shared" si="11"/>
        <v>1.8084000000000002</v>
      </c>
      <c r="FA24">
        <v>3.8</v>
      </c>
      <c r="FB24">
        <f t="shared" si="12"/>
        <v>1.5561</v>
      </c>
      <c r="FC24">
        <v>1.01</v>
      </c>
      <c r="FD24">
        <v>0.51</v>
      </c>
      <c r="FE24">
        <v>0.89</v>
      </c>
      <c r="FF24">
        <v>0.62</v>
      </c>
      <c r="FG24" s="10">
        <f t="shared" si="9"/>
        <v>4.42</v>
      </c>
      <c r="FH24">
        <v>41.89</v>
      </c>
      <c r="FI24">
        <v>54.84</v>
      </c>
      <c r="FJ24">
        <v>44.9</v>
      </c>
    </row>
    <row r="25" spans="1:166" x14ac:dyDescent="0.2">
      <c r="A25" t="s">
        <v>392</v>
      </c>
      <c r="B25" t="s">
        <v>23</v>
      </c>
      <c r="C25" t="s">
        <v>167</v>
      </c>
      <c r="D25" t="s">
        <v>150</v>
      </c>
      <c r="E25">
        <v>2</v>
      </c>
      <c r="F25" t="s">
        <v>221</v>
      </c>
      <c r="G25">
        <v>51</v>
      </c>
      <c r="H25" t="s">
        <v>754</v>
      </c>
      <c r="I25" s="3">
        <v>30.74457</v>
      </c>
      <c r="J25" s="3">
        <v>-81.473939999999999</v>
      </c>
      <c r="K25" s="3" t="s">
        <v>489</v>
      </c>
      <c r="L25" s="8" t="s">
        <v>113</v>
      </c>
      <c r="M25" s="3" t="s">
        <v>113</v>
      </c>
      <c r="N25" s="3" t="s">
        <v>113</v>
      </c>
      <c r="O25" s="3" t="s">
        <v>113</v>
      </c>
      <c r="P25" s="3" t="s">
        <v>113</v>
      </c>
      <c r="Q25" s="3" t="s">
        <v>113</v>
      </c>
      <c r="R25" s="3" t="s">
        <v>113</v>
      </c>
      <c r="S25" s="3" t="s">
        <v>113</v>
      </c>
      <c r="T25" s="3" t="s">
        <v>113</v>
      </c>
      <c r="U25" s="3" t="s">
        <v>113</v>
      </c>
      <c r="V25">
        <v>30</v>
      </c>
      <c r="W25" s="9" t="s">
        <v>113</v>
      </c>
      <c r="X25" s="3" t="s">
        <v>113</v>
      </c>
      <c r="Y25" s="3" t="s">
        <v>113</v>
      </c>
      <c r="Z25">
        <v>6.75</v>
      </c>
      <c r="AA25" s="7" t="s">
        <v>113</v>
      </c>
      <c r="AB25" t="s">
        <v>113</v>
      </c>
      <c r="AC25" t="s">
        <v>113</v>
      </c>
      <c r="AD25" t="s">
        <v>113</v>
      </c>
      <c r="AE25" t="s">
        <v>113</v>
      </c>
      <c r="AF25" t="s">
        <v>113</v>
      </c>
      <c r="AG25" t="s">
        <v>113</v>
      </c>
      <c r="AH25" t="s">
        <v>113</v>
      </c>
      <c r="AI25" s="7" t="s">
        <v>113</v>
      </c>
      <c r="AJ25" s="7" t="s">
        <v>113</v>
      </c>
      <c r="AK25" s="7" t="s">
        <v>113</v>
      </c>
      <c r="AL25" s="8" t="s">
        <v>113</v>
      </c>
      <c r="AM25" s="8" t="s">
        <v>113</v>
      </c>
      <c r="AN25" s="8" t="s">
        <v>113</v>
      </c>
      <c r="AO25" s="8">
        <f t="shared" si="0"/>
        <v>0</v>
      </c>
      <c r="AP25" s="8">
        <v>0</v>
      </c>
      <c r="AQ25" s="8">
        <v>0</v>
      </c>
      <c r="AR25" s="8">
        <v>0</v>
      </c>
      <c r="AS25" s="8">
        <f t="shared" si="1"/>
        <v>0.77333333333333332</v>
      </c>
      <c r="AT25" s="8">
        <v>0.71</v>
      </c>
      <c r="AU25" s="8">
        <v>0.65</v>
      </c>
      <c r="AV25" s="8">
        <v>0.96</v>
      </c>
      <c r="AW25" s="8">
        <f t="shared" si="2"/>
        <v>0.34666666666666668</v>
      </c>
      <c r="AX25" s="8">
        <v>0.34</v>
      </c>
      <c r="AY25" s="8">
        <v>0.3</v>
      </c>
      <c r="AZ25" s="8">
        <v>0.4</v>
      </c>
      <c r="BA25" s="8">
        <v>4</v>
      </c>
      <c r="BB25" s="9">
        <v>0</v>
      </c>
      <c r="BC25" s="9">
        <v>1</v>
      </c>
      <c r="BD25" s="9">
        <v>1</v>
      </c>
      <c r="BE25" t="s">
        <v>113</v>
      </c>
      <c r="BF25" t="s">
        <v>113</v>
      </c>
      <c r="BG25" t="s">
        <v>113</v>
      </c>
      <c r="BH25">
        <v>0</v>
      </c>
      <c r="BI25">
        <v>1</v>
      </c>
      <c r="BJ25">
        <v>0</v>
      </c>
      <c r="BK25" t="s">
        <v>113</v>
      </c>
      <c r="BL25" t="s">
        <v>113</v>
      </c>
      <c r="BM25" t="s">
        <v>113</v>
      </c>
      <c r="BN25" t="s">
        <v>113</v>
      </c>
      <c r="BO25" t="s">
        <v>113</v>
      </c>
      <c r="BP25" t="s">
        <v>113</v>
      </c>
      <c r="BQ25" t="s">
        <v>113</v>
      </c>
      <c r="BR25" t="s">
        <v>113</v>
      </c>
      <c r="BS25" t="s">
        <v>113</v>
      </c>
      <c r="BT25" t="s">
        <v>113</v>
      </c>
      <c r="BU25" t="s">
        <v>113</v>
      </c>
      <c r="BV25" t="s">
        <v>113</v>
      </c>
      <c r="BW25" t="s">
        <v>113</v>
      </c>
      <c r="BX25" t="s">
        <v>113</v>
      </c>
      <c r="BY25" t="s">
        <v>113</v>
      </c>
      <c r="BZ25" t="s">
        <v>113</v>
      </c>
      <c r="CA25" t="s">
        <v>113</v>
      </c>
      <c r="CB25" t="s">
        <v>113</v>
      </c>
      <c r="CC25" t="s">
        <v>113</v>
      </c>
      <c r="CD25" t="s">
        <v>113</v>
      </c>
      <c r="CE25" t="s">
        <v>113</v>
      </c>
      <c r="CF25" t="s">
        <v>113</v>
      </c>
      <c r="CG25" t="s">
        <v>113</v>
      </c>
      <c r="CH25" t="s">
        <v>113</v>
      </c>
      <c r="CI25" t="s">
        <v>113</v>
      </c>
      <c r="CJ25" t="s">
        <v>113</v>
      </c>
      <c r="CK25" t="s">
        <v>113</v>
      </c>
      <c r="CL25" t="s">
        <v>113</v>
      </c>
      <c r="CM25" t="s">
        <v>113</v>
      </c>
      <c r="CN25" t="s">
        <v>113</v>
      </c>
      <c r="CO25" t="s">
        <v>113</v>
      </c>
      <c r="CP25" t="s">
        <v>113</v>
      </c>
      <c r="CQ25">
        <v>0</v>
      </c>
      <c r="CR25" t="s">
        <v>113</v>
      </c>
      <c r="CS25" t="s">
        <v>113</v>
      </c>
      <c r="CT25" t="s">
        <v>113</v>
      </c>
      <c r="CU25" t="s">
        <v>113</v>
      </c>
      <c r="CV25" t="s">
        <v>113</v>
      </c>
      <c r="CY25" t="s">
        <v>113</v>
      </c>
      <c r="CZ25" t="s">
        <v>113</v>
      </c>
      <c r="DA25" t="s">
        <v>113</v>
      </c>
      <c r="DB25" t="s">
        <v>113</v>
      </c>
      <c r="DC25" t="s">
        <v>113</v>
      </c>
      <c r="DD25" t="s">
        <v>113</v>
      </c>
      <c r="DE25" t="s">
        <v>113</v>
      </c>
      <c r="DF25">
        <v>0</v>
      </c>
      <c r="DG25" t="s">
        <v>113</v>
      </c>
      <c r="DH25" t="s">
        <v>113</v>
      </c>
      <c r="DI25" t="s">
        <v>113</v>
      </c>
      <c r="DJ25">
        <v>0</v>
      </c>
      <c r="DK25" t="s">
        <v>113</v>
      </c>
      <c r="DL25" t="s">
        <v>113</v>
      </c>
      <c r="DM25" t="s">
        <v>113</v>
      </c>
      <c r="DN25" t="s">
        <v>113</v>
      </c>
      <c r="DO25" t="s">
        <v>113</v>
      </c>
      <c r="DP25" t="s">
        <v>113</v>
      </c>
      <c r="DQ25" t="s">
        <v>113</v>
      </c>
      <c r="DR25">
        <v>0</v>
      </c>
      <c r="DS25" t="s">
        <v>113</v>
      </c>
      <c r="DT25" t="s">
        <v>113</v>
      </c>
      <c r="DU25" t="s">
        <v>113</v>
      </c>
      <c r="DV25">
        <v>0</v>
      </c>
      <c r="DW25" t="s">
        <v>113</v>
      </c>
      <c r="DX25" t="s">
        <v>113</v>
      </c>
      <c r="DY25" t="s">
        <v>113</v>
      </c>
      <c r="DZ25">
        <v>0</v>
      </c>
      <c r="EA25" t="s">
        <v>113</v>
      </c>
      <c r="EB25" t="s">
        <v>113</v>
      </c>
      <c r="EC25" t="s">
        <v>113</v>
      </c>
      <c r="ED25" t="s">
        <v>113</v>
      </c>
      <c r="EE25" t="s">
        <v>113</v>
      </c>
      <c r="EF25" t="s">
        <v>113</v>
      </c>
      <c r="EG25" t="s">
        <v>113</v>
      </c>
      <c r="EH25" t="s">
        <v>113</v>
      </c>
      <c r="EI25" s="10" t="s">
        <v>113</v>
      </c>
      <c r="EJ25" s="10" t="s">
        <v>113</v>
      </c>
      <c r="EK25" s="10" t="s">
        <v>113</v>
      </c>
      <c r="EL25" s="10" t="s">
        <v>113</v>
      </c>
      <c r="EM25" s="10" t="s">
        <v>113</v>
      </c>
      <c r="EN25" s="10" t="s">
        <v>113</v>
      </c>
      <c r="EO25" s="8" t="s">
        <v>113</v>
      </c>
      <c r="EP25" s="8" t="s">
        <v>113</v>
      </c>
      <c r="EQ25">
        <v>40</v>
      </c>
      <c r="ER25">
        <v>40</v>
      </c>
      <c r="ES25">
        <v>40</v>
      </c>
      <c r="ET25">
        <v>20</v>
      </c>
      <c r="EU25">
        <v>20</v>
      </c>
      <c r="EV25">
        <v>20</v>
      </c>
      <c r="EW25">
        <v>8.1999999999999993</v>
      </c>
      <c r="EX25">
        <f t="shared" si="10"/>
        <v>3.4480999999999997</v>
      </c>
      <c r="EY25">
        <v>7.6</v>
      </c>
      <c r="EZ25">
        <f t="shared" si="11"/>
        <v>3.1844000000000001</v>
      </c>
      <c r="FA25">
        <v>7.9</v>
      </c>
      <c r="FB25">
        <f t="shared" si="12"/>
        <v>3.3160250000000002</v>
      </c>
      <c r="FC25">
        <v>2.4300000000000002</v>
      </c>
      <c r="FD25">
        <v>3.89</v>
      </c>
      <c r="FE25">
        <v>2.74</v>
      </c>
      <c r="FF25">
        <v>1.9</v>
      </c>
      <c r="FG25" s="10">
        <f t="shared" si="9"/>
        <v>9.8000000000000007</v>
      </c>
      <c r="FH25">
        <v>87.49</v>
      </c>
      <c r="FI25">
        <v>109.38</v>
      </c>
      <c r="FJ25">
        <v>92.12</v>
      </c>
    </row>
    <row r="26" spans="1:166" x14ac:dyDescent="0.2">
      <c r="A26" t="s">
        <v>393</v>
      </c>
      <c r="B26" t="s">
        <v>23</v>
      </c>
      <c r="C26" t="s">
        <v>167</v>
      </c>
      <c r="D26" t="s">
        <v>151</v>
      </c>
      <c r="E26">
        <v>3</v>
      </c>
      <c r="F26" t="s">
        <v>134</v>
      </c>
      <c r="G26">
        <v>51</v>
      </c>
      <c r="H26" t="s">
        <v>754</v>
      </c>
      <c r="I26" s="3">
        <v>30.743200000000002</v>
      </c>
      <c r="J26" s="3">
        <v>-81.474649999999997</v>
      </c>
      <c r="K26" s="3" t="s">
        <v>489</v>
      </c>
      <c r="L26" s="8" t="s">
        <v>113</v>
      </c>
      <c r="M26" s="3" t="s">
        <v>113</v>
      </c>
      <c r="N26" s="3" t="s">
        <v>113</v>
      </c>
      <c r="O26" s="3" t="s">
        <v>113</v>
      </c>
      <c r="P26" s="3" t="s">
        <v>113</v>
      </c>
      <c r="Q26" s="3" t="s">
        <v>113</v>
      </c>
      <c r="R26" s="3" t="s">
        <v>113</v>
      </c>
      <c r="S26" s="3" t="s">
        <v>113</v>
      </c>
      <c r="T26" s="3" t="s">
        <v>113</v>
      </c>
      <c r="U26" s="3" t="s">
        <v>113</v>
      </c>
      <c r="V26" t="s">
        <v>113</v>
      </c>
      <c r="W26" t="s">
        <v>113</v>
      </c>
      <c r="X26" t="s">
        <v>113</v>
      </c>
      <c r="Y26" t="s">
        <v>113</v>
      </c>
      <c r="Z26" t="s">
        <v>113</v>
      </c>
      <c r="AA26" t="s">
        <v>113</v>
      </c>
      <c r="AB26" t="s">
        <v>113</v>
      </c>
      <c r="AC26" t="s">
        <v>113</v>
      </c>
      <c r="AD26" t="s">
        <v>113</v>
      </c>
      <c r="AE26" t="s">
        <v>113</v>
      </c>
      <c r="AF26" t="s">
        <v>113</v>
      </c>
      <c r="AG26" t="s">
        <v>113</v>
      </c>
      <c r="AH26" t="s">
        <v>113</v>
      </c>
      <c r="AI26" t="s">
        <v>113</v>
      </c>
      <c r="AJ26" t="s">
        <v>113</v>
      </c>
      <c r="AK26" t="s">
        <v>113</v>
      </c>
      <c r="AL26" t="s">
        <v>113</v>
      </c>
      <c r="AM26" t="s">
        <v>113</v>
      </c>
      <c r="AN26" t="s">
        <v>113</v>
      </c>
      <c r="AO26" t="s">
        <v>113</v>
      </c>
      <c r="AP26" t="s">
        <v>113</v>
      </c>
      <c r="AQ26" t="s">
        <v>113</v>
      </c>
      <c r="AR26" t="s">
        <v>113</v>
      </c>
      <c r="AS26" t="s">
        <v>113</v>
      </c>
      <c r="AT26" t="s">
        <v>113</v>
      </c>
      <c r="AU26" t="s">
        <v>113</v>
      </c>
      <c r="AV26" t="s">
        <v>113</v>
      </c>
      <c r="AW26" t="s">
        <v>113</v>
      </c>
      <c r="AX26" t="s">
        <v>113</v>
      </c>
      <c r="AY26" t="s">
        <v>113</v>
      </c>
      <c r="AZ26" t="s">
        <v>113</v>
      </c>
      <c r="BA26" t="s">
        <v>113</v>
      </c>
      <c r="BB26" t="s">
        <v>113</v>
      </c>
      <c r="BC26" t="s">
        <v>113</v>
      </c>
      <c r="BD26" t="s">
        <v>113</v>
      </c>
      <c r="BE26" t="s">
        <v>113</v>
      </c>
      <c r="BF26" t="s">
        <v>113</v>
      </c>
      <c r="BG26" t="s">
        <v>113</v>
      </c>
      <c r="BH26" t="s">
        <v>113</v>
      </c>
      <c r="BI26" t="s">
        <v>113</v>
      </c>
      <c r="BJ26" t="s">
        <v>113</v>
      </c>
      <c r="BK26" t="s">
        <v>113</v>
      </c>
      <c r="BL26" t="s">
        <v>113</v>
      </c>
      <c r="BM26" t="s">
        <v>113</v>
      </c>
      <c r="BN26" t="s">
        <v>113</v>
      </c>
      <c r="BO26" t="s">
        <v>113</v>
      </c>
      <c r="BP26" t="s">
        <v>113</v>
      </c>
      <c r="BQ26" t="s">
        <v>113</v>
      </c>
      <c r="BR26" t="s">
        <v>113</v>
      </c>
      <c r="BS26" t="s">
        <v>113</v>
      </c>
      <c r="BT26" t="s">
        <v>113</v>
      </c>
      <c r="BU26" t="s">
        <v>113</v>
      </c>
      <c r="BV26" t="s">
        <v>113</v>
      </c>
      <c r="BW26" t="s">
        <v>113</v>
      </c>
      <c r="BX26" t="s">
        <v>113</v>
      </c>
      <c r="BY26" t="s">
        <v>113</v>
      </c>
      <c r="BZ26" t="s">
        <v>113</v>
      </c>
      <c r="CA26" t="s">
        <v>113</v>
      </c>
      <c r="CB26" t="s">
        <v>113</v>
      </c>
      <c r="CC26" t="s">
        <v>113</v>
      </c>
      <c r="CD26" t="s">
        <v>113</v>
      </c>
      <c r="CE26" t="s">
        <v>113</v>
      </c>
      <c r="CF26" t="s">
        <v>113</v>
      </c>
      <c r="CG26" t="s">
        <v>113</v>
      </c>
      <c r="CH26" t="s">
        <v>113</v>
      </c>
      <c r="CI26" t="s">
        <v>113</v>
      </c>
      <c r="CJ26" t="s">
        <v>113</v>
      </c>
      <c r="CK26" t="s">
        <v>113</v>
      </c>
      <c r="CL26" t="s">
        <v>113</v>
      </c>
      <c r="CM26" t="s">
        <v>113</v>
      </c>
      <c r="CN26" t="s">
        <v>113</v>
      </c>
      <c r="CO26" t="s">
        <v>113</v>
      </c>
      <c r="CP26" t="s">
        <v>113</v>
      </c>
      <c r="CQ26" t="s">
        <v>113</v>
      </c>
      <c r="CR26" t="s">
        <v>113</v>
      </c>
      <c r="CS26" t="s">
        <v>113</v>
      </c>
      <c r="CT26" t="s">
        <v>113</v>
      </c>
      <c r="CU26" t="s">
        <v>113</v>
      </c>
      <c r="CV26" t="s">
        <v>113</v>
      </c>
      <c r="CY26" t="s">
        <v>113</v>
      </c>
      <c r="CZ26" t="s">
        <v>113</v>
      </c>
      <c r="DA26" t="s">
        <v>113</v>
      </c>
      <c r="DB26" t="s">
        <v>113</v>
      </c>
      <c r="DC26" t="s">
        <v>113</v>
      </c>
      <c r="DD26" t="s">
        <v>113</v>
      </c>
      <c r="DE26" t="s">
        <v>113</v>
      </c>
      <c r="DF26" t="s">
        <v>113</v>
      </c>
      <c r="DG26" t="s">
        <v>113</v>
      </c>
      <c r="DH26" t="s">
        <v>113</v>
      </c>
      <c r="DI26" t="s">
        <v>113</v>
      </c>
      <c r="DJ26" t="s">
        <v>113</v>
      </c>
      <c r="DK26" t="s">
        <v>113</v>
      </c>
      <c r="DL26" t="s">
        <v>113</v>
      </c>
      <c r="DM26" t="s">
        <v>113</v>
      </c>
      <c r="DN26" t="s">
        <v>113</v>
      </c>
      <c r="DO26" t="s">
        <v>113</v>
      </c>
      <c r="DP26" t="s">
        <v>113</v>
      </c>
      <c r="DQ26" t="s">
        <v>113</v>
      </c>
      <c r="DR26" t="s">
        <v>113</v>
      </c>
      <c r="DS26" t="s">
        <v>113</v>
      </c>
      <c r="DT26" t="s">
        <v>113</v>
      </c>
      <c r="DU26" t="s">
        <v>113</v>
      </c>
      <c r="DV26" t="s">
        <v>113</v>
      </c>
      <c r="DW26" t="s">
        <v>113</v>
      </c>
      <c r="DX26" t="s">
        <v>113</v>
      </c>
      <c r="DY26" t="s">
        <v>113</v>
      </c>
      <c r="DZ26" t="s">
        <v>113</v>
      </c>
      <c r="EA26" t="s">
        <v>113</v>
      </c>
      <c r="EB26" t="s">
        <v>113</v>
      </c>
      <c r="EC26" t="s">
        <v>113</v>
      </c>
      <c r="ED26" t="s">
        <v>113</v>
      </c>
      <c r="EE26" t="s">
        <v>113</v>
      </c>
      <c r="EF26" t="s">
        <v>113</v>
      </c>
      <c r="EG26" t="s">
        <v>113</v>
      </c>
      <c r="EH26" t="s">
        <v>113</v>
      </c>
      <c r="EI26" t="s">
        <v>113</v>
      </c>
      <c r="EJ26" t="s">
        <v>113</v>
      </c>
      <c r="EK26" t="s">
        <v>113</v>
      </c>
      <c r="EL26" s="10" t="s">
        <v>113</v>
      </c>
      <c r="EM26" s="10" t="s">
        <v>113</v>
      </c>
      <c r="EN26" s="10" t="s">
        <v>113</v>
      </c>
      <c r="EO26" s="8" t="s">
        <v>113</v>
      </c>
      <c r="EP26" s="8" t="s">
        <v>113</v>
      </c>
      <c r="FG26" s="10"/>
    </row>
    <row r="27" spans="1:166" x14ac:dyDescent="0.2">
      <c r="A27" t="s">
        <v>279</v>
      </c>
      <c r="B27" t="s">
        <v>23</v>
      </c>
      <c r="C27" t="s">
        <v>167</v>
      </c>
      <c r="D27" t="s">
        <v>151</v>
      </c>
      <c r="E27">
        <v>3</v>
      </c>
      <c r="F27" t="s">
        <v>135</v>
      </c>
      <c r="G27">
        <v>51</v>
      </c>
      <c r="H27" t="s">
        <v>754</v>
      </c>
      <c r="I27" s="3">
        <v>30.743200000000002</v>
      </c>
      <c r="J27" s="3">
        <v>-81.474649999999997</v>
      </c>
      <c r="K27" s="3" t="s">
        <v>491</v>
      </c>
      <c r="L27" s="8" t="s">
        <v>113</v>
      </c>
      <c r="M27" s="3" t="s">
        <v>113</v>
      </c>
      <c r="N27" s="3" t="s">
        <v>113</v>
      </c>
      <c r="O27" s="3" t="s">
        <v>113</v>
      </c>
      <c r="P27" s="3" t="s">
        <v>113</v>
      </c>
      <c r="Q27" s="3" t="s">
        <v>113</v>
      </c>
      <c r="R27" s="3" t="s">
        <v>113</v>
      </c>
      <c r="S27" s="3" t="s">
        <v>113</v>
      </c>
      <c r="T27" s="3" t="s">
        <v>113</v>
      </c>
      <c r="U27" s="3" t="s">
        <v>113</v>
      </c>
      <c r="V27" t="s">
        <v>113</v>
      </c>
      <c r="W27" t="s">
        <v>113</v>
      </c>
      <c r="X27" t="s">
        <v>113</v>
      </c>
      <c r="Y27" t="s">
        <v>113</v>
      </c>
      <c r="Z27" t="s">
        <v>113</v>
      </c>
      <c r="AA27" t="s">
        <v>113</v>
      </c>
      <c r="AB27" t="s">
        <v>113</v>
      </c>
      <c r="AC27" t="s">
        <v>113</v>
      </c>
      <c r="AD27" t="s">
        <v>113</v>
      </c>
      <c r="AE27" t="s">
        <v>113</v>
      </c>
      <c r="AF27" t="s">
        <v>113</v>
      </c>
      <c r="AG27" t="s">
        <v>113</v>
      </c>
      <c r="AH27" t="s">
        <v>113</v>
      </c>
      <c r="AI27" t="s">
        <v>113</v>
      </c>
      <c r="AJ27" t="s">
        <v>113</v>
      </c>
      <c r="AK27" t="s">
        <v>113</v>
      </c>
      <c r="AL27" t="s">
        <v>113</v>
      </c>
      <c r="AM27" t="s">
        <v>113</v>
      </c>
      <c r="AN27" t="s">
        <v>113</v>
      </c>
      <c r="AO27" t="s">
        <v>113</v>
      </c>
      <c r="AP27" t="s">
        <v>113</v>
      </c>
      <c r="AQ27" t="s">
        <v>113</v>
      </c>
      <c r="AR27" t="s">
        <v>113</v>
      </c>
      <c r="AS27" t="s">
        <v>113</v>
      </c>
      <c r="AT27" t="s">
        <v>113</v>
      </c>
      <c r="AU27" t="s">
        <v>113</v>
      </c>
      <c r="AV27" t="s">
        <v>113</v>
      </c>
      <c r="AW27" t="s">
        <v>113</v>
      </c>
      <c r="AX27" t="s">
        <v>113</v>
      </c>
      <c r="AY27" t="s">
        <v>113</v>
      </c>
      <c r="AZ27" t="s">
        <v>113</v>
      </c>
      <c r="BA27" t="s">
        <v>113</v>
      </c>
      <c r="BB27" t="s">
        <v>113</v>
      </c>
      <c r="BC27" t="s">
        <v>113</v>
      </c>
      <c r="BD27" t="s">
        <v>113</v>
      </c>
      <c r="BE27" t="s">
        <v>113</v>
      </c>
      <c r="BF27" t="s">
        <v>113</v>
      </c>
      <c r="BG27" t="s">
        <v>113</v>
      </c>
      <c r="BH27" t="s">
        <v>113</v>
      </c>
      <c r="BI27" t="s">
        <v>113</v>
      </c>
      <c r="BJ27" t="s">
        <v>113</v>
      </c>
      <c r="BK27" t="s">
        <v>113</v>
      </c>
      <c r="BL27" t="s">
        <v>113</v>
      </c>
      <c r="BM27" t="s">
        <v>113</v>
      </c>
      <c r="BN27" t="s">
        <v>113</v>
      </c>
      <c r="BO27" t="s">
        <v>113</v>
      </c>
      <c r="BP27" t="s">
        <v>113</v>
      </c>
      <c r="BQ27" t="s">
        <v>113</v>
      </c>
      <c r="BR27" t="s">
        <v>113</v>
      </c>
      <c r="BS27" t="s">
        <v>113</v>
      </c>
      <c r="BT27" t="s">
        <v>113</v>
      </c>
      <c r="BU27" t="s">
        <v>113</v>
      </c>
      <c r="BV27" t="s">
        <v>113</v>
      </c>
      <c r="BW27" t="s">
        <v>113</v>
      </c>
      <c r="BX27" t="s">
        <v>113</v>
      </c>
      <c r="BY27" t="s">
        <v>113</v>
      </c>
      <c r="BZ27" t="s">
        <v>113</v>
      </c>
      <c r="CA27" t="s">
        <v>113</v>
      </c>
      <c r="CB27" t="s">
        <v>113</v>
      </c>
      <c r="CC27" t="s">
        <v>113</v>
      </c>
      <c r="CD27" t="s">
        <v>113</v>
      </c>
      <c r="CE27" t="s">
        <v>113</v>
      </c>
      <c r="CF27" t="s">
        <v>113</v>
      </c>
      <c r="CG27" t="s">
        <v>113</v>
      </c>
      <c r="CH27" t="s">
        <v>113</v>
      </c>
      <c r="CI27" t="s">
        <v>113</v>
      </c>
      <c r="CJ27" t="s">
        <v>113</v>
      </c>
      <c r="CK27" t="s">
        <v>113</v>
      </c>
      <c r="CL27" t="s">
        <v>113</v>
      </c>
      <c r="CM27" t="s">
        <v>113</v>
      </c>
      <c r="CN27" t="s">
        <v>113</v>
      </c>
      <c r="CO27" t="s">
        <v>113</v>
      </c>
      <c r="CP27" t="s">
        <v>113</v>
      </c>
      <c r="CQ27" t="s">
        <v>113</v>
      </c>
      <c r="CR27" t="s">
        <v>113</v>
      </c>
      <c r="CS27" t="s">
        <v>113</v>
      </c>
      <c r="CT27" t="s">
        <v>113</v>
      </c>
      <c r="CU27" t="s">
        <v>113</v>
      </c>
      <c r="CV27" t="s">
        <v>113</v>
      </c>
      <c r="CY27" t="s">
        <v>113</v>
      </c>
      <c r="CZ27" t="s">
        <v>113</v>
      </c>
      <c r="DA27" t="s">
        <v>113</v>
      </c>
      <c r="DB27" t="s">
        <v>113</v>
      </c>
      <c r="DC27" t="s">
        <v>113</v>
      </c>
      <c r="DD27" t="s">
        <v>113</v>
      </c>
      <c r="DE27" t="s">
        <v>113</v>
      </c>
      <c r="DF27" t="s">
        <v>113</v>
      </c>
      <c r="DG27" t="s">
        <v>113</v>
      </c>
      <c r="DH27" t="s">
        <v>113</v>
      </c>
      <c r="DI27" t="s">
        <v>113</v>
      </c>
      <c r="DJ27" t="s">
        <v>113</v>
      </c>
      <c r="DK27" t="s">
        <v>113</v>
      </c>
      <c r="DL27" t="s">
        <v>113</v>
      </c>
      <c r="DM27" t="s">
        <v>113</v>
      </c>
      <c r="DN27" t="s">
        <v>113</v>
      </c>
      <c r="DO27" t="s">
        <v>113</v>
      </c>
      <c r="DP27" t="s">
        <v>113</v>
      </c>
      <c r="DQ27" t="s">
        <v>113</v>
      </c>
      <c r="DR27" t="s">
        <v>113</v>
      </c>
      <c r="DS27" t="s">
        <v>113</v>
      </c>
      <c r="DT27" t="s">
        <v>113</v>
      </c>
      <c r="DU27" t="s">
        <v>113</v>
      </c>
      <c r="DV27" t="s">
        <v>113</v>
      </c>
      <c r="DW27" t="s">
        <v>113</v>
      </c>
      <c r="DX27" t="s">
        <v>113</v>
      </c>
      <c r="DY27" t="s">
        <v>113</v>
      </c>
      <c r="DZ27" t="s">
        <v>113</v>
      </c>
      <c r="EA27" t="s">
        <v>113</v>
      </c>
      <c r="EB27" t="s">
        <v>113</v>
      </c>
      <c r="EC27" t="s">
        <v>113</v>
      </c>
      <c r="ED27" t="s">
        <v>113</v>
      </c>
      <c r="EE27" t="s">
        <v>113</v>
      </c>
      <c r="EF27" t="s">
        <v>113</v>
      </c>
      <c r="EG27" t="s">
        <v>113</v>
      </c>
      <c r="EH27" t="s">
        <v>113</v>
      </c>
      <c r="EI27" t="s">
        <v>113</v>
      </c>
      <c r="EJ27" t="s">
        <v>113</v>
      </c>
      <c r="EK27" t="s">
        <v>113</v>
      </c>
      <c r="EL27" s="10" t="s">
        <v>113</v>
      </c>
      <c r="EM27" s="10" t="s">
        <v>113</v>
      </c>
      <c r="EN27" s="10" t="s">
        <v>113</v>
      </c>
      <c r="EO27" s="8" t="s">
        <v>113</v>
      </c>
      <c r="EP27" s="8" t="s">
        <v>113</v>
      </c>
      <c r="FG27" s="10"/>
    </row>
    <row r="28" spans="1:166" x14ac:dyDescent="0.2">
      <c r="A28" t="s">
        <v>394</v>
      </c>
      <c r="B28" t="s">
        <v>23</v>
      </c>
      <c r="C28" t="s">
        <v>167</v>
      </c>
      <c r="D28" t="s">
        <v>151</v>
      </c>
      <c r="E28">
        <v>3</v>
      </c>
      <c r="F28" t="s">
        <v>220</v>
      </c>
      <c r="G28">
        <v>51</v>
      </c>
      <c r="H28" t="s">
        <v>754</v>
      </c>
      <c r="I28" s="3">
        <v>30.743200000000002</v>
      </c>
      <c r="J28" s="3">
        <v>-81.474649999999997</v>
      </c>
      <c r="K28" s="3" t="s">
        <v>489</v>
      </c>
      <c r="L28" s="8" t="s">
        <v>113</v>
      </c>
      <c r="M28" s="3" t="s">
        <v>113</v>
      </c>
      <c r="N28" s="3" t="s">
        <v>113</v>
      </c>
      <c r="O28" s="3" t="s">
        <v>113</v>
      </c>
      <c r="P28" s="3" t="s">
        <v>113</v>
      </c>
      <c r="Q28" s="3" t="s">
        <v>113</v>
      </c>
      <c r="R28" s="3" t="s">
        <v>113</v>
      </c>
      <c r="S28" s="3" t="s">
        <v>113</v>
      </c>
      <c r="T28" s="3" t="s">
        <v>113</v>
      </c>
      <c r="U28" s="3" t="s">
        <v>113</v>
      </c>
      <c r="V28" t="s">
        <v>113</v>
      </c>
      <c r="W28" t="s">
        <v>113</v>
      </c>
      <c r="X28" t="s">
        <v>113</v>
      </c>
      <c r="Y28" t="s">
        <v>113</v>
      </c>
      <c r="Z28" t="s">
        <v>113</v>
      </c>
      <c r="AA28" t="s">
        <v>113</v>
      </c>
      <c r="AB28" t="s">
        <v>113</v>
      </c>
      <c r="AC28" t="s">
        <v>113</v>
      </c>
      <c r="AD28" t="s">
        <v>113</v>
      </c>
      <c r="AE28" t="s">
        <v>113</v>
      </c>
      <c r="AF28" t="s">
        <v>113</v>
      </c>
      <c r="AG28" t="s">
        <v>113</v>
      </c>
      <c r="AH28" t="s">
        <v>113</v>
      </c>
      <c r="AI28" t="s">
        <v>113</v>
      </c>
      <c r="AJ28" t="s">
        <v>113</v>
      </c>
      <c r="AK28" t="s">
        <v>113</v>
      </c>
      <c r="AL28" t="s">
        <v>113</v>
      </c>
      <c r="AM28" t="s">
        <v>113</v>
      </c>
      <c r="AN28" t="s">
        <v>113</v>
      </c>
      <c r="AO28" t="s">
        <v>113</v>
      </c>
      <c r="AP28" t="s">
        <v>113</v>
      </c>
      <c r="AQ28" t="s">
        <v>113</v>
      </c>
      <c r="AR28" t="s">
        <v>113</v>
      </c>
      <c r="AS28" t="s">
        <v>113</v>
      </c>
      <c r="AT28" t="s">
        <v>113</v>
      </c>
      <c r="AU28" t="s">
        <v>113</v>
      </c>
      <c r="AV28" t="s">
        <v>113</v>
      </c>
      <c r="AW28" t="s">
        <v>113</v>
      </c>
      <c r="AX28" t="s">
        <v>113</v>
      </c>
      <c r="AY28" t="s">
        <v>113</v>
      </c>
      <c r="AZ28" t="s">
        <v>113</v>
      </c>
      <c r="BA28" t="s">
        <v>113</v>
      </c>
      <c r="BB28" t="s">
        <v>113</v>
      </c>
      <c r="BC28" t="s">
        <v>113</v>
      </c>
      <c r="BD28" t="s">
        <v>113</v>
      </c>
      <c r="BE28" t="s">
        <v>113</v>
      </c>
      <c r="BF28" t="s">
        <v>113</v>
      </c>
      <c r="BG28" t="s">
        <v>113</v>
      </c>
      <c r="BH28" t="s">
        <v>113</v>
      </c>
      <c r="BI28" t="s">
        <v>113</v>
      </c>
      <c r="BJ28" t="s">
        <v>113</v>
      </c>
      <c r="BK28" t="s">
        <v>113</v>
      </c>
      <c r="BL28" t="s">
        <v>113</v>
      </c>
      <c r="BM28" t="s">
        <v>113</v>
      </c>
      <c r="BN28" t="s">
        <v>113</v>
      </c>
      <c r="BO28" t="s">
        <v>113</v>
      </c>
      <c r="BP28" t="s">
        <v>113</v>
      </c>
      <c r="BQ28" t="s">
        <v>113</v>
      </c>
      <c r="BR28" t="s">
        <v>113</v>
      </c>
      <c r="BS28" t="s">
        <v>113</v>
      </c>
      <c r="BT28" t="s">
        <v>113</v>
      </c>
      <c r="BU28" t="s">
        <v>113</v>
      </c>
      <c r="BV28" t="s">
        <v>113</v>
      </c>
      <c r="BW28" t="s">
        <v>113</v>
      </c>
      <c r="BX28" t="s">
        <v>113</v>
      </c>
      <c r="BY28" t="s">
        <v>113</v>
      </c>
      <c r="BZ28" t="s">
        <v>113</v>
      </c>
      <c r="CA28" t="s">
        <v>113</v>
      </c>
      <c r="CB28" t="s">
        <v>113</v>
      </c>
      <c r="CC28" t="s">
        <v>113</v>
      </c>
      <c r="CD28" t="s">
        <v>113</v>
      </c>
      <c r="CE28" t="s">
        <v>113</v>
      </c>
      <c r="CF28" t="s">
        <v>113</v>
      </c>
      <c r="CG28" t="s">
        <v>113</v>
      </c>
      <c r="CH28" t="s">
        <v>113</v>
      </c>
      <c r="CI28" t="s">
        <v>113</v>
      </c>
      <c r="CJ28" t="s">
        <v>113</v>
      </c>
      <c r="CK28" t="s">
        <v>113</v>
      </c>
      <c r="CL28" t="s">
        <v>113</v>
      </c>
      <c r="CM28" t="s">
        <v>113</v>
      </c>
      <c r="CN28" t="s">
        <v>113</v>
      </c>
      <c r="CO28" t="s">
        <v>113</v>
      </c>
      <c r="CP28" t="s">
        <v>113</v>
      </c>
      <c r="CQ28" t="s">
        <v>113</v>
      </c>
      <c r="CR28" t="s">
        <v>113</v>
      </c>
      <c r="CS28" t="s">
        <v>113</v>
      </c>
      <c r="CT28" t="s">
        <v>113</v>
      </c>
      <c r="CU28" t="s">
        <v>113</v>
      </c>
      <c r="CV28" t="s">
        <v>113</v>
      </c>
      <c r="CY28" t="s">
        <v>113</v>
      </c>
      <c r="CZ28" t="s">
        <v>113</v>
      </c>
      <c r="DA28" t="s">
        <v>113</v>
      </c>
      <c r="DB28" t="s">
        <v>113</v>
      </c>
      <c r="DC28" t="s">
        <v>113</v>
      </c>
      <c r="DD28" t="s">
        <v>113</v>
      </c>
      <c r="DE28" t="s">
        <v>113</v>
      </c>
      <c r="DF28" t="s">
        <v>113</v>
      </c>
      <c r="DG28" t="s">
        <v>113</v>
      </c>
      <c r="DH28" t="s">
        <v>113</v>
      </c>
      <c r="DI28" t="s">
        <v>113</v>
      </c>
      <c r="DJ28" t="s">
        <v>113</v>
      </c>
      <c r="DK28" t="s">
        <v>113</v>
      </c>
      <c r="DL28" t="s">
        <v>113</v>
      </c>
      <c r="DM28" t="s">
        <v>113</v>
      </c>
      <c r="DN28" t="s">
        <v>113</v>
      </c>
      <c r="DO28" t="s">
        <v>113</v>
      </c>
      <c r="DP28" t="s">
        <v>113</v>
      </c>
      <c r="DQ28" t="s">
        <v>113</v>
      </c>
      <c r="DR28" t="s">
        <v>113</v>
      </c>
      <c r="DS28" t="s">
        <v>113</v>
      </c>
      <c r="DT28" t="s">
        <v>113</v>
      </c>
      <c r="DU28" t="s">
        <v>113</v>
      </c>
      <c r="DV28" t="s">
        <v>113</v>
      </c>
      <c r="DW28" t="s">
        <v>113</v>
      </c>
      <c r="DX28" t="s">
        <v>113</v>
      </c>
      <c r="DY28" t="s">
        <v>113</v>
      </c>
      <c r="DZ28" t="s">
        <v>113</v>
      </c>
      <c r="EA28" t="s">
        <v>113</v>
      </c>
      <c r="EB28" t="s">
        <v>113</v>
      </c>
      <c r="EC28" t="s">
        <v>113</v>
      </c>
      <c r="ED28" t="s">
        <v>113</v>
      </c>
      <c r="EE28" t="s">
        <v>113</v>
      </c>
      <c r="EF28" t="s">
        <v>113</v>
      </c>
      <c r="EG28" t="s">
        <v>113</v>
      </c>
      <c r="EH28" t="s">
        <v>113</v>
      </c>
      <c r="EI28" t="s">
        <v>113</v>
      </c>
      <c r="EJ28" t="s">
        <v>113</v>
      </c>
      <c r="EK28" t="s">
        <v>113</v>
      </c>
      <c r="EL28" s="10" t="s">
        <v>113</v>
      </c>
      <c r="EM28" s="10" t="s">
        <v>113</v>
      </c>
      <c r="EN28" s="10" t="s">
        <v>113</v>
      </c>
      <c r="EO28" s="8" t="s">
        <v>113</v>
      </c>
      <c r="EP28" s="8" t="s">
        <v>113</v>
      </c>
      <c r="FG28" s="10"/>
    </row>
    <row r="29" spans="1:166" x14ac:dyDescent="0.2">
      <c r="A29" t="s">
        <v>395</v>
      </c>
      <c r="B29" t="s">
        <v>23</v>
      </c>
      <c r="C29" t="s">
        <v>167</v>
      </c>
      <c r="D29" t="s">
        <v>151</v>
      </c>
      <c r="E29">
        <v>3</v>
      </c>
      <c r="F29" t="s">
        <v>221</v>
      </c>
      <c r="G29">
        <v>51</v>
      </c>
      <c r="H29" t="s">
        <v>754</v>
      </c>
      <c r="I29" s="3">
        <v>30.743200000000002</v>
      </c>
      <c r="J29" s="3">
        <v>-81.474649999999997</v>
      </c>
      <c r="K29" s="3" t="s">
        <v>489</v>
      </c>
      <c r="L29" s="8" t="s">
        <v>113</v>
      </c>
      <c r="M29" s="3" t="s">
        <v>113</v>
      </c>
      <c r="N29" s="3" t="s">
        <v>113</v>
      </c>
      <c r="O29" s="3" t="s">
        <v>113</v>
      </c>
      <c r="P29" s="3" t="s">
        <v>113</v>
      </c>
      <c r="Q29" s="3" t="s">
        <v>113</v>
      </c>
      <c r="R29" s="3" t="s">
        <v>113</v>
      </c>
      <c r="S29" s="3" t="s">
        <v>113</v>
      </c>
      <c r="T29" s="3" t="s">
        <v>113</v>
      </c>
      <c r="U29" s="3" t="s">
        <v>113</v>
      </c>
      <c r="V29" t="s">
        <v>113</v>
      </c>
      <c r="W29" t="s">
        <v>113</v>
      </c>
      <c r="X29" t="s">
        <v>113</v>
      </c>
      <c r="Y29" t="s">
        <v>113</v>
      </c>
      <c r="Z29" t="s">
        <v>113</v>
      </c>
      <c r="AA29" t="s">
        <v>113</v>
      </c>
      <c r="AB29" t="s">
        <v>113</v>
      </c>
      <c r="AC29" t="s">
        <v>113</v>
      </c>
      <c r="AD29" t="s">
        <v>113</v>
      </c>
      <c r="AE29" t="s">
        <v>113</v>
      </c>
      <c r="AF29" t="s">
        <v>113</v>
      </c>
      <c r="AG29" t="s">
        <v>113</v>
      </c>
      <c r="AH29" t="s">
        <v>113</v>
      </c>
      <c r="AI29" t="s">
        <v>113</v>
      </c>
      <c r="AJ29" t="s">
        <v>113</v>
      </c>
      <c r="AK29" t="s">
        <v>113</v>
      </c>
      <c r="AL29" t="s">
        <v>113</v>
      </c>
      <c r="AM29" t="s">
        <v>113</v>
      </c>
      <c r="AN29" t="s">
        <v>113</v>
      </c>
      <c r="AO29" t="s">
        <v>113</v>
      </c>
      <c r="AP29" t="s">
        <v>113</v>
      </c>
      <c r="AQ29" t="s">
        <v>113</v>
      </c>
      <c r="AR29" t="s">
        <v>113</v>
      </c>
      <c r="AS29" t="s">
        <v>113</v>
      </c>
      <c r="AT29" t="s">
        <v>113</v>
      </c>
      <c r="AU29" t="s">
        <v>113</v>
      </c>
      <c r="AV29" t="s">
        <v>113</v>
      </c>
      <c r="AW29" t="s">
        <v>113</v>
      </c>
      <c r="AX29" t="s">
        <v>113</v>
      </c>
      <c r="AY29" t="s">
        <v>113</v>
      </c>
      <c r="AZ29" t="s">
        <v>113</v>
      </c>
      <c r="BA29" t="s">
        <v>113</v>
      </c>
      <c r="BB29" t="s">
        <v>113</v>
      </c>
      <c r="BC29" t="s">
        <v>113</v>
      </c>
      <c r="BD29" t="s">
        <v>113</v>
      </c>
      <c r="BE29" t="s">
        <v>113</v>
      </c>
      <c r="BF29" t="s">
        <v>113</v>
      </c>
      <c r="BG29" t="s">
        <v>113</v>
      </c>
      <c r="BH29" t="s">
        <v>113</v>
      </c>
      <c r="BI29" t="s">
        <v>113</v>
      </c>
      <c r="BJ29" t="s">
        <v>113</v>
      </c>
      <c r="BK29" t="s">
        <v>113</v>
      </c>
      <c r="BL29" t="s">
        <v>113</v>
      </c>
      <c r="BM29" t="s">
        <v>113</v>
      </c>
      <c r="BN29" t="s">
        <v>113</v>
      </c>
      <c r="BO29" t="s">
        <v>113</v>
      </c>
      <c r="BP29" t="s">
        <v>113</v>
      </c>
      <c r="BQ29" t="s">
        <v>113</v>
      </c>
      <c r="BR29" t="s">
        <v>113</v>
      </c>
      <c r="BS29" t="s">
        <v>113</v>
      </c>
      <c r="BT29" t="s">
        <v>113</v>
      </c>
      <c r="BU29" t="s">
        <v>113</v>
      </c>
      <c r="BV29" t="s">
        <v>113</v>
      </c>
      <c r="BW29" t="s">
        <v>113</v>
      </c>
      <c r="BX29" t="s">
        <v>113</v>
      </c>
      <c r="BY29" t="s">
        <v>113</v>
      </c>
      <c r="BZ29" t="s">
        <v>113</v>
      </c>
      <c r="CA29" t="s">
        <v>113</v>
      </c>
      <c r="CB29" t="s">
        <v>113</v>
      </c>
      <c r="CC29" t="s">
        <v>113</v>
      </c>
      <c r="CD29" t="s">
        <v>113</v>
      </c>
      <c r="CE29" t="s">
        <v>113</v>
      </c>
      <c r="CF29" t="s">
        <v>113</v>
      </c>
      <c r="CG29" t="s">
        <v>113</v>
      </c>
      <c r="CH29" t="s">
        <v>113</v>
      </c>
      <c r="CI29" t="s">
        <v>113</v>
      </c>
      <c r="CJ29" t="s">
        <v>113</v>
      </c>
      <c r="CK29" t="s">
        <v>113</v>
      </c>
      <c r="CL29" t="s">
        <v>113</v>
      </c>
      <c r="CM29" t="s">
        <v>113</v>
      </c>
      <c r="CN29" t="s">
        <v>113</v>
      </c>
      <c r="CO29" t="s">
        <v>113</v>
      </c>
      <c r="CP29" t="s">
        <v>113</v>
      </c>
      <c r="CQ29" t="s">
        <v>113</v>
      </c>
      <c r="CR29" t="s">
        <v>113</v>
      </c>
      <c r="CS29" t="s">
        <v>113</v>
      </c>
      <c r="CT29" t="s">
        <v>113</v>
      </c>
      <c r="CU29" t="s">
        <v>113</v>
      </c>
      <c r="CV29" t="s">
        <v>113</v>
      </c>
      <c r="CY29" t="s">
        <v>113</v>
      </c>
      <c r="CZ29" t="s">
        <v>113</v>
      </c>
      <c r="DA29" t="s">
        <v>113</v>
      </c>
      <c r="DB29" t="s">
        <v>113</v>
      </c>
      <c r="DC29" t="s">
        <v>113</v>
      </c>
      <c r="DD29" t="s">
        <v>113</v>
      </c>
      <c r="DE29" t="s">
        <v>113</v>
      </c>
      <c r="DF29" t="s">
        <v>113</v>
      </c>
      <c r="DG29" t="s">
        <v>113</v>
      </c>
      <c r="DH29" t="s">
        <v>113</v>
      </c>
      <c r="DI29" t="s">
        <v>113</v>
      </c>
      <c r="DJ29" t="s">
        <v>113</v>
      </c>
      <c r="DK29" t="s">
        <v>113</v>
      </c>
      <c r="DL29" t="s">
        <v>113</v>
      </c>
      <c r="DM29" t="s">
        <v>113</v>
      </c>
      <c r="DN29" t="s">
        <v>113</v>
      </c>
      <c r="DO29" t="s">
        <v>113</v>
      </c>
      <c r="DP29" t="s">
        <v>113</v>
      </c>
      <c r="DQ29" t="s">
        <v>113</v>
      </c>
      <c r="DR29" t="s">
        <v>113</v>
      </c>
      <c r="DS29" t="s">
        <v>113</v>
      </c>
      <c r="DT29" t="s">
        <v>113</v>
      </c>
      <c r="DU29" t="s">
        <v>113</v>
      </c>
      <c r="DV29" t="s">
        <v>113</v>
      </c>
      <c r="DW29" t="s">
        <v>113</v>
      </c>
      <c r="DX29" t="s">
        <v>113</v>
      </c>
      <c r="DY29" t="s">
        <v>113</v>
      </c>
      <c r="DZ29" t="s">
        <v>113</v>
      </c>
      <c r="EA29" t="s">
        <v>113</v>
      </c>
      <c r="EB29" t="s">
        <v>113</v>
      </c>
      <c r="EC29" t="s">
        <v>113</v>
      </c>
      <c r="ED29" t="s">
        <v>113</v>
      </c>
      <c r="EE29" t="s">
        <v>113</v>
      </c>
      <c r="EF29" t="s">
        <v>113</v>
      </c>
      <c r="EG29" t="s">
        <v>113</v>
      </c>
      <c r="EH29" t="s">
        <v>113</v>
      </c>
      <c r="EI29" t="s">
        <v>113</v>
      </c>
      <c r="EJ29" t="s">
        <v>113</v>
      </c>
      <c r="EK29" t="s">
        <v>113</v>
      </c>
      <c r="EL29" s="10" t="s">
        <v>113</v>
      </c>
      <c r="EM29" s="10" t="s">
        <v>113</v>
      </c>
      <c r="EN29" s="10" t="s">
        <v>113</v>
      </c>
      <c r="EO29" s="8" t="s">
        <v>113</v>
      </c>
      <c r="EP29" s="8" t="s">
        <v>113</v>
      </c>
      <c r="FG29" s="10"/>
    </row>
    <row r="30" spans="1:166" x14ac:dyDescent="0.2">
      <c r="A30" t="s">
        <v>396</v>
      </c>
      <c r="B30" t="s">
        <v>23</v>
      </c>
      <c r="C30" t="s">
        <v>167</v>
      </c>
      <c r="D30" t="s">
        <v>152</v>
      </c>
      <c r="E30">
        <v>4</v>
      </c>
      <c r="F30" t="s">
        <v>134</v>
      </c>
      <c r="G30">
        <v>51</v>
      </c>
      <c r="H30" t="s">
        <v>754</v>
      </c>
      <c r="I30" s="3">
        <v>30.742100000000001</v>
      </c>
      <c r="J30" s="3">
        <v>-81.476709999999997</v>
      </c>
      <c r="K30" s="3" t="s">
        <v>489</v>
      </c>
      <c r="L30" s="8" t="s">
        <v>113</v>
      </c>
      <c r="M30" s="3" t="s">
        <v>113</v>
      </c>
      <c r="N30" s="3" t="s">
        <v>113</v>
      </c>
      <c r="O30" s="3" t="s">
        <v>113</v>
      </c>
      <c r="P30" s="3" t="s">
        <v>113</v>
      </c>
      <c r="Q30" s="3" t="s">
        <v>113</v>
      </c>
      <c r="R30" s="3" t="s">
        <v>113</v>
      </c>
      <c r="S30" s="3" t="s">
        <v>113</v>
      </c>
      <c r="T30" s="3" t="s">
        <v>113</v>
      </c>
      <c r="U30" s="3" t="s">
        <v>113</v>
      </c>
      <c r="V30" s="3" t="s">
        <v>113</v>
      </c>
      <c r="W30" s="9" t="s">
        <v>113</v>
      </c>
      <c r="X30" s="3" t="s">
        <v>113</v>
      </c>
      <c r="Y30" s="3" t="s">
        <v>113</v>
      </c>
      <c r="Z30">
        <v>7</v>
      </c>
      <c r="AA30" s="7" t="s">
        <v>113</v>
      </c>
      <c r="AB30" t="s">
        <v>113</v>
      </c>
      <c r="AC30" t="s">
        <v>113</v>
      </c>
      <c r="AD30" t="s">
        <v>113</v>
      </c>
      <c r="AE30" t="s">
        <v>113</v>
      </c>
      <c r="AF30" t="s">
        <v>113</v>
      </c>
      <c r="AG30" t="s">
        <v>113</v>
      </c>
      <c r="AH30" t="s">
        <v>113</v>
      </c>
      <c r="AI30" s="7" t="s">
        <v>113</v>
      </c>
      <c r="AJ30" s="7" t="s">
        <v>113</v>
      </c>
      <c r="AK30" s="7" t="s">
        <v>113</v>
      </c>
      <c r="AL30" s="8" t="s">
        <v>113</v>
      </c>
      <c r="AM30" s="8" t="s">
        <v>113</v>
      </c>
      <c r="AN30" s="8" t="s">
        <v>113</v>
      </c>
      <c r="AO30" s="8">
        <f t="shared" ref="AO30:AO57" si="16">AVERAGE(AP30:AR30)</f>
        <v>0</v>
      </c>
      <c r="AP30" s="8">
        <v>0</v>
      </c>
      <c r="AQ30" s="8">
        <v>0</v>
      </c>
      <c r="AR30" s="8">
        <v>0</v>
      </c>
      <c r="AS30" s="8">
        <f t="shared" ref="AS30:AS57" si="17">AVERAGE(AT30:AV30)</f>
        <v>0.13666666666666669</v>
      </c>
      <c r="AT30" s="8">
        <v>0.16</v>
      </c>
      <c r="AU30" s="8">
        <v>0.16</v>
      </c>
      <c r="AV30" s="8">
        <v>0.09</v>
      </c>
      <c r="AW30" s="8">
        <f t="shared" ref="AW30:AW57" si="18">AVERAGE(AX30:AZ30)</f>
        <v>0.27333333333333337</v>
      </c>
      <c r="AX30" s="8">
        <v>0.33</v>
      </c>
      <c r="AY30" s="8">
        <v>0.24</v>
      </c>
      <c r="AZ30" s="8">
        <v>0.25</v>
      </c>
      <c r="BA30" s="8">
        <v>1</v>
      </c>
      <c r="BB30" s="9">
        <v>0</v>
      </c>
      <c r="BC30" s="9">
        <v>40</v>
      </c>
      <c r="BD30" s="9">
        <v>0</v>
      </c>
      <c r="BE30" t="s">
        <v>113</v>
      </c>
      <c r="BF30" t="s">
        <v>113</v>
      </c>
      <c r="BG30" t="s">
        <v>113</v>
      </c>
      <c r="BH30">
        <v>1</v>
      </c>
      <c r="BI30">
        <v>0</v>
      </c>
      <c r="BJ30">
        <v>0</v>
      </c>
      <c r="BK30">
        <v>18</v>
      </c>
      <c r="BL30">
        <v>19</v>
      </c>
      <c r="BM30">
        <v>14</v>
      </c>
      <c r="BN30">
        <v>22</v>
      </c>
      <c r="BO30">
        <v>19</v>
      </c>
      <c r="BP30">
        <v>18</v>
      </c>
      <c r="BQ30">
        <v>16</v>
      </c>
      <c r="BR30">
        <v>17</v>
      </c>
      <c r="BS30">
        <v>18</v>
      </c>
      <c r="BT30">
        <v>16</v>
      </c>
      <c r="BU30">
        <v>15</v>
      </c>
      <c r="BV30">
        <v>22</v>
      </c>
      <c r="BW30">
        <v>19</v>
      </c>
      <c r="BX30">
        <v>18</v>
      </c>
      <c r="BY30">
        <v>14</v>
      </c>
      <c r="BZ30">
        <f t="shared" ref="BZ30:BZ57" si="19">AVERAGE(BK30:BY30)</f>
        <v>17.666666666666668</v>
      </c>
      <c r="CA30">
        <v>1</v>
      </c>
      <c r="CB30">
        <v>1</v>
      </c>
      <c r="CC30">
        <v>2</v>
      </c>
      <c r="CD30">
        <v>1</v>
      </c>
      <c r="CE30">
        <v>2</v>
      </c>
      <c r="CF30">
        <v>2</v>
      </c>
      <c r="CG30">
        <v>1</v>
      </c>
      <c r="CH30">
        <v>1.5</v>
      </c>
      <c r="CI30">
        <v>1</v>
      </c>
      <c r="CJ30">
        <v>2</v>
      </c>
      <c r="CK30">
        <v>1</v>
      </c>
      <c r="CL30">
        <v>1</v>
      </c>
      <c r="CM30">
        <v>1.5</v>
      </c>
      <c r="CN30">
        <v>1</v>
      </c>
      <c r="CO30">
        <v>0.5</v>
      </c>
      <c r="CP30">
        <f t="shared" ref="CP30:CP57" si="20">AVERAGE(CA30:CO30)</f>
        <v>1.3</v>
      </c>
      <c r="CQ30">
        <v>49</v>
      </c>
      <c r="CR30" t="s">
        <v>113</v>
      </c>
      <c r="CS30" t="s">
        <v>113</v>
      </c>
      <c r="CT30" t="s">
        <v>113</v>
      </c>
      <c r="CU30">
        <f t="shared" ref="CU30:CU57" si="21">LN(CQ30)</f>
        <v>3.8918202981106265</v>
      </c>
      <c r="CV30">
        <f t="shared" ref="CV30:CV57" si="22">LN(BZ30)</f>
        <v>2.8716796248840124</v>
      </c>
      <c r="CW30">
        <f t="shared" ref="CW30:CW57" si="23">-5.9458+CU30*0.7688+CV30*1.9896</f>
        <v>2.759725226856681</v>
      </c>
      <c r="CX30">
        <f t="shared" ref="CX30:CX57" si="24">EXP(CW30)</f>
        <v>15.795502172141218</v>
      </c>
      <c r="CY30" t="s">
        <v>113</v>
      </c>
      <c r="CZ30" t="s">
        <v>113</v>
      </c>
      <c r="DA30" t="s">
        <v>113</v>
      </c>
      <c r="DB30" t="s">
        <v>113</v>
      </c>
      <c r="DC30" t="s">
        <v>113</v>
      </c>
      <c r="DD30" t="s">
        <v>113</v>
      </c>
      <c r="DE30" t="s">
        <v>113</v>
      </c>
      <c r="DF30">
        <v>0</v>
      </c>
      <c r="DG30" t="s">
        <v>113</v>
      </c>
      <c r="DH30" t="s">
        <v>113</v>
      </c>
      <c r="DI30" t="s">
        <v>113</v>
      </c>
      <c r="DJ30">
        <v>3</v>
      </c>
      <c r="DK30" t="s">
        <v>113</v>
      </c>
      <c r="DL30" t="s">
        <v>113</v>
      </c>
      <c r="DM30" t="s">
        <v>113</v>
      </c>
      <c r="DN30" t="s">
        <v>113</v>
      </c>
      <c r="DO30" t="s">
        <v>113</v>
      </c>
      <c r="DP30" t="s">
        <v>113</v>
      </c>
      <c r="DQ30" t="s">
        <v>113</v>
      </c>
      <c r="DR30">
        <v>0</v>
      </c>
      <c r="DS30" t="s">
        <v>113</v>
      </c>
      <c r="DT30" t="s">
        <v>113</v>
      </c>
      <c r="DU30" t="s">
        <v>113</v>
      </c>
      <c r="DV30">
        <v>0</v>
      </c>
      <c r="DW30" t="s">
        <v>113</v>
      </c>
      <c r="DX30" t="s">
        <v>113</v>
      </c>
      <c r="DY30" t="s">
        <v>113</v>
      </c>
      <c r="DZ30">
        <v>0</v>
      </c>
      <c r="EA30" t="s">
        <v>113</v>
      </c>
      <c r="EB30" t="s">
        <v>113</v>
      </c>
      <c r="EC30" t="s">
        <v>113</v>
      </c>
      <c r="ED30" t="s">
        <v>113</v>
      </c>
      <c r="EE30" t="s">
        <v>113</v>
      </c>
      <c r="EF30" t="s">
        <v>113</v>
      </c>
      <c r="EG30" t="s">
        <v>113</v>
      </c>
      <c r="EH30" t="s">
        <v>113</v>
      </c>
      <c r="EI30" s="10" t="s">
        <v>113</v>
      </c>
      <c r="EJ30" s="10" t="s">
        <v>113</v>
      </c>
      <c r="EK30" s="10" t="s">
        <v>113</v>
      </c>
      <c r="EL30" s="10" t="s">
        <v>113</v>
      </c>
      <c r="EM30" s="10" t="s">
        <v>113</v>
      </c>
      <c r="EN30" s="10" t="s">
        <v>113</v>
      </c>
      <c r="EO30" s="8" t="s">
        <v>113</v>
      </c>
      <c r="EP30" s="8" t="s">
        <v>113</v>
      </c>
      <c r="EQ30">
        <v>40</v>
      </c>
      <c r="ER30">
        <v>40</v>
      </c>
      <c r="ES30">
        <v>40</v>
      </c>
      <c r="ET30">
        <v>20</v>
      </c>
      <c r="EU30">
        <v>20</v>
      </c>
      <c r="EV30">
        <v>20</v>
      </c>
      <c r="EW30">
        <v>6.4</v>
      </c>
      <c r="EX30">
        <f t="shared" si="10"/>
        <v>2.6624000000000003</v>
      </c>
      <c r="EY30">
        <v>6.8</v>
      </c>
      <c r="EZ30">
        <f t="shared" si="11"/>
        <v>2.8356000000000003</v>
      </c>
      <c r="FA30">
        <v>6.6</v>
      </c>
      <c r="FB30">
        <f t="shared" si="12"/>
        <v>2.7488999999999999</v>
      </c>
      <c r="FC30">
        <v>5.49</v>
      </c>
      <c r="FD30">
        <v>6</v>
      </c>
      <c r="FE30">
        <v>5.63</v>
      </c>
      <c r="FF30">
        <v>3.89</v>
      </c>
      <c r="FG30" s="10">
        <f t="shared" ref="FG30:FG57" si="25">FA30+FF30</f>
        <v>10.49</v>
      </c>
      <c r="FH30">
        <v>74.19</v>
      </c>
      <c r="FI30">
        <v>79.709999999999994</v>
      </c>
      <c r="FJ30">
        <v>75.67</v>
      </c>
    </row>
    <row r="31" spans="1:166" x14ac:dyDescent="0.2">
      <c r="A31" t="s">
        <v>280</v>
      </c>
      <c r="B31" t="s">
        <v>23</v>
      </c>
      <c r="C31" t="s">
        <v>167</v>
      </c>
      <c r="D31" t="s">
        <v>152</v>
      </c>
      <c r="E31">
        <v>4</v>
      </c>
      <c r="F31" t="s">
        <v>135</v>
      </c>
      <c r="G31">
        <v>51</v>
      </c>
      <c r="H31" t="s">
        <v>754</v>
      </c>
      <c r="I31" s="3">
        <v>30.742100000000001</v>
      </c>
      <c r="J31" s="3">
        <v>-81.476709999999997</v>
      </c>
      <c r="K31" s="3" t="s">
        <v>491</v>
      </c>
      <c r="L31" s="8" t="s">
        <v>113</v>
      </c>
      <c r="M31" s="3" t="s">
        <v>113</v>
      </c>
      <c r="N31" s="3" t="s">
        <v>113</v>
      </c>
      <c r="O31" s="3" t="s">
        <v>113</v>
      </c>
      <c r="P31" s="3" t="s">
        <v>113</v>
      </c>
      <c r="Q31" s="3" t="s">
        <v>113</v>
      </c>
      <c r="R31" s="3" t="s">
        <v>113</v>
      </c>
      <c r="S31" s="3" t="s">
        <v>113</v>
      </c>
      <c r="T31" s="3" t="s">
        <v>113</v>
      </c>
      <c r="U31" s="3" t="s">
        <v>113</v>
      </c>
      <c r="V31" s="3" t="s">
        <v>113</v>
      </c>
      <c r="W31" s="9" t="s">
        <v>113</v>
      </c>
      <c r="X31" s="3" t="s">
        <v>113</v>
      </c>
      <c r="Y31" s="3" t="s">
        <v>113</v>
      </c>
      <c r="Z31">
        <v>7</v>
      </c>
      <c r="AA31" s="7" t="s">
        <v>113</v>
      </c>
      <c r="AB31" t="s">
        <v>113</v>
      </c>
      <c r="AC31" t="s">
        <v>113</v>
      </c>
      <c r="AD31" t="s">
        <v>113</v>
      </c>
      <c r="AE31" t="s">
        <v>113</v>
      </c>
      <c r="AF31" t="s">
        <v>113</v>
      </c>
      <c r="AG31" t="s">
        <v>113</v>
      </c>
      <c r="AH31" t="s">
        <v>113</v>
      </c>
      <c r="AI31" s="7" t="s">
        <v>113</v>
      </c>
      <c r="AJ31" s="7" t="s">
        <v>113</v>
      </c>
      <c r="AK31" s="7" t="s">
        <v>113</v>
      </c>
      <c r="AL31" s="8" t="s">
        <v>113</v>
      </c>
      <c r="AM31" s="8" t="s">
        <v>113</v>
      </c>
      <c r="AN31" s="8" t="s">
        <v>113</v>
      </c>
      <c r="AO31" s="8">
        <f t="shared" si="16"/>
        <v>0</v>
      </c>
      <c r="AP31" s="8">
        <v>0</v>
      </c>
      <c r="AQ31" s="8">
        <v>0</v>
      </c>
      <c r="AR31" s="8">
        <v>0</v>
      </c>
      <c r="AS31" s="8">
        <f t="shared" si="17"/>
        <v>0.17333333333333334</v>
      </c>
      <c r="AT31" s="8">
        <v>0.15</v>
      </c>
      <c r="AU31" s="8">
        <v>0.15</v>
      </c>
      <c r="AV31" s="8">
        <v>0.22</v>
      </c>
      <c r="AW31" s="8">
        <f t="shared" si="18"/>
        <v>0.29666666666666669</v>
      </c>
      <c r="AX31" s="8">
        <v>0.28000000000000003</v>
      </c>
      <c r="AY31" s="8">
        <v>0.28000000000000003</v>
      </c>
      <c r="AZ31" s="8">
        <v>0.33</v>
      </c>
      <c r="BA31" s="8">
        <v>1</v>
      </c>
      <c r="BB31" s="9">
        <v>0</v>
      </c>
      <c r="BC31" s="9">
        <v>30</v>
      </c>
      <c r="BD31" s="9">
        <v>0</v>
      </c>
      <c r="BE31" t="s">
        <v>113</v>
      </c>
      <c r="BF31" t="s">
        <v>113</v>
      </c>
      <c r="BG31" t="s">
        <v>113</v>
      </c>
      <c r="BH31">
        <v>0.9</v>
      </c>
      <c r="BI31">
        <v>0.1</v>
      </c>
      <c r="BJ31">
        <v>0</v>
      </c>
      <c r="BK31">
        <v>12</v>
      </c>
      <c r="BL31">
        <v>13</v>
      </c>
      <c r="BM31">
        <v>11</v>
      </c>
      <c r="BN31">
        <v>14</v>
      </c>
      <c r="BO31">
        <v>10</v>
      </c>
      <c r="BP31">
        <v>12</v>
      </c>
      <c r="BQ31">
        <v>11</v>
      </c>
      <c r="BR31">
        <v>9</v>
      </c>
      <c r="BS31">
        <v>17</v>
      </c>
      <c r="BT31">
        <v>11</v>
      </c>
      <c r="BU31">
        <v>9</v>
      </c>
      <c r="BV31">
        <v>15</v>
      </c>
      <c r="BW31">
        <v>7</v>
      </c>
      <c r="BX31">
        <v>25</v>
      </c>
      <c r="BY31">
        <v>9</v>
      </c>
      <c r="BZ31">
        <f t="shared" si="19"/>
        <v>12.333333333333334</v>
      </c>
      <c r="CA31">
        <v>1</v>
      </c>
      <c r="CB31">
        <v>1</v>
      </c>
      <c r="CC31">
        <v>0.5</v>
      </c>
      <c r="CD31">
        <v>1.5</v>
      </c>
      <c r="CE31">
        <v>1</v>
      </c>
      <c r="CF31">
        <v>1</v>
      </c>
      <c r="CG31">
        <v>1.5</v>
      </c>
      <c r="CH31">
        <v>1.5</v>
      </c>
      <c r="CI31">
        <v>0.5</v>
      </c>
      <c r="CJ31">
        <v>2</v>
      </c>
      <c r="CK31">
        <v>1.5</v>
      </c>
      <c r="CL31">
        <v>1</v>
      </c>
      <c r="CM31">
        <v>1</v>
      </c>
      <c r="CN31">
        <v>1.5</v>
      </c>
      <c r="CO31">
        <v>2</v>
      </c>
      <c r="CP31">
        <f t="shared" si="20"/>
        <v>1.2333333333333334</v>
      </c>
      <c r="CQ31">
        <v>36</v>
      </c>
      <c r="CR31" t="s">
        <v>113</v>
      </c>
      <c r="CS31" t="s">
        <v>113</v>
      </c>
      <c r="CT31" t="s">
        <v>113</v>
      </c>
      <c r="CU31">
        <f t="shared" si="21"/>
        <v>3.5835189384561099</v>
      </c>
      <c r="CV31">
        <f t="shared" si="22"/>
        <v>2.5123056239761148</v>
      </c>
      <c r="CW31">
        <f t="shared" si="23"/>
        <v>1.8076926293479354</v>
      </c>
      <c r="CX31">
        <f t="shared" si="24"/>
        <v>6.0963646185380309</v>
      </c>
      <c r="CY31" t="s">
        <v>113</v>
      </c>
      <c r="CZ31" t="s">
        <v>113</v>
      </c>
      <c r="DA31" t="s">
        <v>113</v>
      </c>
      <c r="DB31" t="s">
        <v>113</v>
      </c>
      <c r="DC31" t="s">
        <v>113</v>
      </c>
      <c r="DD31" t="s">
        <v>113</v>
      </c>
      <c r="DE31" t="s">
        <v>113</v>
      </c>
      <c r="DF31">
        <v>0</v>
      </c>
      <c r="DG31" t="s">
        <v>113</v>
      </c>
      <c r="DH31" t="s">
        <v>113</v>
      </c>
      <c r="DI31" t="s">
        <v>113</v>
      </c>
      <c r="DJ31">
        <v>4</v>
      </c>
      <c r="DK31" t="s">
        <v>113</v>
      </c>
      <c r="DL31" t="s">
        <v>113</v>
      </c>
      <c r="DM31" t="s">
        <v>113</v>
      </c>
      <c r="DN31" t="s">
        <v>113</v>
      </c>
      <c r="DO31" t="s">
        <v>113</v>
      </c>
      <c r="DP31" t="s">
        <v>113</v>
      </c>
      <c r="DQ31" t="s">
        <v>113</v>
      </c>
      <c r="DR31">
        <v>1</v>
      </c>
      <c r="DS31" t="s">
        <v>113</v>
      </c>
      <c r="DT31" t="s">
        <v>113</v>
      </c>
      <c r="DU31" t="s">
        <v>113</v>
      </c>
      <c r="DV31">
        <v>0</v>
      </c>
      <c r="DW31" t="s">
        <v>113</v>
      </c>
      <c r="DX31" t="s">
        <v>113</v>
      </c>
      <c r="DY31" t="s">
        <v>113</v>
      </c>
      <c r="DZ31">
        <v>13</v>
      </c>
      <c r="EA31" t="s">
        <v>113</v>
      </c>
      <c r="EB31" t="s">
        <v>113</v>
      </c>
      <c r="EC31" t="s">
        <v>113</v>
      </c>
      <c r="ED31" t="s">
        <v>113</v>
      </c>
      <c r="EE31" t="s">
        <v>113</v>
      </c>
      <c r="EF31" t="s">
        <v>113</v>
      </c>
      <c r="EG31" t="s">
        <v>113</v>
      </c>
      <c r="EH31" t="s">
        <v>113</v>
      </c>
      <c r="EI31" s="10" t="s">
        <v>113</v>
      </c>
      <c r="EJ31" s="10" t="s">
        <v>113</v>
      </c>
      <c r="EK31" s="10" t="s">
        <v>113</v>
      </c>
      <c r="EL31" s="10" t="s">
        <v>113</v>
      </c>
      <c r="EM31" s="10" t="s">
        <v>113</v>
      </c>
      <c r="EN31" s="10" t="s">
        <v>113</v>
      </c>
      <c r="EO31" s="8" t="s">
        <v>113</v>
      </c>
      <c r="EP31" s="8" t="s">
        <v>113</v>
      </c>
      <c r="EQ31">
        <v>30</v>
      </c>
      <c r="ER31">
        <v>30</v>
      </c>
      <c r="ES31">
        <v>30</v>
      </c>
      <c r="ET31">
        <v>30</v>
      </c>
      <c r="EU31">
        <v>30</v>
      </c>
      <c r="EV31">
        <v>30</v>
      </c>
      <c r="EW31">
        <v>5.4</v>
      </c>
      <c r="EX31">
        <f t="shared" si="10"/>
        <v>2.2329000000000003</v>
      </c>
      <c r="EY31">
        <v>7.4</v>
      </c>
      <c r="EZ31">
        <f t="shared" si="11"/>
        <v>3.0969000000000007</v>
      </c>
      <c r="FA31">
        <v>6.4</v>
      </c>
      <c r="FB31">
        <f t="shared" si="12"/>
        <v>2.6624000000000003</v>
      </c>
      <c r="FC31">
        <v>1.49</v>
      </c>
      <c r="FD31">
        <v>1.45</v>
      </c>
      <c r="FE31">
        <v>1.48</v>
      </c>
      <c r="FF31">
        <v>1.02</v>
      </c>
      <c r="FG31" s="10">
        <f t="shared" si="25"/>
        <v>7.42</v>
      </c>
      <c r="FH31">
        <v>50.82</v>
      </c>
      <c r="FI31">
        <v>70.95</v>
      </c>
      <c r="FJ31">
        <v>55.82</v>
      </c>
    </row>
    <row r="32" spans="1:166" x14ac:dyDescent="0.2">
      <c r="A32" t="s">
        <v>397</v>
      </c>
      <c r="B32" t="s">
        <v>23</v>
      </c>
      <c r="C32" t="s">
        <v>167</v>
      </c>
      <c r="D32" t="s">
        <v>152</v>
      </c>
      <c r="E32">
        <v>4</v>
      </c>
      <c r="F32" t="s">
        <v>220</v>
      </c>
      <c r="G32">
        <v>51</v>
      </c>
      <c r="H32" t="s">
        <v>754</v>
      </c>
      <c r="I32" s="3">
        <v>30.742100000000001</v>
      </c>
      <c r="J32" s="3">
        <v>-81.476709999999997</v>
      </c>
      <c r="K32" s="3" t="s">
        <v>489</v>
      </c>
      <c r="L32" s="8" t="s">
        <v>113</v>
      </c>
      <c r="M32" s="3" t="s">
        <v>113</v>
      </c>
      <c r="N32" s="3" t="s">
        <v>113</v>
      </c>
      <c r="O32" s="3" t="s">
        <v>113</v>
      </c>
      <c r="P32" s="3" t="s">
        <v>113</v>
      </c>
      <c r="Q32" s="3" t="s">
        <v>113</v>
      </c>
      <c r="R32" s="3" t="s">
        <v>113</v>
      </c>
      <c r="S32" s="3" t="s">
        <v>113</v>
      </c>
      <c r="T32" s="3" t="s">
        <v>113</v>
      </c>
      <c r="U32" s="3" t="s">
        <v>113</v>
      </c>
      <c r="V32" s="3" t="s">
        <v>113</v>
      </c>
      <c r="W32" s="9" t="s">
        <v>113</v>
      </c>
      <c r="X32" s="3" t="s">
        <v>113</v>
      </c>
      <c r="Y32" s="3" t="s">
        <v>113</v>
      </c>
      <c r="Z32">
        <v>5.5</v>
      </c>
      <c r="AA32" s="7" t="s">
        <v>113</v>
      </c>
      <c r="AB32" t="s">
        <v>113</v>
      </c>
      <c r="AC32" t="s">
        <v>113</v>
      </c>
      <c r="AD32" t="s">
        <v>113</v>
      </c>
      <c r="AE32" t="s">
        <v>113</v>
      </c>
      <c r="AF32" t="s">
        <v>113</v>
      </c>
      <c r="AG32" t="s">
        <v>113</v>
      </c>
      <c r="AH32" t="s">
        <v>113</v>
      </c>
      <c r="AI32" s="7" t="s">
        <v>113</v>
      </c>
      <c r="AJ32" s="7" t="s">
        <v>113</v>
      </c>
      <c r="AK32" s="7" t="s">
        <v>113</v>
      </c>
      <c r="AL32" s="8" t="s">
        <v>113</v>
      </c>
      <c r="AM32" s="8" t="s">
        <v>113</v>
      </c>
      <c r="AN32" s="8" t="s">
        <v>113</v>
      </c>
      <c r="AO32" s="8">
        <f t="shared" si="16"/>
        <v>0</v>
      </c>
      <c r="AP32" s="8">
        <v>0</v>
      </c>
      <c r="AQ32" s="8">
        <v>0</v>
      </c>
      <c r="AR32" s="8">
        <v>0</v>
      </c>
      <c r="AS32" s="8">
        <f t="shared" si="17"/>
        <v>0.16666666666666666</v>
      </c>
      <c r="AT32" s="8">
        <v>0.14000000000000001</v>
      </c>
      <c r="AU32" s="8">
        <v>0.18</v>
      </c>
      <c r="AV32" s="8">
        <v>0.18</v>
      </c>
      <c r="AW32" s="8">
        <f t="shared" si="18"/>
        <v>0.37666666666666665</v>
      </c>
      <c r="AX32" s="8">
        <v>0.28000000000000003</v>
      </c>
      <c r="AY32" s="8">
        <v>0.38</v>
      </c>
      <c r="AZ32" s="8">
        <v>0.47</v>
      </c>
      <c r="BA32" s="8">
        <v>1</v>
      </c>
      <c r="BB32" s="9">
        <v>0</v>
      </c>
      <c r="BC32" s="9">
        <v>25</v>
      </c>
      <c r="BD32" s="9">
        <v>1</v>
      </c>
      <c r="BE32" t="s">
        <v>113</v>
      </c>
      <c r="BF32" t="s">
        <v>113</v>
      </c>
      <c r="BG32" t="s">
        <v>113</v>
      </c>
      <c r="BH32">
        <v>0.85</v>
      </c>
      <c r="BI32">
        <v>0.15</v>
      </c>
      <c r="BJ32">
        <v>0</v>
      </c>
      <c r="BK32">
        <v>7</v>
      </c>
      <c r="BL32">
        <v>23</v>
      </c>
      <c r="BM32">
        <v>13</v>
      </c>
      <c r="BN32">
        <v>8</v>
      </c>
      <c r="BO32">
        <v>11</v>
      </c>
      <c r="BP32">
        <v>13</v>
      </c>
      <c r="BQ32">
        <v>12</v>
      </c>
      <c r="BR32">
        <v>11</v>
      </c>
      <c r="BS32">
        <v>11</v>
      </c>
      <c r="BT32">
        <v>14</v>
      </c>
      <c r="BU32">
        <v>15</v>
      </c>
      <c r="BV32">
        <v>9</v>
      </c>
      <c r="BW32">
        <v>17</v>
      </c>
      <c r="BX32">
        <v>15</v>
      </c>
      <c r="BY32">
        <v>8</v>
      </c>
      <c r="BZ32">
        <f t="shared" si="19"/>
        <v>12.466666666666667</v>
      </c>
      <c r="CA32">
        <v>1.5</v>
      </c>
      <c r="CB32">
        <v>1</v>
      </c>
      <c r="CC32">
        <v>1</v>
      </c>
      <c r="CD32">
        <v>0.5</v>
      </c>
      <c r="CE32">
        <v>1</v>
      </c>
      <c r="CF32">
        <v>1</v>
      </c>
      <c r="CG32">
        <v>1.5</v>
      </c>
      <c r="CH32">
        <v>2</v>
      </c>
      <c r="CI32">
        <v>0.5</v>
      </c>
      <c r="CJ32">
        <v>1</v>
      </c>
      <c r="CK32">
        <v>1.5</v>
      </c>
      <c r="CL32">
        <v>1.5</v>
      </c>
      <c r="CM32">
        <v>1.5</v>
      </c>
      <c r="CN32">
        <v>1</v>
      </c>
      <c r="CO32">
        <v>1</v>
      </c>
      <c r="CP32">
        <f t="shared" si="20"/>
        <v>1.1666666666666667</v>
      </c>
      <c r="CQ32">
        <v>39</v>
      </c>
      <c r="CR32" t="s">
        <v>113</v>
      </c>
      <c r="CS32" t="s">
        <v>113</v>
      </c>
      <c r="CT32" t="s">
        <v>113</v>
      </c>
      <c r="CU32">
        <f t="shared" si="21"/>
        <v>3.6635616461296463</v>
      </c>
      <c r="CV32">
        <f t="shared" si="22"/>
        <v>2.5230584157523768</v>
      </c>
      <c r="CW32">
        <f t="shared" si="23"/>
        <v>1.8906232175254005</v>
      </c>
      <c r="CX32">
        <f t="shared" si="24"/>
        <v>6.6234952733609527</v>
      </c>
      <c r="CY32" t="s">
        <v>113</v>
      </c>
      <c r="CZ32" t="s">
        <v>113</v>
      </c>
      <c r="DA32" t="s">
        <v>113</v>
      </c>
      <c r="DB32" t="s">
        <v>113</v>
      </c>
      <c r="DC32" t="s">
        <v>113</v>
      </c>
      <c r="DD32" t="s">
        <v>113</v>
      </c>
      <c r="DE32" t="s">
        <v>113</v>
      </c>
      <c r="DF32">
        <v>0</v>
      </c>
      <c r="DG32" t="s">
        <v>113</v>
      </c>
      <c r="DH32" t="s">
        <v>113</v>
      </c>
      <c r="DI32" t="s">
        <v>113</v>
      </c>
      <c r="DJ32">
        <v>0</v>
      </c>
      <c r="DK32" t="s">
        <v>113</v>
      </c>
      <c r="DL32" t="s">
        <v>113</v>
      </c>
      <c r="DM32" t="s">
        <v>113</v>
      </c>
      <c r="DN32" t="s">
        <v>113</v>
      </c>
      <c r="DO32" t="s">
        <v>113</v>
      </c>
      <c r="DP32" t="s">
        <v>113</v>
      </c>
      <c r="DQ32" t="s">
        <v>113</v>
      </c>
      <c r="DR32">
        <v>0</v>
      </c>
      <c r="DS32" t="s">
        <v>113</v>
      </c>
      <c r="DT32" t="s">
        <v>113</v>
      </c>
      <c r="DU32" t="s">
        <v>113</v>
      </c>
      <c r="DV32">
        <v>4</v>
      </c>
      <c r="DW32" t="s">
        <v>113</v>
      </c>
      <c r="DX32" t="s">
        <v>113</v>
      </c>
      <c r="DY32" t="s">
        <v>113</v>
      </c>
      <c r="DZ32">
        <v>14</v>
      </c>
      <c r="EA32" t="s">
        <v>113</v>
      </c>
      <c r="EB32" t="s">
        <v>113</v>
      </c>
      <c r="EC32" t="s">
        <v>113</v>
      </c>
      <c r="ED32" t="s">
        <v>113</v>
      </c>
      <c r="EE32" t="s">
        <v>113</v>
      </c>
      <c r="EF32" t="s">
        <v>113</v>
      </c>
      <c r="EG32" t="s">
        <v>113</v>
      </c>
      <c r="EH32" t="s">
        <v>113</v>
      </c>
      <c r="EI32" s="10" t="s">
        <v>113</v>
      </c>
      <c r="EJ32" s="10" t="s">
        <v>113</v>
      </c>
      <c r="EK32" s="10" t="s">
        <v>113</v>
      </c>
      <c r="EL32" s="10" t="s">
        <v>113</v>
      </c>
      <c r="EM32" s="10" t="s">
        <v>113</v>
      </c>
      <c r="EN32" s="10" t="s">
        <v>113</v>
      </c>
      <c r="EO32" s="8" t="s">
        <v>113</v>
      </c>
      <c r="EP32" s="8" t="s">
        <v>113</v>
      </c>
      <c r="EQ32">
        <v>60</v>
      </c>
      <c r="ER32">
        <v>60</v>
      </c>
      <c r="ES32">
        <v>60</v>
      </c>
      <c r="ET32">
        <v>30</v>
      </c>
      <c r="EU32">
        <v>30</v>
      </c>
      <c r="EV32">
        <v>30</v>
      </c>
      <c r="EW32">
        <v>4.8</v>
      </c>
      <c r="EX32">
        <f t="shared" si="10"/>
        <v>1.9776</v>
      </c>
      <c r="EY32">
        <v>11.2</v>
      </c>
      <c r="EZ32">
        <f t="shared" si="11"/>
        <v>4.7935999999999996</v>
      </c>
      <c r="FA32">
        <v>8</v>
      </c>
      <c r="FB32">
        <f t="shared" si="12"/>
        <v>3.3600000000000003</v>
      </c>
      <c r="FC32">
        <v>1.98</v>
      </c>
      <c r="FD32">
        <v>8.4600000000000009</v>
      </c>
      <c r="FE32">
        <v>3.39</v>
      </c>
      <c r="FF32">
        <v>2.35</v>
      </c>
      <c r="FG32" s="10">
        <f t="shared" si="25"/>
        <v>10.35</v>
      </c>
      <c r="FH32">
        <v>46.3</v>
      </c>
      <c r="FI32">
        <v>91.5</v>
      </c>
      <c r="FJ32">
        <v>56.94</v>
      </c>
    </row>
    <row r="33" spans="1:166" x14ac:dyDescent="0.2">
      <c r="A33" t="s">
        <v>398</v>
      </c>
      <c r="B33" t="s">
        <v>23</v>
      </c>
      <c r="C33" t="s">
        <v>167</v>
      </c>
      <c r="D33" t="s">
        <v>152</v>
      </c>
      <c r="E33">
        <v>4</v>
      </c>
      <c r="F33" t="s">
        <v>221</v>
      </c>
      <c r="G33">
        <v>51</v>
      </c>
      <c r="H33" t="s">
        <v>754</v>
      </c>
      <c r="I33" s="3">
        <v>30.742100000000001</v>
      </c>
      <c r="J33" s="3">
        <v>-81.476709999999997</v>
      </c>
      <c r="K33" s="3" t="s">
        <v>489</v>
      </c>
      <c r="L33" s="8" t="s">
        <v>113</v>
      </c>
      <c r="M33" s="3" t="s">
        <v>113</v>
      </c>
      <c r="N33" s="3" t="s">
        <v>113</v>
      </c>
      <c r="O33" s="3" t="s">
        <v>113</v>
      </c>
      <c r="P33" s="3" t="s">
        <v>113</v>
      </c>
      <c r="Q33" s="3" t="s">
        <v>113</v>
      </c>
      <c r="R33" s="3" t="s">
        <v>113</v>
      </c>
      <c r="S33" s="3" t="s">
        <v>113</v>
      </c>
      <c r="T33" s="3" t="s">
        <v>113</v>
      </c>
      <c r="U33" s="3" t="s">
        <v>113</v>
      </c>
      <c r="V33" s="3" t="s">
        <v>113</v>
      </c>
      <c r="W33" s="9" t="s">
        <v>113</v>
      </c>
      <c r="X33" s="3" t="s">
        <v>113</v>
      </c>
      <c r="Y33" s="3" t="s">
        <v>113</v>
      </c>
      <c r="Z33">
        <v>7</v>
      </c>
      <c r="AA33" s="7" t="s">
        <v>113</v>
      </c>
      <c r="AB33" t="s">
        <v>113</v>
      </c>
      <c r="AC33" t="s">
        <v>113</v>
      </c>
      <c r="AD33" t="s">
        <v>113</v>
      </c>
      <c r="AE33" t="s">
        <v>113</v>
      </c>
      <c r="AF33" t="s">
        <v>113</v>
      </c>
      <c r="AG33" t="s">
        <v>113</v>
      </c>
      <c r="AH33" t="s">
        <v>113</v>
      </c>
      <c r="AI33" s="7" t="s">
        <v>113</v>
      </c>
      <c r="AJ33" s="7" t="s">
        <v>113</v>
      </c>
      <c r="AK33" s="7" t="s">
        <v>113</v>
      </c>
      <c r="AL33" s="8" t="s">
        <v>113</v>
      </c>
      <c r="AM33" s="8" t="s">
        <v>113</v>
      </c>
      <c r="AN33" s="8" t="s">
        <v>113</v>
      </c>
      <c r="AO33" s="8">
        <f t="shared" si="16"/>
        <v>0</v>
      </c>
      <c r="AP33" s="8">
        <v>0</v>
      </c>
      <c r="AQ33" s="8">
        <v>0</v>
      </c>
      <c r="AR33" s="8">
        <v>0</v>
      </c>
      <c r="AS33" s="8">
        <f t="shared" si="17"/>
        <v>0.17</v>
      </c>
      <c r="AT33" s="8">
        <v>0.2</v>
      </c>
      <c r="AU33" s="8">
        <v>0.16</v>
      </c>
      <c r="AV33" s="8">
        <v>0.15</v>
      </c>
      <c r="AW33" s="8">
        <f t="shared" si="18"/>
        <v>0.31</v>
      </c>
      <c r="AX33" s="8">
        <v>0.32</v>
      </c>
      <c r="AY33" s="8">
        <v>0.28999999999999998</v>
      </c>
      <c r="AZ33" s="8">
        <v>0.32</v>
      </c>
      <c r="BA33" s="8">
        <v>2</v>
      </c>
      <c r="BB33" s="9">
        <v>0</v>
      </c>
      <c r="BC33" s="9">
        <v>45</v>
      </c>
      <c r="BD33" s="9">
        <v>0</v>
      </c>
      <c r="BE33" t="s">
        <v>113</v>
      </c>
      <c r="BF33" t="s">
        <v>113</v>
      </c>
      <c r="BG33" t="s">
        <v>113</v>
      </c>
      <c r="BH33">
        <v>0.6</v>
      </c>
      <c r="BI33">
        <v>0.4</v>
      </c>
      <c r="BJ33">
        <v>0</v>
      </c>
      <c r="BK33">
        <v>19</v>
      </c>
      <c r="BL33">
        <v>16</v>
      </c>
      <c r="BM33">
        <v>19</v>
      </c>
      <c r="BN33">
        <v>21</v>
      </c>
      <c r="BO33">
        <v>16</v>
      </c>
      <c r="BP33">
        <v>16</v>
      </c>
      <c r="BQ33">
        <v>20</v>
      </c>
      <c r="BR33">
        <v>23</v>
      </c>
      <c r="BS33">
        <v>16</v>
      </c>
      <c r="BT33">
        <v>18</v>
      </c>
      <c r="BU33">
        <v>13</v>
      </c>
      <c r="BV33">
        <v>22</v>
      </c>
      <c r="BW33">
        <v>21</v>
      </c>
      <c r="BX33">
        <v>13</v>
      </c>
      <c r="BY33">
        <v>23</v>
      </c>
      <c r="BZ33">
        <f t="shared" si="19"/>
        <v>18.399999999999999</v>
      </c>
      <c r="CA33">
        <v>2</v>
      </c>
      <c r="CB33">
        <v>1</v>
      </c>
      <c r="CC33">
        <v>1.5</v>
      </c>
      <c r="CD33">
        <v>1.5</v>
      </c>
      <c r="CE33">
        <v>1.5</v>
      </c>
      <c r="CF33">
        <v>2</v>
      </c>
      <c r="CG33">
        <v>1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1.5</v>
      </c>
      <c r="CO33">
        <v>1</v>
      </c>
      <c r="CP33">
        <f t="shared" si="20"/>
        <v>1.6666666666666667</v>
      </c>
      <c r="CQ33">
        <v>16</v>
      </c>
      <c r="CR33" t="s">
        <v>113</v>
      </c>
      <c r="CS33" t="s">
        <v>113</v>
      </c>
      <c r="CT33" t="s">
        <v>113</v>
      </c>
      <c r="CU33">
        <f t="shared" si="21"/>
        <v>2.7725887222397811</v>
      </c>
      <c r="CV33">
        <f t="shared" si="22"/>
        <v>2.91235066461494</v>
      </c>
      <c r="CW33">
        <f t="shared" si="23"/>
        <v>1.9801790919758284</v>
      </c>
      <c r="CX33">
        <f t="shared" si="24"/>
        <v>7.2440402184712136</v>
      </c>
      <c r="CY33" t="s">
        <v>113</v>
      </c>
      <c r="CZ33" t="s">
        <v>113</v>
      </c>
      <c r="DA33" t="s">
        <v>113</v>
      </c>
      <c r="DB33" t="s">
        <v>113</v>
      </c>
      <c r="DC33" t="s">
        <v>113</v>
      </c>
      <c r="DD33" t="s">
        <v>113</v>
      </c>
      <c r="DE33" t="s">
        <v>113</v>
      </c>
      <c r="DF33">
        <v>0</v>
      </c>
      <c r="DG33" t="s">
        <v>113</v>
      </c>
      <c r="DH33" t="s">
        <v>113</v>
      </c>
      <c r="DI33" t="s">
        <v>113</v>
      </c>
      <c r="DJ33">
        <v>1</v>
      </c>
      <c r="DK33" t="s">
        <v>113</v>
      </c>
      <c r="DL33" t="s">
        <v>113</v>
      </c>
      <c r="DM33" t="s">
        <v>113</v>
      </c>
      <c r="DN33" t="s">
        <v>113</v>
      </c>
      <c r="DO33" t="s">
        <v>113</v>
      </c>
      <c r="DP33" t="s">
        <v>113</v>
      </c>
      <c r="DQ33" t="s">
        <v>113</v>
      </c>
      <c r="DR33">
        <v>0</v>
      </c>
      <c r="DS33" t="s">
        <v>113</v>
      </c>
      <c r="DT33" t="s">
        <v>113</v>
      </c>
      <c r="DU33" t="s">
        <v>113</v>
      </c>
      <c r="DV33">
        <v>5</v>
      </c>
      <c r="DW33" t="s">
        <v>113</v>
      </c>
      <c r="DX33" t="s">
        <v>113</v>
      </c>
      <c r="DY33" t="s">
        <v>113</v>
      </c>
      <c r="DZ33">
        <v>18</v>
      </c>
      <c r="EA33" t="s">
        <v>113</v>
      </c>
      <c r="EB33" t="s">
        <v>113</v>
      </c>
      <c r="EC33" t="s">
        <v>113</v>
      </c>
      <c r="ED33" t="s">
        <v>113</v>
      </c>
      <c r="EE33" t="s">
        <v>113</v>
      </c>
      <c r="EF33" t="s">
        <v>113</v>
      </c>
      <c r="EG33" t="s">
        <v>113</v>
      </c>
      <c r="EH33" t="s">
        <v>113</v>
      </c>
      <c r="EI33" s="10" t="s">
        <v>113</v>
      </c>
      <c r="EJ33" s="10" t="s">
        <v>113</v>
      </c>
      <c r="EK33" s="10" t="s">
        <v>113</v>
      </c>
      <c r="EL33" s="10" t="s">
        <v>113</v>
      </c>
      <c r="EM33" s="10" t="s">
        <v>113</v>
      </c>
      <c r="EN33" s="10" t="s">
        <v>113</v>
      </c>
      <c r="EO33" s="8" t="s">
        <v>113</v>
      </c>
      <c r="EP33" s="8" t="s">
        <v>113</v>
      </c>
      <c r="EQ33">
        <v>20</v>
      </c>
      <c r="ER33">
        <v>20</v>
      </c>
      <c r="ES33">
        <v>20</v>
      </c>
      <c r="ET33">
        <v>10</v>
      </c>
      <c r="EU33">
        <v>10</v>
      </c>
      <c r="EV33">
        <v>10</v>
      </c>
      <c r="EW33">
        <v>3.8</v>
      </c>
      <c r="EX33">
        <f t="shared" si="10"/>
        <v>1.5561</v>
      </c>
      <c r="EY33">
        <v>6.6</v>
      </c>
      <c r="EZ33">
        <f t="shared" si="11"/>
        <v>2.7488999999999999</v>
      </c>
      <c r="FA33">
        <v>5.2</v>
      </c>
      <c r="FB33">
        <f t="shared" si="12"/>
        <v>2.1476000000000002</v>
      </c>
      <c r="FC33">
        <v>2.2200000000000002</v>
      </c>
      <c r="FD33">
        <v>1.75</v>
      </c>
      <c r="FE33">
        <v>2.11</v>
      </c>
      <c r="FF33">
        <v>1.46</v>
      </c>
      <c r="FG33" s="10">
        <f t="shared" si="25"/>
        <v>6.66</v>
      </c>
      <c r="FH33">
        <v>37.76</v>
      </c>
      <c r="FI33">
        <v>51.64</v>
      </c>
      <c r="FJ33">
        <v>25.21</v>
      </c>
    </row>
    <row r="34" spans="1:166" x14ac:dyDescent="0.2">
      <c r="A34" t="s">
        <v>399</v>
      </c>
      <c r="B34" t="s">
        <v>24</v>
      </c>
      <c r="C34" t="s">
        <v>168</v>
      </c>
      <c r="D34" t="s">
        <v>145</v>
      </c>
      <c r="E34">
        <v>1</v>
      </c>
      <c r="F34" t="s">
        <v>134</v>
      </c>
      <c r="G34">
        <v>51</v>
      </c>
      <c r="H34" s="2" t="s">
        <v>753</v>
      </c>
      <c r="I34" s="3">
        <v>30.739360000000001</v>
      </c>
      <c r="J34" s="3">
        <v>-81.465869999999995</v>
      </c>
      <c r="K34" s="3" t="s">
        <v>489</v>
      </c>
      <c r="L34" s="8" t="s">
        <v>113</v>
      </c>
      <c r="M34" s="3" t="s">
        <v>113</v>
      </c>
      <c r="N34" s="3" t="s">
        <v>113</v>
      </c>
      <c r="O34" s="3" t="s">
        <v>113</v>
      </c>
      <c r="P34" s="3" t="s">
        <v>113</v>
      </c>
      <c r="Q34" s="3" t="s">
        <v>113</v>
      </c>
      <c r="R34" s="3" t="s">
        <v>113</v>
      </c>
      <c r="S34" s="3" t="s">
        <v>113</v>
      </c>
      <c r="T34" s="3" t="s">
        <v>113</v>
      </c>
      <c r="U34" s="3" t="s">
        <v>113</v>
      </c>
      <c r="V34" s="3" t="s">
        <v>113</v>
      </c>
      <c r="W34" s="9" t="s">
        <v>113</v>
      </c>
      <c r="X34" s="3" t="s">
        <v>113</v>
      </c>
      <c r="Y34" s="3" t="s">
        <v>113</v>
      </c>
      <c r="Z34">
        <v>6.5</v>
      </c>
      <c r="AA34" s="7" t="s">
        <v>113</v>
      </c>
      <c r="AB34" t="s">
        <v>113</v>
      </c>
      <c r="AC34" t="s">
        <v>113</v>
      </c>
      <c r="AD34" t="s">
        <v>113</v>
      </c>
      <c r="AE34" t="s">
        <v>113</v>
      </c>
      <c r="AF34" t="s">
        <v>113</v>
      </c>
      <c r="AG34" t="s">
        <v>113</v>
      </c>
      <c r="AH34" t="s">
        <v>113</v>
      </c>
      <c r="AI34" s="7" t="s">
        <v>113</v>
      </c>
      <c r="AJ34" s="7" t="s">
        <v>113</v>
      </c>
      <c r="AK34" s="7" t="s">
        <v>113</v>
      </c>
      <c r="AL34" s="8" t="s">
        <v>113</v>
      </c>
      <c r="AM34" s="8" t="s">
        <v>113</v>
      </c>
      <c r="AN34" s="8" t="s">
        <v>113</v>
      </c>
      <c r="AO34" s="8">
        <f t="shared" si="16"/>
        <v>0</v>
      </c>
      <c r="AP34" s="8">
        <v>0</v>
      </c>
      <c r="AQ34" s="8">
        <v>0</v>
      </c>
      <c r="AR34" s="8">
        <v>0</v>
      </c>
      <c r="AS34" s="8">
        <f t="shared" si="17"/>
        <v>1.0066666666666666</v>
      </c>
      <c r="AT34" s="8">
        <v>0.97</v>
      </c>
      <c r="AU34" s="8">
        <v>0.56000000000000005</v>
      </c>
      <c r="AV34" s="8">
        <v>1.49</v>
      </c>
      <c r="AW34" s="8">
        <f t="shared" si="18"/>
        <v>1.3466666666666667</v>
      </c>
      <c r="AX34" s="8">
        <v>1.96</v>
      </c>
      <c r="AY34" s="8">
        <v>1.47</v>
      </c>
      <c r="AZ34" s="8">
        <v>0.61</v>
      </c>
      <c r="BA34" s="8">
        <v>0</v>
      </c>
      <c r="BB34" s="9">
        <v>23</v>
      </c>
      <c r="BC34" s="9">
        <v>75</v>
      </c>
      <c r="BD34" s="9">
        <v>8</v>
      </c>
      <c r="BE34" t="s">
        <v>113</v>
      </c>
      <c r="BF34" t="s">
        <v>113</v>
      </c>
      <c r="BG34" t="s">
        <v>113</v>
      </c>
      <c r="BH34">
        <v>1</v>
      </c>
      <c r="BI34">
        <v>0</v>
      </c>
      <c r="BJ34">
        <v>0</v>
      </c>
      <c r="BK34">
        <v>44</v>
      </c>
      <c r="BL34">
        <v>47</v>
      </c>
      <c r="BM34">
        <v>34</v>
      </c>
      <c r="BN34">
        <v>32</v>
      </c>
      <c r="BO34">
        <v>32</v>
      </c>
      <c r="BP34">
        <v>47</v>
      </c>
      <c r="BQ34">
        <v>43</v>
      </c>
      <c r="BR34">
        <v>45</v>
      </c>
      <c r="BS34">
        <v>49</v>
      </c>
      <c r="BT34">
        <v>45</v>
      </c>
      <c r="BU34">
        <v>45</v>
      </c>
      <c r="BV34">
        <v>40</v>
      </c>
      <c r="BW34">
        <v>41</v>
      </c>
      <c r="BX34">
        <v>50</v>
      </c>
      <c r="BY34">
        <v>47</v>
      </c>
      <c r="BZ34">
        <f t="shared" si="19"/>
        <v>42.733333333333334</v>
      </c>
      <c r="CA34">
        <v>1.5</v>
      </c>
      <c r="CB34">
        <v>1</v>
      </c>
      <c r="CC34">
        <v>3</v>
      </c>
      <c r="CD34">
        <v>1.5</v>
      </c>
      <c r="CE34">
        <v>1.5</v>
      </c>
      <c r="CF34">
        <v>1</v>
      </c>
      <c r="CG34">
        <v>1.5</v>
      </c>
      <c r="CH34">
        <v>3</v>
      </c>
      <c r="CI34">
        <v>2.5</v>
      </c>
      <c r="CJ34">
        <v>2.5</v>
      </c>
      <c r="CK34">
        <v>1</v>
      </c>
      <c r="CL34">
        <v>2.5</v>
      </c>
      <c r="CM34">
        <v>2</v>
      </c>
      <c r="CN34">
        <v>1.5</v>
      </c>
      <c r="CO34">
        <v>2</v>
      </c>
      <c r="CP34">
        <f t="shared" si="20"/>
        <v>1.8666666666666667</v>
      </c>
      <c r="CQ34">
        <v>19</v>
      </c>
      <c r="CR34" t="s">
        <v>113</v>
      </c>
      <c r="CS34" t="s">
        <v>113</v>
      </c>
      <c r="CT34" t="s">
        <v>113</v>
      </c>
      <c r="CU34">
        <f t="shared" si="21"/>
        <v>2.9444389791664403</v>
      </c>
      <c r="CV34">
        <f t="shared" si="22"/>
        <v>3.7549792558184598</v>
      </c>
      <c r="CW34">
        <f t="shared" si="23"/>
        <v>3.7887914145595665</v>
      </c>
      <c r="CX34">
        <f t="shared" si="24"/>
        <v>44.202944944138466</v>
      </c>
      <c r="CY34" t="s">
        <v>113</v>
      </c>
      <c r="CZ34" t="s">
        <v>113</v>
      </c>
      <c r="DA34" t="s">
        <v>113</v>
      </c>
      <c r="DB34" t="s">
        <v>113</v>
      </c>
      <c r="DC34" t="s">
        <v>113</v>
      </c>
      <c r="DD34" t="s">
        <v>113</v>
      </c>
      <c r="DE34" t="s">
        <v>113</v>
      </c>
      <c r="DF34">
        <v>0</v>
      </c>
      <c r="DG34" t="s">
        <v>113</v>
      </c>
      <c r="DH34" t="s">
        <v>113</v>
      </c>
      <c r="DI34" t="s">
        <v>113</v>
      </c>
      <c r="DJ34">
        <v>11</v>
      </c>
      <c r="DK34" t="s">
        <v>113</v>
      </c>
      <c r="DL34" t="s">
        <v>113</v>
      </c>
      <c r="DM34" t="s">
        <v>113</v>
      </c>
      <c r="DN34" t="s">
        <v>113</v>
      </c>
      <c r="DO34" t="s">
        <v>113</v>
      </c>
      <c r="DP34" t="s">
        <v>113</v>
      </c>
      <c r="DQ34" t="s">
        <v>113</v>
      </c>
      <c r="DR34">
        <v>1</v>
      </c>
      <c r="DS34" t="s">
        <v>113</v>
      </c>
      <c r="DT34" t="s">
        <v>113</v>
      </c>
      <c r="DU34" t="s">
        <v>113</v>
      </c>
      <c r="DV34">
        <v>17</v>
      </c>
      <c r="DW34" t="s">
        <v>113</v>
      </c>
      <c r="DX34" t="s">
        <v>113</v>
      </c>
      <c r="DY34" t="s">
        <v>113</v>
      </c>
      <c r="DZ34">
        <v>24</v>
      </c>
      <c r="EA34" t="s">
        <v>113</v>
      </c>
      <c r="EB34" t="s">
        <v>113</v>
      </c>
      <c r="EC34" t="s">
        <v>113</v>
      </c>
      <c r="ED34" t="s">
        <v>113</v>
      </c>
      <c r="EE34" t="s">
        <v>113</v>
      </c>
      <c r="EF34" t="s">
        <v>113</v>
      </c>
      <c r="EG34" t="s">
        <v>113</v>
      </c>
      <c r="EH34" t="s">
        <v>113</v>
      </c>
      <c r="EI34" s="10" t="s">
        <v>113</v>
      </c>
      <c r="EJ34" s="10" t="s">
        <v>113</v>
      </c>
      <c r="EK34" s="10" t="s">
        <v>113</v>
      </c>
      <c r="EL34" s="10" t="s">
        <v>113</v>
      </c>
      <c r="EM34" s="10" t="s">
        <v>113</v>
      </c>
      <c r="EN34" s="10" t="s">
        <v>113</v>
      </c>
      <c r="EO34" s="8" t="s">
        <v>113</v>
      </c>
      <c r="EP34" s="8" t="s">
        <v>113</v>
      </c>
      <c r="EQ34">
        <v>10</v>
      </c>
      <c r="ER34">
        <v>10</v>
      </c>
      <c r="ES34">
        <v>10</v>
      </c>
      <c r="ET34">
        <v>30</v>
      </c>
      <c r="EU34">
        <v>30</v>
      </c>
      <c r="EV34">
        <v>30</v>
      </c>
      <c r="EW34">
        <v>6.2</v>
      </c>
      <c r="EX34">
        <f t="shared" si="10"/>
        <v>2.5761000000000003</v>
      </c>
      <c r="EY34">
        <v>6.8</v>
      </c>
      <c r="EZ34">
        <f t="shared" si="11"/>
        <v>2.8356000000000003</v>
      </c>
      <c r="FA34">
        <v>6.5</v>
      </c>
      <c r="FB34">
        <f t="shared" si="12"/>
        <v>2.7056249999999999</v>
      </c>
      <c r="FC34">
        <v>6.96</v>
      </c>
      <c r="FD34">
        <v>1.7</v>
      </c>
      <c r="FE34">
        <v>5.76</v>
      </c>
      <c r="FF34">
        <v>3.98</v>
      </c>
      <c r="FG34" s="10">
        <f t="shared" si="25"/>
        <v>10.48</v>
      </c>
      <c r="FH34">
        <v>60.2</v>
      </c>
      <c r="FI34">
        <v>52.84</v>
      </c>
      <c r="FJ34">
        <v>58.6</v>
      </c>
    </row>
    <row r="35" spans="1:166" x14ac:dyDescent="0.2">
      <c r="A35" t="s">
        <v>281</v>
      </c>
      <c r="B35" t="s">
        <v>24</v>
      </c>
      <c r="C35" t="s">
        <v>168</v>
      </c>
      <c r="D35" t="s">
        <v>145</v>
      </c>
      <c r="E35">
        <v>1</v>
      </c>
      <c r="F35" t="s">
        <v>135</v>
      </c>
      <c r="G35">
        <v>51</v>
      </c>
      <c r="H35" s="2" t="s">
        <v>753</v>
      </c>
      <c r="I35" s="3">
        <v>30.739360000000001</v>
      </c>
      <c r="J35" s="3">
        <v>-81.465869999999995</v>
      </c>
      <c r="K35" s="3" t="s">
        <v>491</v>
      </c>
      <c r="L35" s="8" t="s">
        <v>113</v>
      </c>
      <c r="M35" s="3" t="s">
        <v>113</v>
      </c>
      <c r="N35" s="3" t="s">
        <v>113</v>
      </c>
      <c r="O35" s="3" t="s">
        <v>113</v>
      </c>
      <c r="P35" s="3" t="s">
        <v>113</v>
      </c>
      <c r="Q35" s="3" t="s">
        <v>113</v>
      </c>
      <c r="R35" s="3" t="s">
        <v>113</v>
      </c>
      <c r="S35" s="3" t="s">
        <v>113</v>
      </c>
      <c r="T35" s="3" t="s">
        <v>113</v>
      </c>
      <c r="U35" s="3" t="s">
        <v>113</v>
      </c>
      <c r="V35" s="3" t="s">
        <v>113</v>
      </c>
      <c r="W35" s="9" t="s">
        <v>113</v>
      </c>
      <c r="X35" s="3" t="s">
        <v>113</v>
      </c>
      <c r="Y35" s="3" t="s">
        <v>113</v>
      </c>
      <c r="Z35">
        <v>7</v>
      </c>
      <c r="AA35" s="7" t="s">
        <v>113</v>
      </c>
      <c r="AB35" t="s">
        <v>113</v>
      </c>
      <c r="AC35" t="s">
        <v>113</v>
      </c>
      <c r="AD35" t="s">
        <v>113</v>
      </c>
      <c r="AE35" t="s">
        <v>113</v>
      </c>
      <c r="AF35" t="s">
        <v>113</v>
      </c>
      <c r="AG35" t="s">
        <v>113</v>
      </c>
      <c r="AH35" t="s">
        <v>113</v>
      </c>
      <c r="AI35" s="7" t="s">
        <v>113</v>
      </c>
      <c r="AJ35" s="7" t="s">
        <v>113</v>
      </c>
      <c r="AK35" s="7" t="s">
        <v>113</v>
      </c>
      <c r="AL35" s="8" t="s">
        <v>113</v>
      </c>
      <c r="AM35" s="8" t="s">
        <v>113</v>
      </c>
      <c r="AN35" s="8" t="s">
        <v>113</v>
      </c>
      <c r="AO35" s="8">
        <f t="shared" si="16"/>
        <v>0.04</v>
      </c>
      <c r="AP35" s="8">
        <v>0</v>
      </c>
      <c r="AQ35" s="8">
        <v>0.12</v>
      </c>
      <c r="AR35" s="8">
        <v>0</v>
      </c>
      <c r="AS35" s="8">
        <f t="shared" si="17"/>
        <v>0.23666666666666666</v>
      </c>
      <c r="AT35" s="8">
        <v>0.44</v>
      </c>
      <c r="AU35" s="8">
        <v>0.08</v>
      </c>
      <c r="AV35" s="8">
        <v>0.19</v>
      </c>
      <c r="AW35" s="8">
        <f t="shared" si="18"/>
        <v>0.77</v>
      </c>
      <c r="AX35" s="8">
        <v>1.62</v>
      </c>
      <c r="AY35" s="8">
        <v>0.15</v>
      </c>
      <c r="AZ35" s="8">
        <v>0.54</v>
      </c>
      <c r="BA35" s="8">
        <v>1</v>
      </c>
      <c r="BB35" s="9">
        <v>12</v>
      </c>
      <c r="BC35" s="9">
        <v>55</v>
      </c>
      <c r="BD35" s="9">
        <v>5</v>
      </c>
      <c r="BE35" t="s">
        <v>113</v>
      </c>
      <c r="BF35" t="s">
        <v>113</v>
      </c>
      <c r="BG35" t="s">
        <v>113</v>
      </c>
      <c r="BH35">
        <v>1</v>
      </c>
      <c r="BI35">
        <v>0</v>
      </c>
      <c r="BJ35">
        <v>0</v>
      </c>
      <c r="BK35">
        <v>46</v>
      </c>
      <c r="BL35">
        <v>38</v>
      </c>
      <c r="BM35">
        <v>41</v>
      </c>
      <c r="BN35">
        <v>46</v>
      </c>
      <c r="BO35">
        <v>44</v>
      </c>
      <c r="BP35">
        <v>33</v>
      </c>
      <c r="BQ35">
        <v>48</v>
      </c>
      <c r="BR35">
        <v>40</v>
      </c>
      <c r="BS35">
        <v>37</v>
      </c>
      <c r="BT35">
        <v>39</v>
      </c>
      <c r="BU35">
        <v>35</v>
      </c>
      <c r="BV35">
        <v>41</v>
      </c>
      <c r="BW35">
        <v>41</v>
      </c>
      <c r="BX35">
        <v>40</v>
      </c>
      <c r="BY35">
        <v>48</v>
      </c>
      <c r="BZ35">
        <f t="shared" si="19"/>
        <v>41.133333333333333</v>
      </c>
      <c r="CA35">
        <v>4</v>
      </c>
      <c r="CB35">
        <v>2.5</v>
      </c>
      <c r="CC35">
        <v>1.5</v>
      </c>
      <c r="CD35">
        <v>1</v>
      </c>
      <c r="CE35">
        <v>2.5</v>
      </c>
      <c r="CF35">
        <v>2</v>
      </c>
      <c r="CG35">
        <v>2.5</v>
      </c>
      <c r="CH35">
        <v>1.5</v>
      </c>
      <c r="CI35">
        <v>2</v>
      </c>
      <c r="CJ35">
        <v>2</v>
      </c>
      <c r="CK35">
        <v>2</v>
      </c>
      <c r="CL35">
        <v>2</v>
      </c>
      <c r="CM35">
        <v>1.5</v>
      </c>
      <c r="CN35">
        <v>1.5</v>
      </c>
      <c r="CO35">
        <v>2</v>
      </c>
      <c r="CP35">
        <f t="shared" si="20"/>
        <v>2.0333333333333332</v>
      </c>
      <c r="CQ35">
        <v>15</v>
      </c>
      <c r="CR35" t="s">
        <v>113</v>
      </c>
      <c r="CS35" t="s">
        <v>113</v>
      </c>
      <c r="CT35" t="s">
        <v>113</v>
      </c>
      <c r="CU35">
        <f t="shared" si="21"/>
        <v>2.7080502011022101</v>
      </c>
      <c r="CV35">
        <f t="shared" si="22"/>
        <v>3.7168188228031775</v>
      </c>
      <c r="CW35">
        <f t="shared" si="23"/>
        <v>3.5311317244565812</v>
      </c>
      <c r="CX35">
        <f t="shared" si="24"/>
        <v>34.162608404698808</v>
      </c>
      <c r="CY35" t="s">
        <v>113</v>
      </c>
      <c r="CZ35" t="s">
        <v>113</v>
      </c>
      <c r="DA35" t="s">
        <v>113</v>
      </c>
      <c r="DB35" t="s">
        <v>113</v>
      </c>
      <c r="DC35" t="s">
        <v>113</v>
      </c>
      <c r="DD35" t="s">
        <v>113</v>
      </c>
      <c r="DE35" t="s">
        <v>113</v>
      </c>
      <c r="DF35">
        <v>0</v>
      </c>
      <c r="DG35" t="s">
        <v>113</v>
      </c>
      <c r="DH35" t="s">
        <v>113</v>
      </c>
      <c r="DI35" t="s">
        <v>113</v>
      </c>
      <c r="DJ35">
        <v>8</v>
      </c>
      <c r="DK35" t="s">
        <v>113</v>
      </c>
      <c r="DL35" t="s">
        <v>113</v>
      </c>
      <c r="DM35" t="s">
        <v>113</v>
      </c>
      <c r="DN35" t="s">
        <v>113</v>
      </c>
      <c r="DO35" t="s">
        <v>113</v>
      </c>
      <c r="DP35" t="s">
        <v>113</v>
      </c>
      <c r="DQ35" t="s">
        <v>113</v>
      </c>
      <c r="DR35">
        <v>2</v>
      </c>
      <c r="DS35" t="s">
        <v>113</v>
      </c>
      <c r="DT35" t="s">
        <v>113</v>
      </c>
      <c r="DU35" t="s">
        <v>113</v>
      </c>
      <c r="DV35">
        <v>3</v>
      </c>
      <c r="DW35" t="s">
        <v>113</v>
      </c>
      <c r="DX35" t="s">
        <v>113</v>
      </c>
      <c r="DY35" t="s">
        <v>113</v>
      </c>
      <c r="DZ35">
        <v>29</v>
      </c>
      <c r="EA35" t="s">
        <v>113</v>
      </c>
      <c r="EB35" t="s">
        <v>113</v>
      </c>
      <c r="EC35" t="s">
        <v>113</v>
      </c>
      <c r="ED35" t="s">
        <v>113</v>
      </c>
      <c r="EE35" t="s">
        <v>113</v>
      </c>
      <c r="EF35" t="s">
        <v>113</v>
      </c>
      <c r="EG35" t="s">
        <v>113</v>
      </c>
      <c r="EH35" t="s">
        <v>113</v>
      </c>
      <c r="EI35" s="10" t="s">
        <v>113</v>
      </c>
      <c r="EJ35" s="10" t="s">
        <v>113</v>
      </c>
      <c r="EK35" s="10" t="s">
        <v>113</v>
      </c>
      <c r="EL35" s="10" t="s">
        <v>113</v>
      </c>
      <c r="EM35" s="10" t="s">
        <v>113</v>
      </c>
      <c r="EN35" s="10" t="s">
        <v>113</v>
      </c>
      <c r="EO35" s="8" t="s">
        <v>113</v>
      </c>
      <c r="EP35" s="8" t="s">
        <v>113</v>
      </c>
      <c r="EQ35">
        <v>40</v>
      </c>
      <c r="ER35">
        <v>40</v>
      </c>
      <c r="ES35">
        <v>40</v>
      </c>
      <c r="ET35">
        <v>20</v>
      </c>
      <c r="EU35">
        <v>20</v>
      </c>
      <c r="EV35">
        <v>20</v>
      </c>
      <c r="EW35">
        <v>4.5999999999999996</v>
      </c>
      <c r="EX35">
        <f t="shared" si="10"/>
        <v>1.8928999999999998</v>
      </c>
      <c r="EY35">
        <v>4</v>
      </c>
      <c r="EZ35">
        <f t="shared" si="11"/>
        <v>1.6400000000000001</v>
      </c>
      <c r="FA35">
        <v>4.3</v>
      </c>
      <c r="FB35">
        <f t="shared" si="12"/>
        <v>1.7662249999999999</v>
      </c>
      <c r="FC35">
        <v>8.77</v>
      </c>
      <c r="FD35">
        <v>4.59</v>
      </c>
      <c r="FE35">
        <v>7.92</v>
      </c>
      <c r="FF35">
        <v>5.48</v>
      </c>
      <c r="FG35" s="10">
        <f t="shared" si="25"/>
        <v>9.7800000000000011</v>
      </c>
      <c r="FH35">
        <v>51.74</v>
      </c>
      <c r="FI35">
        <v>50</v>
      </c>
      <c r="FJ35">
        <v>51.4</v>
      </c>
    </row>
    <row r="36" spans="1:166" x14ac:dyDescent="0.2">
      <c r="A36" t="s">
        <v>400</v>
      </c>
      <c r="B36" t="s">
        <v>24</v>
      </c>
      <c r="C36" t="s">
        <v>168</v>
      </c>
      <c r="D36" t="s">
        <v>145</v>
      </c>
      <c r="E36">
        <v>1</v>
      </c>
      <c r="F36" t="s">
        <v>220</v>
      </c>
      <c r="G36">
        <v>51</v>
      </c>
      <c r="H36" s="2" t="s">
        <v>753</v>
      </c>
      <c r="I36" s="3">
        <v>30.739360000000001</v>
      </c>
      <c r="J36" s="3">
        <v>-81.465869999999995</v>
      </c>
      <c r="K36" s="3" t="s">
        <v>489</v>
      </c>
      <c r="L36" s="8" t="s">
        <v>113</v>
      </c>
      <c r="M36" s="3" t="s">
        <v>113</v>
      </c>
      <c r="N36" s="3" t="s">
        <v>113</v>
      </c>
      <c r="O36" s="3" t="s">
        <v>113</v>
      </c>
      <c r="P36" s="3" t="s">
        <v>113</v>
      </c>
      <c r="Q36" s="3" t="s">
        <v>113</v>
      </c>
      <c r="R36" s="3" t="s">
        <v>113</v>
      </c>
      <c r="S36" s="3" t="s">
        <v>113</v>
      </c>
      <c r="T36" s="3" t="s">
        <v>113</v>
      </c>
      <c r="U36" s="3" t="s">
        <v>113</v>
      </c>
      <c r="V36" s="3" t="s">
        <v>113</v>
      </c>
      <c r="W36" s="9" t="s">
        <v>113</v>
      </c>
      <c r="X36" s="3" t="s">
        <v>113</v>
      </c>
      <c r="Y36" s="3" t="s">
        <v>113</v>
      </c>
      <c r="Z36">
        <v>6.25</v>
      </c>
      <c r="AA36" s="7" t="s">
        <v>113</v>
      </c>
      <c r="AB36" t="s">
        <v>113</v>
      </c>
      <c r="AC36" t="s">
        <v>113</v>
      </c>
      <c r="AD36" t="s">
        <v>113</v>
      </c>
      <c r="AE36" t="s">
        <v>113</v>
      </c>
      <c r="AF36" t="s">
        <v>113</v>
      </c>
      <c r="AG36" t="s">
        <v>113</v>
      </c>
      <c r="AH36" t="s">
        <v>113</v>
      </c>
      <c r="AI36" s="7" t="s">
        <v>113</v>
      </c>
      <c r="AJ36" s="7" t="s">
        <v>113</v>
      </c>
      <c r="AK36" s="7" t="s">
        <v>113</v>
      </c>
      <c r="AL36" s="8" t="s">
        <v>113</v>
      </c>
      <c r="AM36" s="8" t="s">
        <v>113</v>
      </c>
      <c r="AN36" s="8" t="s">
        <v>113</v>
      </c>
      <c r="AO36" s="8">
        <f t="shared" si="16"/>
        <v>0.11333333333333334</v>
      </c>
      <c r="AP36" s="8">
        <v>0</v>
      </c>
      <c r="AQ36" s="8">
        <v>0.23</v>
      </c>
      <c r="AR36" s="8">
        <v>0.11</v>
      </c>
      <c r="AS36" s="8">
        <f t="shared" si="17"/>
        <v>0.38666666666666666</v>
      </c>
      <c r="AT36" s="8">
        <v>0.27</v>
      </c>
      <c r="AU36" s="8">
        <v>0.6</v>
      </c>
      <c r="AV36" s="8">
        <v>0.28999999999999998</v>
      </c>
      <c r="AW36" s="8">
        <f t="shared" si="18"/>
        <v>0.73</v>
      </c>
      <c r="AX36" s="8">
        <v>0.61</v>
      </c>
      <c r="AY36" s="8">
        <v>0.63</v>
      </c>
      <c r="AZ36" s="8">
        <v>0.95</v>
      </c>
      <c r="BA36" s="8">
        <v>0</v>
      </c>
      <c r="BB36" s="9">
        <v>24</v>
      </c>
      <c r="BC36" s="9">
        <v>70</v>
      </c>
      <c r="BD36" s="9">
        <v>5</v>
      </c>
      <c r="BE36" t="s">
        <v>113</v>
      </c>
      <c r="BF36" t="s">
        <v>113</v>
      </c>
      <c r="BG36" t="s">
        <v>113</v>
      </c>
      <c r="BH36">
        <v>0.8</v>
      </c>
      <c r="BI36">
        <v>0.2</v>
      </c>
      <c r="BJ36">
        <v>0</v>
      </c>
      <c r="BK36">
        <v>42</v>
      </c>
      <c r="BL36">
        <v>47</v>
      </c>
      <c r="BM36">
        <v>38</v>
      </c>
      <c r="BN36">
        <v>41</v>
      </c>
      <c r="BO36">
        <v>44</v>
      </c>
      <c r="BP36">
        <v>37</v>
      </c>
      <c r="BQ36">
        <v>44</v>
      </c>
      <c r="BR36">
        <v>42</v>
      </c>
      <c r="BS36">
        <v>53</v>
      </c>
      <c r="BT36">
        <v>37</v>
      </c>
      <c r="BU36">
        <v>43</v>
      </c>
      <c r="BV36">
        <v>46</v>
      </c>
      <c r="BW36">
        <v>46</v>
      </c>
      <c r="BX36">
        <v>49</v>
      </c>
      <c r="BY36">
        <v>33</v>
      </c>
      <c r="BZ36">
        <f t="shared" si="19"/>
        <v>42.8</v>
      </c>
      <c r="CA36">
        <v>2.5</v>
      </c>
      <c r="CB36">
        <v>1.5</v>
      </c>
      <c r="CC36">
        <v>2.5</v>
      </c>
      <c r="CD36">
        <v>2.5</v>
      </c>
      <c r="CE36">
        <v>1.5</v>
      </c>
      <c r="CF36">
        <v>1.5</v>
      </c>
      <c r="CG36">
        <v>1.5</v>
      </c>
      <c r="CH36">
        <v>2</v>
      </c>
      <c r="CI36">
        <v>3</v>
      </c>
      <c r="CJ36">
        <v>1.5</v>
      </c>
      <c r="CK36">
        <v>2</v>
      </c>
      <c r="CL36">
        <v>1.5</v>
      </c>
      <c r="CM36">
        <v>1.5</v>
      </c>
      <c r="CN36">
        <v>3</v>
      </c>
      <c r="CO36">
        <v>2.5</v>
      </c>
      <c r="CP36">
        <f t="shared" si="20"/>
        <v>2.0333333333333332</v>
      </c>
      <c r="CQ36">
        <v>20</v>
      </c>
      <c r="CR36" t="s">
        <v>113</v>
      </c>
      <c r="CS36" t="s">
        <v>113</v>
      </c>
      <c r="CT36" t="s">
        <v>113</v>
      </c>
      <c r="CU36">
        <f t="shared" si="21"/>
        <v>2.9957322735539909</v>
      </c>
      <c r="CV36">
        <f t="shared" si="22"/>
        <v>3.7565381025877511</v>
      </c>
      <c r="CW36">
        <f t="shared" si="23"/>
        <v>3.8313271808168978</v>
      </c>
      <c r="CX36">
        <f t="shared" si="24"/>
        <v>46.123712136772177</v>
      </c>
      <c r="CY36" t="s">
        <v>113</v>
      </c>
      <c r="CZ36" t="s">
        <v>113</v>
      </c>
      <c r="DA36" t="s">
        <v>113</v>
      </c>
      <c r="DB36" t="s">
        <v>113</v>
      </c>
      <c r="DC36" t="s">
        <v>113</v>
      </c>
      <c r="DD36" t="s">
        <v>113</v>
      </c>
      <c r="DE36" t="s">
        <v>113</v>
      </c>
      <c r="DF36">
        <v>0</v>
      </c>
      <c r="DG36" t="s">
        <v>113</v>
      </c>
      <c r="DH36" t="s">
        <v>113</v>
      </c>
      <c r="DI36" t="s">
        <v>113</v>
      </c>
      <c r="DJ36">
        <v>7</v>
      </c>
      <c r="DK36" t="s">
        <v>113</v>
      </c>
      <c r="DL36" t="s">
        <v>113</v>
      </c>
      <c r="DM36" t="s">
        <v>113</v>
      </c>
      <c r="DN36" t="s">
        <v>113</v>
      </c>
      <c r="DO36" t="s">
        <v>113</v>
      </c>
      <c r="DP36" t="s">
        <v>113</v>
      </c>
      <c r="DQ36" t="s">
        <v>113</v>
      </c>
      <c r="DR36">
        <v>3</v>
      </c>
      <c r="DS36" t="s">
        <v>113</v>
      </c>
      <c r="DT36" t="s">
        <v>113</v>
      </c>
      <c r="DU36" t="s">
        <v>113</v>
      </c>
      <c r="DV36">
        <v>8</v>
      </c>
      <c r="DW36" t="s">
        <v>113</v>
      </c>
      <c r="DX36" t="s">
        <v>113</v>
      </c>
      <c r="DY36" t="s">
        <v>113</v>
      </c>
      <c r="DZ36">
        <v>14</v>
      </c>
      <c r="EA36" t="s">
        <v>113</v>
      </c>
      <c r="EB36" t="s">
        <v>113</v>
      </c>
      <c r="EC36" t="s">
        <v>113</v>
      </c>
      <c r="ED36" t="s">
        <v>113</v>
      </c>
      <c r="EE36" t="s">
        <v>113</v>
      </c>
      <c r="EF36" t="s">
        <v>113</v>
      </c>
      <c r="EG36" t="s">
        <v>113</v>
      </c>
      <c r="EH36" t="s">
        <v>113</v>
      </c>
      <c r="EI36" s="10" t="s">
        <v>113</v>
      </c>
      <c r="EJ36" s="10" t="s">
        <v>113</v>
      </c>
      <c r="EK36" s="10" t="s">
        <v>113</v>
      </c>
      <c r="EL36" s="10" t="s">
        <v>113</v>
      </c>
      <c r="EM36" s="10" t="s">
        <v>113</v>
      </c>
      <c r="EN36" s="10" t="s">
        <v>113</v>
      </c>
      <c r="EO36" s="8" t="s">
        <v>113</v>
      </c>
      <c r="EP36" s="8" t="s">
        <v>113</v>
      </c>
      <c r="EQ36">
        <v>40</v>
      </c>
      <c r="ER36">
        <v>40</v>
      </c>
      <c r="ES36">
        <v>40</v>
      </c>
      <c r="ET36">
        <v>20</v>
      </c>
      <c r="EU36">
        <v>20</v>
      </c>
      <c r="EV36">
        <v>20</v>
      </c>
      <c r="EW36">
        <v>4.4000000000000004</v>
      </c>
      <c r="EX36">
        <f t="shared" si="10"/>
        <v>1.8084000000000002</v>
      </c>
      <c r="EY36">
        <v>3.2</v>
      </c>
      <c r="EZ36">
        <f t="shared" si="11"/>
        <v>1.3056000000000003</v>
      </c>
      <c r="FA36">
        <v>3.8</v>
      </c>
      <c r="FB36">
        <f t="shared" si="12"/>
        <v>1.5561</v>
      </c>
      <c r="FC36">
        <v>8</v>
      </c>
      <c r="FD36">
        <v>5.84</v>
      </c>
      <c r="FE36">
        <v>7.48</v>
      </c>
      <c r="FF36">
        <v>5.18</v>
      </c>
      <c r="FG36" s="10">
        <f t="shared" si="25"/>
        <v>8.98</v>
      </c>
      <c r="FH36">
        <v>48.9</v>
      </c>
      <c r="FI36">
        <v>58.88</v>
      </c>
      <c r="FJ36">
        <v>51.21</v>
      </c>
    </row>
    <row r="37" spans="1:166" x14ac:dyDescent="0.2">
      <c r="A37" t="s">
        <v>401</v>
      </c>
      <c r="B37" t="s">
        <v>24</v>
      </c>
      <c r="C37" t="s">
        <v>168</v>
      </c>
      <c r="D37" t="s">
        <v>145</v>
      </c>
      <c r="E37">
        <v>1</v>
      </c>
      <c r="F37" t="s">
        <v>221</v>
      </c>
      <c r="G37">
        <v>51</v>
      </c>
      <c r="H37" s="2" t="s">
        <v>753</v>
      </c>
      <c r="I37" s="3">
        <v>30.739360000000001</v>
      </c>
      <c r="J37" s="3">
        <v>-81.465869999999995</v>
      </c>
      <c r="K37" s="3" t="s">
        <v>489</v>
      </c>
      <c r="L37" s="8" t="s">
        <v>113</v>
      </c>
      <c r="M37" s="3" t="s">
        <v>113</v>
      </c>
      <c r="N37" s="3" t="s">
        <v>113</v>
      </c>
      <c r="O37" s="3" t="s">
        <v>113</v>
      </c>
      <c r="P37" s="3" t="s">
        <v>113</v>
      </c>
      <c r="Q37" s="3" t="s">
        <v>113</v>
      </c>
      <c r="R37" s="3" t="s">
        <v>113</v>
      </c>
      <c r="S37" s="3" t="s">
        <v>113</v>
      </c>
      <c r="T37" s="3" t="s">
        <v>113</v>
      </c>
      <c r="U37" s="3" t="s">
        <v>113</v>
      </c>
      <c r="V37" s="3" t="s">
        <v>113</v>
      </c>
      <c r="W37" s="9" t="s">
        <v>113</v>
      </c>
      <c r="X37" s="3" t="s">
        <v>113</v>
      </c>
      <c r="Y37" s="3" t="s">
        <v>113</v>
      </c>
      <c r="Z37">
        <v>7</v>
      </c>
      <c r="AA37" s="7" t="s">
        <v>113</v>
      </c>
      <c r="AB37" t="s">
        <v>113</v>
      </c>
      <c r="AC37" t="s">
        <v>113</v>
      </c>
      <c r="AD37" t="s">
        <v>113</v>
      </c>
      <c r="AE37" t="s">
        <v>113</v>
      </c>
      <c r="AF37" t="s">
        <v>113</v>
      </c>
      <c r="AG37" t="s">
        <v>113</v>
      </c>
      <c r="AH37" t="s">
        <v>113</v>
      </c>
      <c r="AI37" s="7" t="s">
        <v>113</v>
      </c>
      <c r="AJ37" s="7" t="s">
        <v>113</v>
      </c>
      <c r="AK37" s="7" t="s">
        <v>113</v>
      </c>
      <c r="AL37" s="8" t="s">
        <v>113</v>
      </c>
      <c r="AM37" s="8" t="s">
        <v>113</v>
      </c>
      <c r="AN37" s="8" t="s">
        <v>113</v>
      </c>
      <c r="AO37" s="8">
        <f t="shared" si="16"/>
        <v>0.04</v>
      </c>
      <c r="AP37" s="8">
        <v>0.12</v>
      </c>
      <c r="AQ37" s="8">
        <v>0</v>
      </c>
      <c r="AR37" s="8">
        <v>0</v>
      </c>
      <c r="AS37" s="8">
        <f t="shared" si="17"/>
        <v>0.28999999999999998</v>
      </c>
      <c r="AT37" s="8">
        <v>0.21</v>
      </c>
      <c r="AU37" s="8">
        <v>0.38</v>
      </c>
      <c r="AV37" s="8">
        <v>0.28000000000000003</v>
      </c>
      <c r="AW37" s="8">
        <f t="shared" si="18"/>
        <v>0.55333333333333334</v>
      </c>
      <c r="AX37" s="8">
        <v>0.2</v>
      </c>
      <c r="AY37" s="8">
        <v>1.01</v>
      </c>
      <c r="AZ37" s="8">
        <v>0.45</v>
      </c>
      <c r="BA37" s="8">
        <v>1</v>
      </c>
      <c r="BB37" s="9">
        <v>0</v>
      </c>
      <c r="BC37" s="9">
        <v>50</v>
      </c>
      <c r="BD37" s="9">
        <v>4</v>
      </c>
      <c r="BE37" t="s">
        <v>113</v>
      </c>
      <c r="BF37" t="s">
        <v>113</v>
      </c>
      <c r="BG37" t="s">
        <v>113</v>
      </c>
      <c r="BH37">
        <v>0.8</v>
      </c>
      <c r="BI37">
        <v>0.2</v>
      </c>
      <c r="BJ37">
        <v>0</v>
      </c>
      <c r="BK37">
        <v>33</v>
      </c>
      <c r="BL37">
        <v>30</v>
      </c>
      <c r="BM37">
        <v>38</v>
      </c>
      <c r="BN37">
        <v>42</v>
      </c>
      <c r="BO37">
        <v>31</v>
      </c>
      <c r="BP37">
        <v>38</v>
      </c>
      <c r="BQ37">
        <v>32</v>
      </c>
      <c r="BR37">
        <v>34</v>
      </c>
      <c r="BS37">
        <v>39</v>
      </c>
      <c r="BT37">
        <v>34</v>
      </c>
      <c r="BU37">
        <v>46</v>
      </c>
      <c r="BV37">
        <v>31</v>
      </c>
      <c r="BW37">
        <v>44</v>
      </c>
      <c r="BX37">
        <v>27</v>
      </c>
      <c r="BY37">
        <v>36</v>
      </c>
      <c r="BZ37">
        <f t="shared" si="19"/>
        <v>35.666666666666664</v>
      </c>
      <c r="CA37">
        <v>1.5</v>
      </c>
      <c r="CB37">
        <v>1.5</v>
      </c>
      <c r="CC37">
        <v>1</v>
      </c>
      <c r="CD37">
        <v>2</v>
      </c>
      <c r="CE37">
        <v>1.5</v>
      </c>
      <c r="CF37">
        <v>2</v>
      </c>
      <c r="CG37">
        <v>3</v>
      </c>
      <c r="CH37">
        <v>1</v>
      </c>
      <c r="CI37">
        <v>3</v>
      </c>
      <c r="CJ37">
        <v>1.5</v>
      </c>
      <c r="CK37">
        <v>2</v>
      </c>
      <c r="CL37">
        <v>1.5</v>
      </c>
      <c r="CM37">
        <v>1.5</v>
      </c>
      <c r="CN37">
        <v>3.5</v>
      </c>
      <c r="CO37">
        <v>2</v>
      </c>
      <c r="CP37">
        <f t="shared" si="20"/>
        <v>1.9</v>
      </c>
      <c r="CQ37">
        <v>25</v>
      </c>
      <c r="CR37" t="s">
        <v>113</v>
      </c>
      <c r="CS37" t="s">
        <v>113</v>
      </c>
      <c r="CT37" t="s">
        <v>113</v>
      </c>
      <c r="CU37">
        <f t="shared" si="21"/>
        <v>3.2188758248682006</v>
      </c>
      <c r="CV37">
        <f t="shared" si="22"/>
        <v>3.5742165457937962</v>
      </c>
      <c r="CW37">
        <f t="shared" si="23"/>
        <v>3.6401329736700094</v>
      </c>
      <c r="CX37">
        <f t="shared" si="24"/>
        <v>38.096902273510587</v>
      </c>
      <c r="CY37" t="s">
        <v>113</v>
      </c>
      <c r="CZ37" t="s">
        <v>113</v>
      </c>
      <c r="DA37" t="s">
        <v>113</v>
      </c>
      <c r="DB37" t="s">
        <v>113</v>
      </c>
      <c r="DC37" t="s">
        <v>113</v>
      </c>
      <c r="DD37" t="s">
        <v>113</v>
      </c>
      <c r="DE37" t="s">
        <v>113</v>
      </c>
      <c r="DF37">
        <v>0</v>
      </c>
      <c r="DG37" t="s">
        <v>113</v>
      </c>
      <c r="DH37" t="s">
        <v>113</v>
      </c>
      <c r="DI37" t="s">
        <v>113</v>
      </c>
      <c r="DJ37">
        <v>26</v>
      </c>
      <c r="DK37" t="s">
        <v>113</v>
      </c>
      <c r="DL37" t="s">
        <v>113</v>
      </c>
      <c r="DM37" t="s">
        <v>113</v>
      </c>
      <c r="DN37" t="s">
        <v>113</v>
      </c>
      <c r="DO37" t="s">
        <v>113</v>
      </c>
      <c r="DP37" t="s">
        <v>113</v>
      </c>
      <c r="DQ37" t="s">
        <v>113</v>
      </c>
      <c r="DR37">
        <v>0</v>
      </c>
      <c r="DS37" t="s">
        <v>113</v>
      </c>
      <c r="DT37" t="s">
        <v>113</v>
      </c>
      <c r="DU37" t="s">
        <v>113</v>
      </c>
      <c r="DV37">
        <v>1</v>
      </c>
      <c r="DW37" t="s">
        <v>113</v>
      </c>
      <c r="DX37" t="s">
        <v>113</v>
      </c>
      <c r="DY37" t="s">
        <v>113</v>
      </c>
      <c r="DZ37">
        <v>11</v>
      </c>
      <c r="EA37" t="s">
        <v>113</v>
      </c>
      <c r="EB37" t="s">
        <v>113</v>
      </c>
      <c r="EC37" t="s">
        <v>113</v>
      </c>
      <c r="ED37" t="s">
        <v>113</v>
      </c>
      <c r="EE37" t="s">
        <v>113</v>
      </c>
      <c r="EF37" t="s">
        <v>113</v>
      </c>
      <c r="EG37" t="s">
        <v>113</v>
      </c>
      <c r="EH37" t="s">
        <v>113</v>
      </c>
      <c r="EI37" s="10" t="s">
        <v>113</v>
      </c>
      <c r="EJ37" s="10" t="s">
        <v>113</v>
      </c>
      <c r="EK37" s="10" t="s">
        <v>113</v>
      </c>
      <c r="EL37" s="10" t="s">
        <v>113</v>
      </c>
      <c r="EM37" s="10" t="s">
        <v>113</v>
      </c>
      <c r="EN37" s="10" t="s">
        <v>113</v>
      </c>
      <c r="EO37" s="8" t="s">
        <v>113</v>
      </c>
      <c r="EP37" s="8" t="s">
        <v>113</v>
      </c>
      <c r="EQ37">
        <v>20</v>
      </c>
      <c r="ER37">
        <v>20</v>
      </c>
      <c r="ES37">
        <v>20</v>
      </c>
      <c r="ET37">
        <v>10</v>
      </c>
      <c r="EU37">
        <v>10</v>
      </c>
      <c r="EV37">
        <v>10</v>
      </c>
      <c r="EW37">
        <v>4</v>
      </c>
      <c r="EX37">
        <f t="shared" si="10"/>
        <v>1.6400000000000001</v>
      </c>
      <c r="EY37">
        <v>3.8</v>
      </c>
      <c r="EZ37">
        <f t="shared" si="11"/>
        <v>1.5561</v>
      </c>
      <c r="FA37">
        <v>3.9</v>
      </c>
      <c r="FB37">
        <f t="shared" si="12"/>
        <v>1.598025</v>
      </c>
      <c r="FC37">
        <v>1.34</v>
      </c>
      <c r="FD37">
        <v>2.16</v>
      </c>
      <c r="FE37">
        <v>1.55</v>
      </c>
      <c r="FF37">
        <v>1.07</v>
      </c>
      <c r="FG37" s="10">
        <f t="shared" si="25"/>
        <v>4.97</v>
      </c>
      <c r="FH37">
        <v>55.42</v>
      </c>
      <c r="FI37">
        <v>59.58</v>
      </c>
      <c r="FJ37">
        <v>56.53</v>
      </c>
    </row>
    <row r="38" spans="1:166" x14ac:dyDescent="0.2">
      <c r="A38" t="s">
        <v>402</v>
      </c>
      <c r="B38" t="s">
        <v>24</v>
      </c>
      <c r="C38" t="s">
        <v>168</v>
      </c>
      <c r="D38" t="s">
        <v>146</v>
      </c>
      <c r="E38">
        <v>2</v>
      </c>
      <c r="F38" t="s">
        <v>134</v>
      </c>
      <c r="G38">
        <v>51</v>
      </c>
      <c r="H38" s="2" t="s">
        <v>753</v>
      </c>
      <c r="I38" s="3">
        <v>30.738689999999998</v>
      </c>
      <c r="J38" s="3">
        <v>-81.466200000000001</v>
      </c>
      <c r="K38" s="3" t="s">
        <v>489</v>
      </c>
      <c r="L38" s="8" t="s">
        <v>113</v>
      </c>
      <c r="M38" s="3" t="s">
        <v>113</v>
      </c>
      <c r="N38" s="3" t="s">
        <v>113</v>
      </c>
      <c r="O38" s="3" t="s">
        <v>113</v>
      </c>
      <c r="P38" s="3" t="s">
        <v>113</v>
      </c>
      <c r="Q38" s="3" t="s">
        <v>113</v>
      </c>
      <c r="R38" s="3" t="s">
        <v>113</v>
      </c>
      <c r="S38" s="3" t="s">
        <v>113</v>
      </c>
      <c r="T38" s="3" t="s">
        <v>113</v>
      </c>
      <c r="U38" s="3" t="s">
        <v>113</v>
      </c>
      <c r="V38" s="3" t="s">
        <v>113</v>
      </c>
      <c r="W38" s="9" t="s">
        <v>113</v>
      </c>
      <c r="X38" s="3" t="s">
        <v>113</v>
      </c>
      <c r="Y38" s="3" t="s">
        <v>113</v>
      </c>
      <c r="Z38">
        <v>7</v>
      </c>
      <c r="AA38" s="7" t="s">
        <v>113</v>
      </c>
      <c r="AB38" t="s">
        <v>113</v>
      </c>
      <c r="AC38" t="s">
        <v>113</v>
      </c>
      <c r="AD38" t="s">
        <v>113</v>
      </c>
      <c r="AE38" t="s">
        <v>113</v>
      </c>
      <c r="AF38" t="s">
        <v>113</v>
      </c>
      <c r="AG38" t="s">
        <v>113</v>
      </c>
      <c r="AH38" t="s">
        <v>113</v>
      </c>
      <c r="AI38" s="7" t="s">
        <v>113</v>
      </c>
      <c r="AJ38" s="7" t="s">
        <v>113</v>
      </c>
      <c r="AK38" s="7" t="s">
        <v>113</v>
      </c>
      <c r="AL38" s="8" t="s">
        <v>113</v>
      </c>
      <c r="AM38" s="8" t="s">
        <v>113</v>
      </c>
      <c r="AN38" s="8" t="s">
        <v>113</v>
      </c>
      <c r="AO38" s="8">
        <f t="shared" si="16"/>
        <v>0</v>
      </c>
      <c r="AP38" s="8">
        <v>0</v>
      </c>
      <c r="AQ38" s="8">
        <v>0</v>
      </c>
      <c r="AR38" s="8">
        <v>0</v>
      </c>
      <c r="AS38" s="8">
        <f t="shared" si="17"/>
        <v>0.28666666666666668</v>
      </c>
      <c r="AT38" s="8">
        <v>0.17</v>
      </c>
      <c r="AU38" s="8">
        <v>0.32</v>
      </c>
      <c r="AV38" s="8">
        <v>0.37</v>
      </c>
      <c r="AW38" s="8">
        <f t="shared" si="18"/>
        <v>0.49333333333333335</v>
      </c>
      <c r="AX38" s="8">
        <v>0.33</v>
      </c>
      <c r="AY38" s="8">
        <v>0.56999999999999995</v>
      </c>
      <c r="AZ38" s="8">
        <v>0.57999999999999996</v>
      </c>
      <c r="BA38" s="8">
        <v>1</v>
      </c>
      <c r="BB38" s="9">
        <v>0</v>
      </c>
      <c r="BC38" s="9">
        <v>65</v>
      </c>
      <c r="BD38" s="9">
        <v>2</v>
      </c>
      <c r="BE38" t="s">
        <v>113</v>
      </c>
      <c r="BF38" t="s">
        <v>113</v>
      </c>
      <c r="BG38" t="s">
        <v>113</v>
      </c>
      <c r="BH38">
        <v>1</v>
      </c>
      <c r="BI38">
        <v>0</v>
      </c>
      <c r="BJ38">
        <v>0</v>
      </c>
      <c r="BK38">
        <v>38</v>
      </c>
      <c r="BL38">
        <v>46</v>
      </c>
      <c r="BM38">
        <v>34</v>
      </c>
      <c r="BN38">
        <v>41</v>
      </c>
      <c r="BO38">
        <v>40</v>
      </c>
      <c r="BP38">
        <v>43</v>
      </c>
      <c r="BQ38">
        <v>49</v>
      </c>
      <c r="BR38">
        <v>33</v>
      </c>
      <c r="BS38">
        <v>40</v>
      </c>
      <c r="BT38">
        <v>39</v>
      </c>
      <c r="BU38">
        <v>34</v>
      </c>
      <c r="BV38">
        <v>39</v>
      </c>
      <c r="BW38">
        <v>38</v>
      </c>
      <c r="BX38">
        <v>42</v>
      </c>
      <c r="BY38">
        <v>36</v>
      </c>
      <c r="BZ38">
        <f t="shared" si="19"/>
        <v>39.466666666666669</v>
      </c>
      <c r="CA38">
        <v>2.5</v>
      </c>
      <c r="CB38">
        <v>2</v>
      </c>
      <c r="CC38">
        <v>2</v>
      </c>
      <c r="CD38">
        <v>1</v>
      </c>
      <c r="CE38">
        <v>3.5</v>
      </c>
      <c r="CF38">
        <v>2.5</v>
      </c>
      <c r="CG38">
        <v>1.5</v>
      </c>
      <c r="CH38">
        <v>1.5</v>
      </c>
      <c r="CI38">
        <v>2</v>
      </c>
      <c r="CJ38">
        <v>3</v>
      </c>
      <c r="CK38">
        <v>2</v>
      </c>
      <c r="CL38">
        <v>1.5</v>
      </c>
      <c r="CM38">
        <v>2</v>
      </c>
      <c r="CN38">
        <v>3</v>
      </c>
      <c r="CO38">
        <v>2.5</v>
      </c>
      <c r="CP38">
        <f t="shared" si="20"/>
        <v>2.1666666666666665</v>
      </c>
      <c r="CQ38">
        <v>20</v>
      </c>
      <c r="CR38" t="s">
        <v>113</v>
      </c>
      <c r="CS38" t="s">
        <v>113</v>
      </c>
      <c r="CT38" t="s">
        <v>113</v>
      </c>
      <c r="CU38">
        <f t="shared" si="21"/>
        <v>2.9957322735539909</v>
      </c>
      <c r="CV38">
        <f t="shared" si="22"/>
        <v>3.6754564337817959</v>
      </c>
      <c r="CW38">
        <f t="shared" si="23"/>
        <v>3.6700070925605695</v>
      </c>
      <c r="CX38">
        <f t="shared" si="24"/>
        <v>39.252184257811557</v>
      </c>
      <c r="CY38" t="s">
        <v>113</v>
      </c>
      <c r="CZ38" t="s">
        <v>113</v>
      </c>
      <c r="DA38" t="s">
        <v>113</v>
      </c>
      <c r="DB38" t="s">
        <v>113</v>
      </c>
      <c r="DC38" t="s">
        <v>113</v>
      </c>
      <c r="DD38" t="s">
        <v>113</v>
      </c>
      <c r="DE38" t="s">
        <v>113</v>
      </c>
      <c r="DF38">
        <v>0</v>
      </c>
      <c r="DG38" t="s">
        <v>113</v>
      </c>
      <c r="DH38" t="s">
        <v>113</v>
      </c>
      <c r="DI38" t="s">
        <v>113</v>
      </c>
      <c r="DJ38">
        <v>27</v>
      </c>
      <c r="DK38" t="s">
        <v>113</v>
      </c>
      <c r="DL38" t="s">
        <v>113</v>
      </c>
      <c r="DM38" t="s">
        <v>113</v>
      </c>
      <c r="DN38" t="s">
        <v>113</v>
      </c>
      <c r="DO38" t="s">
        <v>113</v>
      </c>
      <c r="DP38" t="s">
        <v>113</v>
      </c>
      <c r="DQ38" t="s">
        <v>113</v>
      </c>
      <c r="DR38">
        <v>3</v>
      </c>
      <c r="DS38" t="s">
        <v>113</v>
      </c>
      <c r="DT38" t="s">
        <v>113</v>
      </c>
      <c r="DU38" t="s">
        <v>113</v>
      </c>
      <c r="DV38">
        <v>1</v>
      </c>
      <c r="DW38" t="s">
        <v>113</v>
      </c>
      <c r="DX38" t="s">
        <v>113</v>
      </c>
      <c r="DY38" t="s">
        <v>113</v>
      </c>
      <c r="DZ38">
        <v>7</v>
      </c>
      <c r="EA38" t="s">
        <v>113</v>
      </c>
      <c r="EB38" t="s">
        <v>113</v>
      </c>
      <c r="EC38" t="s">
        <v>113</v>
      </c>
      <c r="ED38" t="s">
        <v>113</v>
      </c>
      <c r="EE38" t="s">
        <v>113</v>
      </c>
      <c r="EF38" t="s">
        <v>113</v>
      </c>
      <c r="EG38" t="s">
        <v>113</v>
      </c>
      <c r="EH38" t="s">
        <v>113</v>
      </c>
      <c r="EI38" s="10" t="s">
        <v>113</v>
      </c>
      <c r="EJ38" s="10" t="s">
        <v>113</v>
      </c>
      <c r="EK38" s="10" t="s">
        <v>113</v>
      </c>
      <c r="EL38" s="10" t="s">
        <v>113</v>
      </c>
      <c r="EM38" s="10" t="s">
        <v>113</v>
      </c>
      <c r="EN38" s="10" t="s">
        <v>113</v>
      </c>
      <c r="EO38" s="8" t="s">
        <v>113</v>
      </c>
      <c r="EP38" s="8" t="s">
        <v>113</v>
      </c>
      <c r="EQ38">
        <v>10</v>
      </c>
      <c r="ER38">
        <v>10</v>
      </c>
      <c r="ES38">
        <v>10</v>
      </c>
      <c r="ET38">
        <v>30</v>
      </c>
      <c r="EU38">
        <v>30</v>
      </c>
      <c r="EV38">
        <v>30</v>
      </c>
      <c r="EW38">
        <v>3.4</v>
      </c>
      <c r="EX38">
        <f t="shared" si="10"/>
        <v>1.3889</v>
      </c>
      <c r="EY38">
        <v>3.6</v>
      </c>
      <c r="EZ38">
        <f t="shared" si="11"/>
        <v>1.4724000000000002</v>
      </c>
      <c r="FA38">
        <v>3.5</v>
      </c>
      <c r="FB38">
        <f t="shared" si="12"/>
        <v>1.430625</v>
      </c>
      <c r="FC38">
        <v>1.55</v>
      </c>
      <c r="FD38">
        <v>2.6</v>
      </c>
      <c r="FE38">
        <v>1.87</v>
      </c>
      <c r="FF38">
        <v>1.29</v>
      </c>
      <c r="FG38" s="10">
        <f t="shared" si="25"/>
        <v>4.79</v>
      </c>
      <c r="FH38">
        <v>43.31</v>
      </c>
      <c r="FI38">
        <v>53.3</v>
      </c>
      <c r="FJ38">
        <v>46.34</v>
      </c>
    </row>
    <row r="39" spans="1:166" x14ac:dyDescent="0.2">
      <c r="A39" t="s">
        <v>282</v>
      </c>
      <c r="B39" t="s">
        <v>24</v>
      </c>
      <c r="C39" t="s">
        <v>168</v>
      </c>
      <c r="D39" t="s">
        <v>146</v>
      </c>
      <c r="E39">
        <v>2</v>
      </c>
      <c r="F39" t="s">
        <v>135</v>
      </c>
      <c r="G39">
        <v>51</v>
      </c>
      <c r="H39" s="2" t="s">
        <v>753</v>
      </c>
      <c r="I39" s="3">
        <v>30.738689999999998</v>
      </c>
      <c r="J39" s="3">
        <v>-81.466200000000001</v>
      </c>
      <c r="K39" s="3" t="s">
        <v>491</v>
      </c>
      <c r="L39" s="8" t="s">
        <v>113</v>
      </c>
      <c r="M39" s="3" t="s">
        <v>113</v>
      </c>
      <c r="N39" s="3" t="s">
        <v>113</v>
      </c>
      <c r="O39" s="3" t="s">
        <v>113</v>
      </c>
      <c r="P39" s="3" t="s">
        <v>113</v>
      </c>
      <c r="Q39" s="3" t="s">
        <v>113</v>
      </c>
      <c r="R39" s="3" t="s">
        <v>113</v>
      </c>
      <c r="S39" s="3" t="s">
        <v>113</v>
      </c>
      <c r="T39" s="3" t="s">
        <v>113</v>
      </c>
      <c r="U39" s="3" t="s">
        <v>113</v>
      </c>
      <c r="V39" s="3" t="s">
        <v>113</v>
      </c>
      <c r="W39" s="9" t="s">
        <v>113</v>
      </c>
      <c r="X39" s="3" t="s">
        <v>113</v>
      </c>
      <c r="Y39" s="3" t="s">
        <v>113</v>
      </c>
      <c r="Z39">
        <v>6.5</v>
      </c>
      <c r="AA39" s="7" t="s">
        <v>113</v>
      </c>
      <c r="AB39" t="s">
        <v>113</v>
      </c>
      <c r="AC39" t="s">
        <v>113</v>
      </c>
      <c r="AD39" t="s">
        <v>113</v>
      </c>
      <c r="AE39" t="s">
        <v>113</v>
      </c>
      <c r="AF39" t="s">
        <v>113</v>
      </c>
      <c r="AG39" t="s">
        <v>113</v>
      </c>
      <c r="AH39" t="s">
        <v>113</v>
      </c>
      <c r="AI39" s="7" t="s">
        <v>113</v>
      </c>
      <c r="AJ39" s="7" t="s">
        <v>113</v>
      </c>
      <c r="AK39" s="7" t="s">
        <v>113</v>
      </c>
      <c r="AL39" s="8" t="s">
        <v>113</v>
      </c>
      <c r="AM39" s="8" t="s">
        <v>113</v>
      </c>
      <c r="AN39" s="8" t="s">
        <v>113</v>
      </c>
      <c r="AO39" s="8">
        <f t="shared" si="16"/>
        <v>0</v>
      </c>
      <c r="AP39" s="8">
        <v>0</v>
      </c>
      <c r="AQ39" s="8">
        <v>0</v>
      </c>
      <c r="AR39" s="8">
        <v>0</v>
      </c>
      <c r="AS39" s="8">
        <f t="shared" si="17"/>
        <v>0.35000000000000003</v>
      </c>
      <c r="AT39" s="8">
        <v>0.34</v>
      </c>
      <c r="AU39" s="8">
        <v>0.38</v>
      </c>
      <c r="AV39" s="8">
        <v>0.33</v>
      </c>
      <c r="AW39" s="8">
        <f t="shared" si="18"/>
        <v>0.56333333333333335</v>
      </c>
      <c r="AX39" s="8">
        <v>0.53</v>
      </c>
      <c r="AY39" s="8">
        <v>0.65</v>
      </c>
      <c r="AZ39" s="8">
        <v>0.51</v>
      </c>
      <c r="BA39" s="8">
        <v>1</v>
      </c>
      <c r="BB39" s="9">
        <v>8</v>
      </c>
      <c r="BC39" s="9">
        <v>60</v>
      </c>
      <c r="BD39" s="9">
        <v>2</v>
      </c>
      <c r="BE39" t="s">
        <v>113</v>
      </c>
      <c r="BF39" t="s">
        <v>113</v>
      </c>
      <c r="BG39" t="s">
        <v>113</v>
      </c>
      <c r="BH39">
        <v>1</v>
      </c>
      <c r="BI39">
        <v>0</v>
      </c>
      <c r="BJ39">
        <v>0</v>
      </c>
      <c r="BK39">
        <v>42</v>
      </c>
      <c r="BL39">
        <v>41</v>
      </c>
      <c r="BM39">
        <v>39</v>
      </c>
      <c r="BN39">
        <v>40</v>
      </c>
      <c r="BO39">
        <v>41</v>
      </c>
      <c r="BP39">
        <v>46</v>
      </c>
      <c r="BQ39">
        <v>37</v>
      </c>
      <c r="BR39">
        <v>48</v>
      </c>
      <c r="BS39">
        <v>47</v>
      </c>
      <c r="BT39">
        <v>43</v>
      </c>
      <c r="BU39">
        <v>43</v>
      </c>
      <c r="BV39">
        <v>46</v>
      </c>
      <c r="BW39">
        <v>37</v>
      </c>
      <c r="BX39">
        <v>49</v>
      </c>
      <c r="BY39">
        <v>36</v>
      </c>
      <c r="BZ39">
        <f t="shared" si="19"/>
        <v>42.333333333333336</v>
      </c>
      <c r="CA39">
        <v>2.5</v>
      </c>
      <c r="CB39">
        <v>2</v>
      </c>
      <c r="CC39">
        <v>1</v>
      </c>
      <c r="CD39">
        <v>2</v>
      </c>
      <c r="CE39">
        <v>2</v>
      </c>
      <c r="CF39">
        <v>2</v>
      </c>
      <c r="CG39">
        <v>1.5</v>
      </c>
      <c r="CH39">
        <v>1.5</v>
      </c>
      <c r="CI39">
        <v>2</v>
      </c>
      <c r="CJ39">
        <v>3.5</v>
      </c>
      <c r="CK39">
        <v>2.5</v>
      </c>
      <c r="CL39">
        <v>2.5</v>
      </c>
      <c r="CM39">
        <v>2.5</v>
      </c>
      <c r="CN39">
        <v>2</v>
      </c>
      <c r="CO39">
        <v>2</v>
      </c>
      <c r="CP39">
        <f t="shared" si="20"/>
        <v>2.1</v>
      </c>
      <c r="CQ39">
        <v>18</v>
      </c>
      <c r="CR39" t="s">
        <v>113</v>
      </c>
      <c r="CS39" t="s">
        <v>113</v>
      </c>
      <c r="CT39" t="s">
        <v>113</v>
      </c>
      <c r="CU39">
        <f t="shared" si="21"/>
        <v>2.8903717578961645</v>
      </c>
      <c r="CV39">
        <f t="shared" si="22"/>
        <v>3.7455747977904816</v>
      </c>
      <c r="CW39">
        <f t="shared" si="23"/>
        <v>3.7285134251545138</v>
      </c>
      <c r="CX39">
        <f t="shared" si="24"/>
        <v>41.6171950808682</v>
      </c>
      <c r="CY39" t="s">
        <v>113</v>
      </c>
      <c r="CZ39" t="s">
        <v>113</v>
      </c>
      <c r="DA39" t="s">
        <v>113</v>
      </c>
      <c r="DB39" t="s">
        <v>113</v>
      </c>
      <c r="DC39" t="s">
        <v>113</v>
      </c>
      <c r="DD39" t="s">
        <v>113</v>
      </c>
      <c r="DE39" t="s">
        <v>113</v>
      </c>
      <c r="DF39">
        <v>0</v>
      </c>
      <c r="DG39" t="s">
        <v>113</v>
      </c>
      <c r="DH39" t="s">
        <v>113</v>
      </c>
      <c r="DI39" t="s">
        <v>113</v>
      </c>
      <c r="DJ39">
        <v>25</v>
      </c>
      <c r="DK39" t="s">
        <v>113</v>
      </c>
      <c r="DL39" t="s">
        <v>113</v>
      </c>
      <c r="DM39" t="s">
        <v>113</v>
      </c>
      <c r="DN39" t="s">
        <v>113</v>
      </c>
      <c r="DO39" t="s">
        <v>113</v>
      </c>
      <c r="DP39" t="s">
        <v>113</v>
      </c>
      <c r="DQ39" t="s">
        <v>113</v>
      </c>
      <c r="DR39">
        <v>2</v>
      </c>
      <c r="DS39" t="s">
        <v>113</v>
      </c>
      <c r="DT39" t="s">
        <v>113</v>
      </c>
      <c r="DU39" t="s">
        <v>113</v>
      </c>
      <c r="DV39">
        <v>5</v>
      </c>
      <c r="DW39" t="s">
        <v>113</v>
      </c>
      <c r="DX39" t="s">
        <v>113</v>
      </c>
      <c r="DY39" t="s">
        <v>113</v>
      </c>
      <c r="DZ39">
        <v>5</v>
      </c>
      <c r="EA39" t="s">
        <v>113</v>
      </c>
      <c r="EB39" t="s">
        <v>113</v>
      </c>
      <c r="EC39" t="s">
        <v>113</v>
      </c>
      <c r="ED39" t="s">
        <v>113</v>
      </c>
      <c r="EE39" t="s">
        <v>113</v>
      </c>
      <c r="EF39" t="s">
        <v>113</v>
      </c>
      <c r="EG39" t="s">
        <v>113</v>
      </c>
      <c r="EH39" t="s">
        <v>113</v>
      </c>
      <c r="EI39" s="10" t="s">
        <v>113</v>
      </c>
      <c r="EJ39" s="10" t="s">
        <v>113</v>
      </c>
      <c r="EK39" s="10" t="s">
        <v>113</v>
      </c>
      <c r="EL39" s="10" t="s">
        <v>113</v>
      </c>
      <c r="EM39" s="10" t="s">
        <v>113</v>
      </c>
      <c r="EN39" s="10" t="s">
        <v>113</v>
      </c>
      <c r="EO39" s="8" t="s">
        <v>113</v>
      </c>
      <c r="EP39" s="8" t="s">
        <v>113</v>
      </c>
      <c r="EQ39">
        <v>30</v>
      </c>
      <c r="ER39">
        <v>30</v>
      </c>
      <c r="ES39">
        <v>30</v>
      </c>
      <c r="ET39">
        <v>30</v>
      </c>
      <c r="EU39">
        <v>30</v>
      </c>
      <c r="EV39">
        <v>30</v>
      </c>
      <c r="EW39">
        <v>2.4</v>
      </c>
      <c r="EX39">
        <f t="shared" si="10"/>
        <v>0.97439999999999993</v>
      </c>
      <c r="EY39">
        <v>4.2</v>
      </c>
      <c r="EZ39">
        <f t="shared" si="11"/>
        <v>1.7241000000000002</v>
      </c>
      <c r="FA39">
        <v>3.3</v>
      </c>
      <c r="FB39">
        <f t="shared" si="12"/>
        <v>1.3472250000000001</v>
      </c>
      <c r="FC39">
        <v>2.42</v>
      </c>
      <c r="FD39">
        <v>3.96</v>
      </c>
      <c r="FE39">
        <v>2.87</v>
      </c>
      <c r="FF39">
        <v>1.99</v>
      </c>
      <c r="FG39" s="10">
        <f t="shared" si="25"/>
        <v>5.29</v>
      </c>
      <c r="FH39">
        <v>38.049999999999997</v>
      </c>
      <c r="FI39">
        <v>52.41</v>
      </c>
      <c r="FJ39">
        <v>42.3</v>
      </c>
    </row>
    <row r="40" spans="1:166" x14ac:dyDescent="0.2">
      <c r="A40" t="s">
        <v>403</v>
      </c>
      <c r="B40" t="s">
        <v>24</v>
      </c>
      <c r="C40" t="s">
        <v>168</v>
      </c>
      <c r="D40" t="s">
        <v>146</v>
      </c>
      <c r="E40">
        <v>2</v>
      </c>
      <c r="F40" t="s">
        <v>220</v>
      </c>
      <c r="G40">
        <v>51</v>
      </c>
      <c r="H40" s="2" t="s">
        <v>753</v>
      </c>
      <c r="I40" s="3">
        <v>30.738689999999998</v>
      </c>
      <c r="J40" s="3">
        <v>-81.466200000000001</v>
      </c>
      <c r="K40" s="3" t="s">
        <v>489</v>
      </c>
      <c r="L40" s="8" t="s">
        <v>113</v>
      </c>
      <c r="M40" s="3" t="s">
        <v>113</v>
      </c>
      <c r="N40" s="3" t="s">
        <v>113</v>
      </c>
      <c r="O40" s="3" t="s">
        <v>113</v>
      </c>
      <c r="P40" s="3" t="s">
        <v>113</v>
      </c>
      <c r="Q40" s="3" t="s">
        <v>113</v>
      </c>
      <c r="R40" s="3" t="s">
        <v>113</v>
      </c>
      <c r="S40" s="3" t="s">
        <v>113</v>
      </c>
      <c r="T40" s="3" t="s">
        <v>113</v>
      </c>
      <c r="U40" s="3" t="s">
        <v>113</v>
      </c>
      <c r="V40" s="3" t="s">
        <v>113</v>
      </c>
      <c r="W40" s="9" t="s">
        <v>113</v>
      </c>
      <c r="X40" s="3" t="s">
        <v>113</v>
      </c>
      <c r="Y40" s="3" t="s">
        <v>113</v>
      </c>
      <c r="Z40">
        <v>6.5</v>
      </c>
      <c r="AA40" s="7" t="s">
        <v>113</v>
      </c>
      <c r="AB40" t="s">
        <v>113</v>
      </c>
      <c r="AC40" t="s">
        <v>113</v>
      </c>
      <c r="AD40" t="s">
        <v>113</v>
      </c>
      <c r="AE40" t="s">
        <v>113</v>
      </c>
      <c r="AF40" t="s">
        <v>113</v>
      </c>
      <c r="AG40" t="s">
        <v>113</v>
      </c>
      <c r="AH40" t="s">
        <v>113</v>
      </c>
      <c r="AI40" s="7" t="s">
        <v>113</v>
      </c>
      <c r="AJ40" s="7" t="s">
        <v>113</v>
      </c>
      <c r="AK40" s="7" t="s">
        <v>113</v>
      </c>
      <c r="AL40" s="8" t="s">
        <v>113</v>
      </c>
      <c r="AM40" s="8" t="s">
        <v>113</v>
      </c>
      <c r="AN40" s="8" t="s">
        <v>113</v>
      </c>
      <c r="AO40" s="8">
        <f t="shared" si="16"/>
        <v>0</v>
      </c>
      <c r="AP40" s="8">
        <v>0</v>
      </c>
      <c r="AQ40" s="8">
        <v>0</v>
      </c>
      <c r="AR40" s="8">
        <v>0</v>
      </c>
      <c r="AS40" s="8">
        <f t="shared" si="17"/>
        <v>0.34666666666666668</v>
      </c>
      <c r="AT40" s="8">
        <v>0.39</v>
      </c>
      <c r="AU40" s="8">
        <v>0.24</v>
      </c>
      <c r="AV40" s="8">
        <v>0.41</v>
      </c>
      <c r="AW40" s="8">
        <f t="shared" si="18"/>
        <v>0.43333333333333335</v>
      </c>
      <c r="AX40" s="8">
        <v>0.48</v>
      </c>
      <c r="AY40" s="8">
        <v>0.33</v>
      </c>
      <c r="AZ40" s="8">
        <v>0.49</v>
      </c>
      <c r="BA40" s="8">
        <v>3</v>
      </c>
      <c r="BB40" s="9">
        <v>0</v>
      </c>
      <c r="BC40" s="9">
        <v>35</v>
      </c>
      <c r="BD40" s="9">
        <v>4</v>
      </c>
      <c r="BE40" t="s">
        <v>113</v>
      </c>
      <c r="BF40" t="s">
        <v>113</v>
      </c>
      <c r="BG40" t="s">
        <v>113</v>
      </c>
      <c r="BH40">
        <v>0.98</v>
      </c>
      <c r="BI40">
        <v>0.02</v>
      </c>
      <c r="BJ40">
        <v>0</v>
      </c>
      <c r="BK40">
        <v>38</v>
      </c>
      <c r="BL40">
        <v>33</v>
      </c>
      <c r="BM40">
        <v>26</v>
      </c>
      <c r="BN40">
        <v>36</v>
      </c>
      <c r="BO40">
        <v>27</v>
      </c>
      <c r="BP40">
        <v>36</v>
      </c>
      <c r="BQ40">
        <v>34</v>
      </c>
      <c r="BR40">
        <v>34</v>
      </c>
      <c r="BS40">
        <v>28</v>
      </c>
      <c r="BT40">
        <v>32</v>
      </c>
      <c r="BU40">
        <v>30</v>
      </c>
      <c r="BV40">
        <v>38</v>
      </c>
      <c r="BW40">
        <v>39</v>
      </c>
      <c r="BX40">
        <v>36</v>
      </c>
      <c r="BY40">
        <v>29</v>
      </c>
      <c r="BZ40">
        <f t="shared" si="19"/>
        <v>33.06666666666667</v>
      </c>
      <c r="CA40">
        <v>2</v>
      </c>
      <c r="CB40">
        <v>1.5</v>
      </c>
      <c r="CC40">
        <v>1.5</v>
      </c>
      <c r="CD40">
        <v>2</v>
      </c>
      <c r="CE40">
        <v>2</v>
      </c>
      <c r="CF40">
        <v>2</v>
      </c>
      <c r="CG40">
        <v>1.5</v>
      </c>
      <c r="CH40">
        <v>2</v>
      </c>
      <c r="CI40">
        <v>2</v>
      </c>
      <c r="CJ40">
        <v>2.5</v>
      </c>
      <c r="CK40">
        <v>2</v>
      </c>
      <c r="CL40">
        <v>2</v>
      </c>
      <c r="CM40">
        <v>2.5</v>
      </c>
      <c r="CN40">
        <v>2</v>
      </c>
      <c r="CO40">
        <v>1.5</v>
      </c>
      <c r="CP40">
        <f t="shared" si="20"/>
        <v>1.9333333333333333</v>
      </c>
      <c r="CQ40">
        <v>17</v>
      </c>
      <c r="CR40" t="s">
        <v>113</v>
      </c>
      <c r="CS40" t="s">
        <v>113</v>
      </c>
      <c r="CT40" t="s">
        <v>113</v>
      </c>
      <c r="CU40">
        <f t="shared" si="21"/>
        <v>2.8332133440562162</v>
      </c>
      <c r="CV40">
        <f t="shared" si="22"/>
        <v>3.4985257256227174</v>
      </c>
      <c r="CW40">
        <f t="shared" si="23"/>
        <v>3.1930412026093777</v>
      </c>
      <c r="CX40">
        <f t="shared" si="24"/>
        <v>24.362405906742161</v>
      </c>
      <c r="CY40" t="s">
        <v>113</v>
      </c>
      <c r="CZ40" t="s">
        <v>113</v>
      </c>
      <c r="DA40" t="s">
        <v>113</v>
      </c>
      <c r="DB40" t="s">
        <v>113</v>
      </c>
      <c r="DC40" t="s">
        <v>113</v>
      </c>
      <c r="DD40" t="s">
        <v>113</v>
      </c>
      <c r="DE40" t="s">
        <v>113</v>
      </c>
      <c r="DF40">
        <v>0</v>
      </c>
      <c r="DG40" t="s">
        <v>113</v>
      </c>
      <c r="DH40" t="s">
        <v>113</v>
      </c>
      <c r="DI40" t="s">
        <v>113</v>
      </c>
      <c r="DJ40">
        <v>22</v>
      </c>
      <c r="DK40" t="s">
        <v>113</v>
      </c>
      <c r="DL40" t="s">
        <v>113</v>
      </c>
      <c r="DM40" t="s">
        <v>113</v>
      </c>
      <c r="DN40" t="s">
        <v>113</v>
      </c>
      <c r="DO40" t="s">
        <v>113</v>
      </c>
      <c r="DP40" t="s">
        <v>113</v>
      </c>
      <c r="DQ40" t="s">
        <v>113</v>
      </c>
      <c r="DR40">
        <v>4</v>
      </c>
      <c r="DS40" t="s">
        <v>113</v>
      </c>
      <c r="DT40" t="s">
        <v>113</v>
      </c>
      <c r="DU40" t="s">
        <v>113</v>
      </c>
      <c r="DV40">
        <v>1</v>
      </c>
      <c r="DW40" t="s">
        <v>113</v>
      </c>
      <c r="DX40" t="s">
        <v>113</v>
      </c>
      <c r="DY40" t="s">
        <v>113</v>
      </c>
      <c r="DZ40">
        <v>1</v>
      </c>
      <c r="EA40" t="s">
        <v>113</v>
      </c>
      <c r="EB40" t="s">
        <v>113</v>
      </c>
      <c r="EC40" t="s">
        <v>113</v>
      </c>
      <c r="ED40" t="s">
        <v>113</v>
      </c>
      <c r="EE40" t="s">
        <v>113</v>
      </c>
      <c r="EF40" t="s">
        <v>113</v>
      </c>
      <c r="EG40" t="s">
        <v>113</v>
      </c>
      <c r="EH40" t="s">
        <v>113</v>
      </c>
      <c r="EI40" s="10" t="s">
        <v>113</v>
      </c>
      <c r="EJ40" s="10" t="s">
        <v>113</v>
      </c>
      <c r="EK40" s="10" t="s">
        <v>113</v>
      </c>
      <c r="EL40" s="10" t="s">
        <v>113</v>
      </c>
      <c r="EM40" s="10" t="s">
        <v>113</v>
      </c>
      <c r="EN40" s="10" t="s">
        <v>113</v>
      </c>
      <c r="EO40" s="8" t="s">
        <v>113</v>
      </c>
      <c r="EP40" s="8" t="s">
        <v>113</v>
      </c>
      <c r="EQ40">
        <v>60</v>
      </c>
      <c r="ER40">
        <v>60</v>
      </c>
      <c r="ES40">
        <v>60</v>
      </c>
      <c r="ET40">
        <v>30</v>
      </c>
      <c r="EU40">
        <v>30</v>
      </c>
      <c r="EV40">
        <v>30</v>
      </c>
      <c r="EW40">
        <v>2.8</v>
      </c>
      <c r="EX40">
        <f t="shared" si="10"/>
        <v>1.1395999999999999</v>
      </c>
      <c r="EY40">
        <v>3.4</v>
      </c>
      <c r="EZ40">
        <f t="shared" si="11"/>
        <v>1.3889</v>
      </c>
      <c r="FA40">
        <v>3.1</v>
      </c>
      <c r="FB40">
        <f t="shared" si="12"/>
        <v>1.2640250000000002</v>
      </c>
      <c r="FC40">
        <v>0.55000000000000004</v>
      </c>
      <c r="FD40">
        <v>1.87</v>
      </c>
      <c r="FE40">
        <v>0.87</v>
      </c>
      <c r="FF40">
        <v>0.6</v>
      </c>
      <c r="FG40" s="10">
        <f t="shared" si="25"/>
        <v>3.7</v>
      </c>
      <c r="FH40">
        <v>35.840000000000003</v>
      </c>
      <c r="FI40">
        <v>49.82</v>
      </c>
      <c r="FJ40">
        <v>39.299999999999997</v>
      </c>
    </row>
    <row r="41" spans="1:166" x14ac:dyDescent="0.2">
      <c r="A41" t="s">
        <v>404</v>
      </c>
      <c r="B41" t="s">
        <v>24</v>
      </c>
      <c r="C41" t="s">
        <v>168</v>
      </c>
      <c r="D41" t="s">
        <v>146</v>
      </c>
      <c r="E41">
        <v>2</v>
      </c>
      <c r="F41" t="s">
        <v>221</v>
      </c>
      <c r="G41">
        <v>51</v>
      </c>
      <c r="H41" s="2" t="s">
        <v>753</v>
      </c>
      <c r="I41" s="3">
        <v>30.738689999999998</v>
      </c>
      <c r="J41" s="3">
        <v>-81.466200000000001</v>
      </c>
      <c r="K41" s="3" t="s">
        <v>489</v>
      </c>
      <c r="L41" s="8" t="s">
        <v>113</v>
      </c>
      <c r="M41" s="3" t="s">
        <v>113</v>
      </c>
      <c r="N41" s="3" t="s">
        <v>113</v>
      </c>
      <c r="O41" s="3" t="s">
        <v>113</v>
      </c>
      <c r="P41" s="3" t="s">
        <v>113</v>
      </c>
      <c r="Q41" s="3" t="s">
        <v>113</v>
      </c>
      <c r="R41" s="3" t="s">
        <v>113</v>
      </c>
      <c r="S41" s="3" t="s">
        <v>113</v>
      </c>
      <c r="T41" s="3" t="s">
        <v>113</v>
      </c>
      <c r="U41" s="3" t="s">
        <v>113</v>
      </c>
      <c r="V41" s="3" t="s">
        <v>113</v>
      </c>
      <c r="W41" s="9" t="s">
        <v>113</v>
      </c>
      <c r="X41" s="3" t="s">
        <v>113</v>
      </c>
      <c r="Y41" s="3" t="s">
        <v>113</v>
      </c>
      <c r="Z41">
        <v>6.5</v>
      </c>
      <c r="AA41" s="7" t="s">
        <v>113</v>
      </c>
      <c r="AB41" t="s">
        <v>113</v>
      </c>
      <c r="AC41" t="s">
        <v>113</v>
      </c>
      <c r="AD41" t="s">
        <v>113</v>
      </c>
      <c r="AE41" t="s">
        <v>113</v>
      </c>
      <c r="AF41" t="s">
        <v>113</v>
      </c>
      <c r="AG41" t="s">
        <v>113</v>
      </c>
      <c r="AH41" t="s">
        <v>113</v>
      </c>
      <c r="AI41" s="7" t="s">
        <v>113</v>
      </c>
      <c r="AJ41" s="7" t="s">
        <v>113</v>
      </c>
      <c r="AK41" s="7" t="s">
        <v>113</v>
      </c>
      <c r="AL41" s="8" t="s">
        <v>113</v>
      </c>
      <c r="AM41" s="8" t="s">
        <v>113</v>
      </c>
      <c r="AN41" s="8" t="s">
        <v>113</v>
      </c>
      <c r="AO41" s="8">
        <f t="shared" si="16"/>
        <v>0</v>
      </c>
      <c r="AP41" s="8">
        <v>0</v>
      </c>
      <c r="AQ41" s="8">
        <v>0</v>
      </c>
      <c r="AR41" s="8">
        <v>0</v>
      </c>
      <c r="AS41" s="8">
        <f t="shared" si="17"/>
        <v>0.43333333333333335</v>
      </c>
      <c r="AT41" s="8">
        <v>0.28000000000000003</v>
      </c>
      <c r="AU41" s="8">
        <v>0.47</v>
      </c>
      <c r="AV41" s="8">
        <v>0.55000000000000004</v>
      </c>
      <c r="AW41" s="8">
        <f t="shared" si="18"/>
        <v>0.55666666666666675</v>
      </c>
      <c r="AX41" s="8">
        <v>0.33</v>
      </c>
      <c r="AY41" s="8">
        <v>0.55000000000000004</v>
      </c>
      <c r="AZ41" s="8">
        <v>0.79</v>
      </c>
      <c r="BA41" s="8">
        <v>3</v>
      </c>
      <c r="BB41" s="9">
        <v>9</v>
      </c>
      <c r="BC41" s="9">
        <v>30</v>
      </c>
      <c r="BD41" s="9">
        <v>2</v>
      </c>
      <c r="BE41" t="s">
        <v>113</v>
      </c>
      <c r="BF41" t="s">
        <v>113</v>
      </c>
      <c r="BG41" t="s">
        <v>113</v>
      </c>
      <c r="BH41">
        <v>1</v>
      </c>
      <c r="BI41">
        <v>0</v>
      </c>
      <c r="BJ41">
        <v>0</v>
      </c>
      <c r="BK41">
        <v>26</v>
      </c>
      <c r="BL41">
        <v>34</v>
      </c>
      <c r="BM41">
        <v>42</v>
      </c>
      <c r="BN41">
        <v>24</v>
      </c>
      <c r="BO41">
        <v>38</v>
      </c>
      <c r="BP41">
        <v>38</v>
      </c>
      <c r="BQ41">
        <v>37</v>
      </c>
      <c r="BR41">
        <v>44</v>
      </c>
      <c r="BS41">
        <v>42</v>
      </c>
      <c r="BT41">
        <v>40</v>
      </c>
      <c r="BU41">
        <v>41</v>
      </c>
      <c r="BV41">
        <v>43</v>
      </c>
      <c r="BW41">
        <v>33</v>
      </c>
      <c r="BX41">
        <v>42</v>
      </c>
      <c r="BY41">
        <v>44</v>
      </c>
      <c r="BZ41">
        <f t="shared" si="19"/>
        <v>37.866666666666667</v>
      </c>
      <c r="CA41">
        <v>3</v>
      </c>
      <c r="CB41">
        <v>1</v>
      </c>
      <c r="CC41">
        <v>2</v>
      </c>
      <c r="CD41">
        <v>2</v>
      </c>
      <c r="CE41">
        <v>3</v>
      </c>
      <c r="CF41">
        <v>2</v>
      </c>
      <c r="CG41">
        <v>2.5</v>
      </c>
      <c r="CH41">
        <v>2.5</v>
      </c>
      <c r="CI41">
        <v>1.5</v>
      </c>
      <c r="CJ41">
        <v>3</v>
      </c>
      <c r="CK41">
        <v>1.5</v>
      </c>
      <c r="CL41">
        <v>2.5</v>
      </c>
      <c r="CM41">
        <v>1.5</v>
      </c>
      <c r="CN41">
        <v>2.5</v>
      </c>
      <c r="CO41">
        <v>1.5</v>
      </c>
      <c r="CP41">
        <f t="shared" si="20"/>
        <v>2.1333333333333333</v>
      </c>
      <c r="CQ41">
        <v>14</v>
      </c>
      <c r="CR41" t="s">
        <v>113</v>
      </c>
      <c r="CS41" t="s">
        <v>113</v>
      </c>
      <c r="CT41" t="s">
        <v>113</v>
      </c>
      <c r="CU41">
        <f t="shared" si="21"/>
        <v>2.6390573296152584</v>
      </c>
      <c r="CV41">
        <f t="shared" si="22"/>
        <v>3.6340712176189411</v>
      </c>
      <c r="CW41">
        <f t="shared" si="23"/>
        <v>3.3134553695828557</v>
      </c>
      <c r="CX41">
        <f t="shared" si="24"/>
        <v>27.479914873376721</v>
      </c>
      <c r="CY41" t="s">
        <v>113</v>
      </c>
      <c r="CZ41" t="s">
        <v>113</v>
      </c>
      <c r="DA41" t="s">
        <v>113</v>
      </c>
      <c r="DB41" t="s">
        <v>113</v>
      </c>
      <c r="DC41" t="s">
        <v>113</v>
      </c>
      <c r="DD41" t="s">
        <v>113</v>
      </c>
      <c r="DE41" t="s">
        <v>113</v>
      </c>
      <c r="DF41">
        <v>0</v>
      </c>
      <c r="DG41" t="s">
        <v>113</v>
      </c>
      <c r="DH41" t="s">
        <v>113</v>
      </c>
      <c r="DI41" t="s">
        <v>113</v>
      </c>
      <c r="DJ41">
        <v>16</v>
      </c>
      <c r="DK41" t="s">
        <v>113</v>
      </c>
      <c r="DL41" t="s">
        <v>113</v>
      </c>
      <c r="DM41" t="s">
        <v>113</v>
      </c>
      <c r="DN41" t="s">
        <v>113</v>
      </c>
      <c r="DO41" t="s">
        <v>113</v>
      </c>
      <c r="DP41" t="s">
        <v>113</v>
      </c>
      <c r="DQ41" t="s">
        <v>113</v>
      </c>
      <c r="DR41">
        <v>1</v>
      </c>
      <c r="DS41" t="s">
        <v>113</v>
      </c>
      <c r="DT41" t="s">
        <v>113</v>
      </c>
      <c r="DU41" t="s">
        <v>113</v>
      </c>
      <c r="DV41">
        <v>4</v>
      </c>
      <c r="DW41" t="s">
        <v>113</v>
      </c>
      <c r="DX41" t="s">
        <v>113</v>
      </c>
      <c r="DY41" t="s">
        <v>113</v>
      </c>
      <c r="DZ41">
        <v>8</v>
      </c>
      <c r="EA41" t="s">
        <v>113</v>
      </c>
      <c r="EB41" t="s">
        <v>113</v>
      </c>
      <c r="EC41" t="s">
        <v>113</v>
      </c>
      <c r="ED41" t="s">
        <v>113</v>
      </c>
      <c r="EE41" t="s">
        <v>113</v>
      </c>
      <c r="EF41" t="s">
        <v>113</v>
      </c>
      <c r="EG41" t="s">
        <v>113</v>
      </c>
      <c r="EH41" t="s">
        <v>113</v>
      </c>
      <c r="EI41" s="10" t="s">
        <v>113</v>
      </c>
      <c r="EJ41" s="10" t="s">
        <v>113</v>
      </c>
      <c r="EK41" s="10" t="s">
        <v>113</v>
      </c>
      <c r="EL41" s="10" t="s">
        <v>113</v>
      </c>
      <c r="EM41" s="10" t="s">
        <v>113</v>
      </c>
      <c r="EN41" s="10" t="s">
        <v>113</v>
      </c>
      <c r="EO41" s="8" t="s">
        <v>113</v>
      </c>
      <c r="EP41" s="8" t="s">
        <v>113</v>
      </c>
      <c r="EQ41">
        <v>30</v>
      </c>
      <c r="ER41">
        <v>30</v>
      </c>
      <c r="ES41">
        <v>30</v>
      </c>
      <c r="ET41">
        <v>30</v>
      </c>
      <c r="EU41">
        <v>30</v>
      </c>
      <c r="EV41">
        <v>30</v>
      </c>
      <c r="EW41">
        <v>4</v>
      </c>
      <c r="EX41">
        <f t="shared" si="10"/>
        <v>1.6400000000000001</v>
      </c>
      <c r="EY41">
        <v>5.8</v>
      </c>
      <c r="EZ41">
        <f t="shared" si="11"/>
        <v>2.4040999999999997</v>
      </c>
      <c r="FA41">
        <v>4.9000000000000004</v>
      </c>
      <c r="FB41">
        <f t="shared" si="12"/>
        <v>2.0200250000000004</v>
      </c>
      <c r="FC41">
        <v>1.71</v>
      </c>
      <c r="FD41">
        <v>2.64</v>
      </c>
      <c r="FE41">
        <v>1.97</v>
      </c>
      <c r="FF41">
        <v>1.36</v>
      </c>
      <c r="FG41" s="10">
        <f t="shared" si="25"/>
        <v>6.2600000000000007</v>
      </c>
      <c r="FH41">
        <v>31.14</v>
      </c>
      <c r="FI41">
        <v>54.78</v>
      </c>
      <c r="FJ41">
        <v>37.79</v>
      </c>
    </row>
    <row r="42" spans="1:166" x14ac:dyDescent="0.2">
      <c r="A42" t="s">
        <v>405</v>
      </c>
      <c r="B42" t="s">
        <v>24</v>
      </c>
      <c r="C42" t="s">
        <v>168</v>
      </c>
      <c r="D42" t="s">
        <v>147</v>
      </c>
      <c r="E42">
        <v>3</v>
      </c>
      <c r="F42" t="s">
        <v>134</v>
      </c>
      <c r="G42">
        <v>51</v>
      </c>
      <c r="H42" s="2" t="s">
        <v>753</v>
      </c>
      <c r="I42" s="3">
        <v>30.737649999999999</v>
      </c>
      <c r="J42" s="3">
        <v>-81.465760000000003</v>
      </c>
      <c r="K42" s="3" t="s">
        <v>489</v>
      </c>
      <c r="L42" s="8" t="s">
        <v>113</v>
      </c>
      <c r="M42" s="3" t="s">
        <v>113</v>
      </c>
      <c r="N42" s="3" t="s">
        <v>113</v>
      </c>
      <c r="O42" s="3" t="s">
        <v>113</v>
      </c>
      <c r="P42" s="3" t="s">
        <v>113</v>
      </c>
      <c r="Q42" s="3" t="s">
        <v>113</v>
      </c>
      <c r="R42" s="3" t="s">
        <v>113</v>
      </c>
      <c r="S42" s="3" t="s">
        <v>113</v>
      </c>
      <c r="T42" s="3" t="s">
        <v>113</v>
      </c>
      <c r="U42" s="3" t="s">
        <v>113</v>
      </c>
      <c r="V42" s="3" t="s">
        <v>113</v>
      </c>
      <c r="W42" s="9" t="s">
        <v>113</v>
      </c>
      <c r="X42" s="3" t="s">
        <v>113</v>
      </c>
      <c r="Y42" s="3" t="s">
        <v>113</v>
      </c>
      <c r="Z42">
        <v>7</v>
      </c>
      <c r="AA42" s="7" t="s">
        <v>113</v>
      </c>
      <c r="AB42" t="s">
        <v>113</v>
      </c>
      <c r="AC42" t="s">
        <v>113</v>
      </c>
      <c r="AD42" t="s">
        <v>113</v>
      </c>
      <c r="AE42" t="s">
        <v>113</v>
      </c>
      <c r="AF42" t="s">
        <v>113</v>
      </c>
      <c r="AG42" t="s">
        <v>113</v>
      </c>
      <c r="AH42" t="s">
        <v>113</v>
      </c>
      <c r="AI42" s="7" t="s">
        <v>113</v>
      </c>
      <c r="AJ42" s="7" t="s">
        <v>113</v>
      </c>
      <c r="AK42" s="7" t="s">
        <v>113</v>
      </c>
      <c r="AL42" s="8" t="s">
        <v>113</v>
      </c>
      <c r="AM42" s="8" t="s">
        <v>113</v>
      </c>
      <c r="AN42" s="8" t="s">
        <v>113</v>
      </c>
      <c r="AO42" s="8">
        <f t="shared" si="16"/>
        <v>0.06</v>
      </c>
      <c r="AP42" s="8">
        <v>0</v>
      </c>
      <c r="AQ42" s="8">
        <v>0</v>
      </c>
      <c r="AR42" s="8">
        <v>0.18</v>
      </c>
      <c r="AS42" s="8">
        <f t="shared" si="17"/>
        <v>0.32333333333333331</v>
      </c>
      <c r="AT42" s="8">
        <v>0.24</v>
      </c>
      <c r="AU42" s="8">
        <v>0.23</v>
      </c>
      <c r="AV42" s="8">
        <v>0.5</v>
      </c>
      <c r="AW42" s="8">
        <f t="shared" si="18"/>
        <v>0.36999999999999994</v>
      </c>
      <c r="AX42" s="8">
        <v>0.4</v>
      </c>
      <c r="AY42" s="8">
        <v>0.34</v>
      </c>
      <c r="AZ42" s="8">
        <v>0.37</v>
      </c>
      <c r="BA42" s="8">
        <v>0</v>
      </c>
      <c r="BB42" s="9">
        <v>2</v>
      </c>
      <c r="BC42" s="9">
        <v>18</v>
      </c>
      <c r="BD42" s="9">
        <v>2</v>
      </c>
      <c r="BE42" t="s">
        <v>113</v>
      </c>
      <c r="BF42" t="s">
        <v>113</v>
      </c>
      <c r="BG42" t="s">
        <v>113</v>
      </c>
      <c r="BH42">
        <v>1</v>
      </c>
      <c r="BI42">
        <v>0</v>
      </c>
      <c r="BJ42">
        <v>0</v>
      </c>
      <c r="BK42">
        <v>29</v>
      </c>
      <c r="BL42">
        <v>40</v>
      </c>
      <c r="BM42">
        <v>44</v>
      </c>
      <c r="BN42">
        <v>28</v>
      </c>
      <c r="BO42">
        <v>39</v>
      </c>
      <c r="BP42">
        <v>30</v>
      </c>
      <c r="BQ42">
        <v>42</v>
      </c>
      <c r="BR42">
        <v>24</v>
      </c>
      <c r="BS42">
        <v>41</v>
      </c>
      <c r="BT42">
        <v>40</v>
      </c>
      <c r="BU42">
        <v>34</v>
      </c>
      <c r="BV42">
        <v>45</v>
      </c>
      <c r="BW42">
        <v>26</v>
      </c>
      <c r="BX42">
        <v>33</v>
      </c>
      <c r="BY42">
        <v>36</v>
      </c>
      <c r="BZ42">
        <f t="shared" si="19"/>
        <v>35.4</v>
      </c>
      <c r="CA42">
        <v>3</v>
      </c>
      <c r="CB42">
        <v>2</v>
      </c>
      <c r="CC42">
        <v>2.5</v>
      </c>
      <c r="CD42">
        <v>2</v>
      </c>
      <c r="CE42">
        <v>2.5</v>
      </c>
      <c r="CF42">
        <v>1.5</v>
      </c>
      <c r="CG42">
        <v>2</v>
      </c>
      <c r="CH42">
        <v>2</v>
      </c>
      <c r="CI42">
        <v>2</v>
      </c>
      <c r="CJ42">
        <v>4</v>
      </c>
      <c r="CK42">
        <v>1.5</v>
      </c>
      <c r="CL42">
        <v>2.5</v>
      </c>
      <c r="CM42">
        <v>1.5</v>
      </c>
      <c r="CN42">
        <v>2</v>
      </c>
      <c r="CO42">
        <v>2</v>
      </c>
      <c r="CP42">
        <f t="shared" si="20"/>
        <v>2.2000000000000002</v>
      </c>
      <c r="CQ42">
        <v>10</v>
      </c>
      <c r="CR42" t="s">
        <v>113</v>
      </c>
      <c r="CS42" t="s">
        <v>113</v>
      </c>
      <c r="CT42" t="s">
        <v>113</v>
      </c>
      <c r="CU42">
        <f t="shared" si="21"/>
        <v>2.3025850929940459</v>
      </c>
      <c r="CV42">
        <f t="shared" si="22"/>
        <v>3.5667118201397288</v>
      </c>
      <c r="CW42">
        <f t="shared" si="23"/>
        <v>2.9207572568438271</v>
      </c>
      <c r="CX42">
        <f t="shared" si="24"/>
        <v>18.555333294050005</v>
      </c>
      <c r="CY42" t="s">
        <v>113</v>
      </c>
      <c r="CZ42" t="s">
        <v>113</v>
      </c>
      <c r="DA42" t="s">
        <v>113</v>
      </c>
      <c r="DB42" t="s">
        <v>113</v>
      </c>
      <c r="DC42" t="s">
        <v>113</v>
      </c>
      <c r="DD42" t="s">
        <v>113</v>
      </c>
      <c r="DE42" t="s">
        <v>113</v>
      </c>
      <c r="DF42">
        <v>0</v>
      </c>
      <c r="DG42" t="s">
        <v>113</v>
      </c>
      <c r="DH42" t="s">
        <v>113</v>
      </c>
      <c r="DI42" t="s">
        <v>113</v>
      </c>
      <c r="DJ42">
        <v>36</v>
      </c>
      <c r="DK42" t="s">
        <v>113</v>
      </c>
      <c r="DL42" t="s">
        <v>113</v>
      </c>
      <c r="DM42" t="s">
        <v>113</v>
      </c>
      <c r="DN42" t="s">
        <v>113</v>
      </c>
      <c r="DO42" t="s">
        <v>113</v>
      </c>
      <c r="DP42" t="s">
        <v>113</v>
      </c>
      <c r="DQ42" t="s">
        <v>113</v>
      </c>
      <c r="DR42">
        <v>2</v>
      </c>
      <c r="DS42" t="s">
        <v>113</v>
      </c>
      <c r="DT42" t="s">
        <v>113</v>
      </c>
      <c r="DU42" t="s">
        <v>113</v>
      </c>
      <c r="DV42">
        <v>0</v>
      </c>
      <c r="DW42" t="s">
        <v>113</v>
      </c>
      <c r="DX42" t="s">
        <v>113</v>
      </c>
      <c r="DY42" t="s">
        <v>113</v>
      </c>
      <c r="DZ42">
        <v>5</v>
      </c>
      <c r="EA42" t="s">
        <v>113</v>
      </c>
      <c r="EB42" t="s">
        <v>113</v>
      </c>
      <c r="EC42" t="s">
        <v>113</v>
      </c>
      <c r="ED42" t="s">
        <v>113</v>
      </c>
      <c r="EE42" t="s">
        <v>113</v>
      </c>
      <c r="EF42" t="s">
        <v>113</v>
      </c>
      <c r="EG42" t="s">
        <v>113</v>
      </c>
      <c r="EH42" t="s">
        <v>113</v>
      </c>
      <c r="EI42" s="10" t="s">
        <v>113</v>
      </c>
      <c r="EJ42" s="10" t="s">
        <v>113</v>
      </c>
      <c r="EK42" s="10" t="s">
        <v>113</v>
      </c>
      <c r="EL42" s="10" t="s">
        <v>113</v>
      </c>
      <c r="EM42" s="10" t="s">
        <v>113</v>
      </c>
      <c r="EN42" s="10" t="s">
        <v>113</v>
      </c>
      <c r="EO42" s="8" t="s">
        <v>113</v>
      </c>
      <c r="EP42" s="8" t="s">
        <v>113</v>
      </c>
      <c r="EQ42">
        <v>30</v>
      </c>
      <c r="ER42">
        <v>30</v>
      </c>
      <c r="ES42">
        <v>30</v>
      </c>
      <c r="ET42">
        <v>30</v>
      </c>
      <c r="EU42">
        <v>30</v>
      </c>
      <c r="EV42">
        <v>30</v>
      </c>
      <c r="EW42">
        <v>3.6</v>
      </c>
      <c r="EX42">
        <f t="shared" si="10"/>
        <v>1.4724000000000002</v>
      </c>
      <c r="EY42">
        <v>4.2</v>
      </c>
      <c r="EZ42">
        <f t="shared" si="11"/>
        <v>1.7241000000000002</v>
      </c>
      <c r="FA42">
        <v>3.9</v>
      </c>
      <c r="FB42">
        <f t="shared" si="12"/>
        <v>1.598025</v>
      </c>
      <c r="FC42">
        <v>2.37</v>
      </c>
      <c r="FD42">
        <v>2.98</v>
      </c>
      <c r="FE42">
        <v>2.58</v>
      </c>
      <c r="FF42">
        <v>1.79</v>
      </c>
      <c r="FG42" s="10">
        <f t="shared" si="25"/>
        <v>5.6899999999999995</v>
      </c>
      <c r="FH42">
        <v>45.03</v>
      </c>
      <c r="FI42">
        <v>60</v>
      </c>
      <c r="FJ42">
        <v>50.32</v>
      </c>
    </row>
    <row r="43" spans="1:166" x14ac:dyDescent="0.2">
      <c r="A43" t="s">
        <v>283</v>
      </c>
      <c r="B43" t="s">
        <v>24</v>
      </c>
      <c r="C43" t="s">
        <v>168</v>
      </c>
      <c r="D43" t="s">
        <v>147</v>
      </c>
      <c r="E43">
        <v>3</v>
      </c>
      <c r="F43" t="s">
        <v>135</v>
      </c>
      <c r="G43">
        <v>51</v>
      </c>
      <c r="H43" s="2" t="s">
        <v>753</v>
      </c>
      <c r="I43" s="3">
        <v>30.737649999999999</v>
      </c>
      <c r="J43" s="3">
        <v>-81.465760000000003</v>
      </c>
      <c r="K43" s="3" t="s">
        <v>491</v>
      </c>
      <c r="L43" s="8" t="s">
        <v>113</v>
      </c>
      <c r="M43" s="3" t="s">
        <v>113</v>
      </c>
      <c r="N43" s="3" t="s">
        <v>113</v>
      </c>
      <c r="O43" s="3" t="s">
        <v>113</v>
      </c>
      <c r="P43" s="3" t="s">
        <v>113</v>
      </c>
      <c r="Q43" s="3" t="s">
        <v>113</v>
      </c>
      <c r="R43" s="3" t="s">
        <v>113</v>
      </c>
      <c r="S43" s="3" t="s">
        <v>113</v>
      </c>
      <c r="T43" s="3" t="s">
        <v>113</v>
      </c>
      <c r="U43" s="3" t="s">
        <v>113</v>
      </c>
      <c r="V43" s="3" t="s">
        <v>113</v>
      </c>
      <c r="W43" s="9" t="s">
        <v>113</v>
      </c>
      <c r="X43" s="3" t="s">
        <v>113</v>
      </c>
      <c r="Y43" s="3" t="s">
        <v>113</v>
      </c>
      <c r="Z43">
        <v>7</v>
      </c>
      <c r="AA43" s="7" t="s">
        <v>113</v>
      </c>
      <c r="AB43" t="s">
        <v>113</v>
      </c>
      <c r="AC43" t="s">
        <v>113</v>
      </c>
      <c r="AD43" t="s">
        <v>113</v>
      </c>
      <c r="AE43" t="s">
        <v>113</v>
      </c>
      <c r="AF43" t="s">
        <v>113</v>
      </c>
      <c r="AG43" t="s">
        <v>113</v>
      </c>
      <c r="AH43" t="s">
        <v>113</v>
      </c>
      <c r="AI43" s="7" t="s">
        <v>113</v>
      </c>
      <c r="AJ43" s="7" t="s">
        <v>113</v>
      </c>
      <c r="AK43" s="7" t="s">
        <v>113</v>
      </c>
      <c r="AL43" s="8" t="s">
        <v>113</v>
      </c>
      <c r="AM43" s="8" t="s">
        <v>113</v>
      </c>
      <c r="AN43" s="8" t="s">
        <v>113</v>
      </c>
      <c r="AO43" s="8">
        <f t="shared" si="16"/>
        <v>0</v>
      </c>
      <c r="AP43" s="8">
        <v>0</v>
      </c>
      <c r="AQ43" s="8">
        <v>0</v>
      </c>
      <c r="AR43" s="8">
        <v>0</v>
      </c>
      <c r="AS43" s="8">
        <f t="shared" si="17"/>
        <v>1.1700000000000002</v>
      </c>
      <c r="AT43" s="8">
        <v>0.6</v>
      </c>
      <c r="AU43" s="8">
        <v>2.58</v>
      </c>
      <c r="AV43" s="8">
        <v>0.33</v>
      </c>
      <c r="AW43" s="8">
        <f t="shared" si="18"/>
        <v>1.33</v>
      </c>
      <c r="AX43" s="8">
        <v>1.18</v>
      </c>
      <c r="AY43" s="8">
        <v>2.0699999999999998</v>
      </c>
      <c r="AZ43" s="8">
        <v>0.74</v>
      </c>
      <c r="BA43" s="8">
        <v>0</v>
      </c>
      <c r="BB43" s="9">
        <v>80</v>
      </c>
      <c r="BC43" s="9">
        <v>70</v>
      </c>
      <c r="BD43" s="9">
        <v>70</v>
      </c>
      <c r="BE43" t="s">
        <v>113</v>
      </c>
      <c r="BF43" t="s">
        <v>113</v>
      </c>
      <c r="BG43" t="s">
        <v>113</v>
      </c>
      <c r="BH43">
        <v>1</v>
      </c>
      <c r="BI43">
        <v>0</v>
      </c>
      <c r="BJ43">
        <v>0</v>
      </c>
      <c r="BK43">
        <v>51</v>
      </c>
      <c r="BL43">
        <v>43</v>
      </c>
      <c r="BM43">
        <v>55</v>
      </c>
      <c r="BN43">
        <v>34</v>
      </c>
      <c r="BO43">
        <v>30</v>
      </c>
      <c r="BP43">
        <v>34</v>
      </c>
      <c r="BQ43">
        <v>43</v>
      </c>
      <c r="BR43">
        <v>39</v>
      </c>
      <c r="BS43">
        <v>48</v>
      </c>
      <c r="BT43">
        <v>39</v>
      </c>
      <c r="BU43">
        <v>40</v>
      </c>
      <c r="BV43">
        <v>50</v>
      </c>
      <c r="BW43">
        <v>32</v>
      </c>
      <c r="BX43">
        <v>50</v>
      </c>
      <c r="BY43">
        <v>47</v>
      </c>
      <c r="BZ43">
        <f t="shared" si="19"/>
        <v>42.333333333333336</v>
      </c>
      <c r="CA43">
        <v>4</v>
      </c>
      <c r="CB43">
        <v>3</v>
      </c>
      <c r="CC43">
        <v>2</v>
      </c>
      <c r="CD43">
        <v>2.5</v>
      </c>
      <c r="CE43">
        <v>2.5</v>
      </c>
      <c r="CF43">
        <v>2</v>
      </c>
      <c r="CG43">
        <v>2.5</v>
      </c>
      <c r="CH43">
        <v>2</v>
      </c>
      <c r="CI43">
        <v>1.5</v>
      </c>
      <c r="CJ43">
        <v>2</v>
      </c>
      <c r="CK43">
        <v>2.5</v>
      </c>
      <c r="CL43">
        <v>2.5</v>
      </c>
      <c r="CM43">
        <v>2.5</v>
      </c>
      <c r="CN43">
        <v>3</v>
      </c>
      <c r="CO43">
        <v>2.5</v>
      </c>
      <c r="CP43">
        <f t="shared" si="20"/>
        <v>2.4666666666666668</v>
      </c>
      <c r="CQ43">
        <v>18</v>
      </c>
      <c r="CR43" t="s">
        <v>113</v>
      </c>
      <c r="CS43" t="s">
        <v>113</v>
      </c>
      <c r="CT43" t="s">
        <v>113</v>
      </c>
      <c r="CU43">
        <f t="shared" si="21"/>
        <v>2.8903717578961645</v>
      </c>
      <c r="CV43">
        <f t="shared" si="22"/>
        <v>3.7455747977904816</v>
      </c>
      <c r="CW43">
        <f t="shared" si="23"/>
        <v>3.7285134251545138</v>
      </c>
      <c r="CX43">
        <f t="shared" si="24"/>
        <v>41.6171950808682</v>
      </c>
      <c r="CY43" t="s">
        <v>113</v>
      </c>
      <c r="CZ43" t="s">
        <v>113</v>
      </c>
      <c r="DA43" t="s">
        <v>113</v>
      </c>
      <c r="DB43" t="s">
        <v>113</v>
      </c>
      <c r="DC43" t="s">
        <v>113</v>
      </c>
      <c r="DD43" t="s">
        <v>113</v>
      </c>
      <c r="DE43" t="s">
        <v>113</v>
      </c>
      <c r="DF43">
        <v>0</v>
      </c>
      <c r="DG43" t="s">
        <v>113</v>
      </c>
      <c r="DH43" t="s">
        <v>113</v>
      </c>
      <c r="DI43" t="s">
        <v>113</v>
      </c>
      <c r="DJ43">
        <v>10</v>
      </c>
      <c r="DK43" t="s">
        <v>113</v>
      </c>
      <c r="DL43" t="s">
        <v>113</v>
      </c>
      <c r="DM43" t="s">
        <v>113</v>
      </c>
      <c r="DN43" t="s">
        <v>113</v>
      </c>
      <c r="DO43" t="s">
        <v>113</v>
      </c>
      <c r="DP43" t="s">
        <v>113</v>
      </c>
      <c r="DQ43" t="s">
        <v>113</v>
      </c>
      <c r="DR43">
        <v>5</v>
      </c>
      <c r="DS43" t="s">
        <v>113</v>
      </c>
      <c r="DT43" t="s">
        <v>113</v>
      </c>
      <c r="DU43" t="s">
        <v>113</v>
      </c>
      <c r="DV43">
        <v>17</v>
      </c>
      <c r="DW43" t="s">
        <v>113</v>
      </c>
      <c r="DX43" t="s">
        <v>113</v>
      </c>
      <c r="DY43" t="s">
        <v>113</v>
      </c>
      <c r="DZ43">
        <v>64</v>
      </c>
      <c r="EA43" t="s">
        <v>113</v>
      </c>
      <c r="EB43" t="s">
        <v>113</v>
      </c>
      <c r="EC43" t="s">
        <v>113</v>
      </c>
      <c r="ED43" t="s">
        <v>113</v>
      </c>
      <c r="EE43" t="s">
        <v>113</v>
      </c>
      <c r="EF43" t="s">
        <v>113</v>
      </c>
      <c r="EG43" t="s">
        <v>113</v>
      </c>
      <c r="EH43" t="s">
        <v>113</v>
      </c>
      <c r="EI43" s="10" t="s">
        <v>113</v>
      </c>
      <c r="EJ43" s="10" t="s">
        <v>113</v>
      </c>
      <c r="EK43" s="10" t="s">
        <v>113</v>
      </c>
      <c r="EL43" s="10" t="s">
        <v>113</v>
      </c>
      <c r="EM43" s="10" t="s">
        <v>113</v>
      </c>
      <c r="EN43" s="10" t="s">
        <v>113</v>
      </c>
      <c r="EO43" s="8" t="s">
        <v>113</v>
      </c>
      <c r="EP43" s="8" t="s">
        <v>113</v>
      </c>
      <c r="EQ43">
        <v>30</v>
      </c>
      <c r="ER43">
        <v>30</v>
      </c>
      <c r="ES43">
        <v>30</v>
      </c>
      <c r="ET43">
        <v>30</v>
      </c>
      <c r="EU43">
        <v>30</v>
      </c>
      <c r="EV43">
        <v>30</v>
      </c>
      <c r="EW43">
        <v>2.6</v>
      </c>
      <c r="EX43">
        <f t="shared" si="10"/>
        <v>1.0569</v>
      </c>
      <c r="EY43">
        <v>5.4</v>
      </c>
      <c r="EZ43">
        <f t="shared" si="11"/>
        <v>2.2329000000000003</v>
      </c>
      <c r="FA43">
        <v>4</v>
      </c>
      <c r="FB43">
        <f t="shared" si="12"/>
        <v>1.6400000000000001</v>
      </c>
      <c r="FC43">
        <v>4.59</v>
      </c>
      <c r="FD43">
        <v>12.17</v>
      </c>
      <c r="FE43">
        <v>6.36</v>
      </c>
      <c r="FF43">
        <v>4.4000000000000004</v>
      </c>
      <c r="FG43" s="10">
        <f t="shared" si="25"/>
        <v>8.4</v>
      </c>
      <c r="FH43">
        <v>48.65</v>
      </c>
      <c r="FI43">
        <v>70.5</v>
      </c>
      <c r="FJ43">
        <v>53.84</v>
      </c>
    </row>
    <row r="44" spans="1:166" x14ac:dyDescent="0.2">
      <c r="A44" t="s">
        <v>406</v>
      </c>
      <c r="B44" t="s">
        <v>24</v>
      </c>
      <c r="C44" t="s">
        <v>168</v>
      </c>
      <c r="D44" t="s">
        <v>147</v>
      </c>
      <c r="E44">
        <v>3</v>
      </c>
      <c r="F44" t="s">
        <v>220</v>
      </c>
      <c r="G44">
        <v>51</v>
      </c>
      <c r="H44" s="2" t="s">
        <v>753</v>
      </c>
      <c r="I44" s="3">
        <v>30.737649999999999</v>
      </c>
      <c r="J44" s="3">
        <v>-81.465760000000003</v>
      </c>
      <c r="K44" s="3" t="s">
        <v>489</v>
      </c>
      <c r="L44" s="8" t="s">
        <v>113</v>
      </c>
      <c r="M44" s="3" t="s">
        <v>113</v>
      </c>
      <c r="N44" s="3" t="s">
        <v>113</v>
      </c>
      <c r="O44" s="3" t="s">
        <v>113</v>
      </c>
      <c r="P44" s="3" t="s">
        <v>113</v>
      </c>
      <c r="Q44" s="3" t="s">
        <v>113</v>
      </c>
      <c r="R44" s="3" t="s">
        <v>113</v>
      </c>
      <c r="S44" s="3" t="s">
        <v>113</v>
      </c>
      <c r="T44" s="3" t="s">
        <v>113</v>
      </c>
      <c r="U44" s="3" t="s">
        <v>113</v>
      </c>
      <c r="V44" s="3" t="s">
        <v>113</v>
      </c>
      <c r="W44" s="9" t="s">
        <v>113</v>
      </c>
      <c r="X44" s="3" t="s">
        <v>113</v>
      </c>
      <c r="Y44" s="3" t="s">
        <v>113</v>
      </c>
      <c r="Z44">
        <v>5.75</v>
      </c>
      <c r="AA44" s="7" t="s">
        <v>113</v>
      </c>
      <c r="AB44" t="s">
        <v>113</v>
      </c>
      <c r="AC44" t="s">
        <v>113</v>
      </c>
      <c r="AD44" t="s">
        <v>113</v>
      </c>
      <c r="AE44" t="s">
        <v>113</v>
      </c>
      <c r="AF44" t="s">
        <v>113</v>
      </c>
      <c r="AG44" t="s">
        <v>113</v>
      </c>
      <c r="AH44" t="s">
        <v>113</v>
      </c>
      <c r="AI44" s="7" t="s">
        <v>113</v>
      </c>
      <c r="AJ44" s="7" t="s">
        <v>113</v>
      </c>
      <c r="AK44" s="7" t="s">
        <v>113</v>
      </c>
      <c r="AL44" s="8" t="s">
        <v>113</v>
      </c>
      <c r="AM44" s="8" t="s">
        <v>113</v>
      </c>
      <c r="AN44" s="8" t="s">
        <v>113</v>
      </c>
      <c r="AO44" s="8">
        <f t="shared" si="16"/>
        <v>0</v>
      </c>
      <c r="AP44" s="8">
        <v>0</v>
      </c>
      <c r="AQ44" s="8">
        <v>0</v>
      </c>
      <c r="AR44" s="8">
        <v>0</v>
      </c>
      <c r="AS44" s="8">
        <f t="shared" si="17"/>
        <v>0.47000000000000003</v>
      </c>
      <c r="AT44" s="8">
        <v>0.42</v>
      </c>
      <c r="AU44" s="8">
        <v>0.63</v>
      </c>
      <c r="AV44" s="8">
        <v>0.36</v>
      </c>
      <c r="AW44" s="8">
        <f t="shared" si="18"/>
        <v>0.57999999999999996</v>
      </c>
      <c r="AX44" s="8">
        <v>0.73</v>
      </c>
      <c r="AY44" s="8">
        <v>0.2</v>
      </c>
      <c r="AZ44" s="8">
        <v>0.81</v>
      </c>
      <c r="BA44" s="8">
        <v>2</v>
      </c>
      <c r="BB44" s="9">
        <v>33</v>
      </c>
      <c r="BC44" s="9">
        <v>45</v>
      </c>
      <c r="BD44" s="9">
        <v>6</v>
      </c>
      <c r="BE44" t="s">
        <v>113</v>
      </c>
      <c r="BF44" t="s">
        <v>113</v>
      </c>
      <c r="BG44" t="s">
        <v>113</v>
      </c>
      <c r="BH44">
        <v>1</v>
      </c>
      <c r="BI44">
        <v>0</v>
      </c>
      <c r="BJ44">
        <v>0</v>
      </c>
      <c r="BK44">
        <v>48</v>
      </c>
      <c r="BL44">
        <v>42</v>
      </c>
      <c r="BM44">
        <v>41</v>
      </c>
      <c r="BN44">
        <v>23</v>
      </c>
      <c r="BO44">
        <v>49</v>
      </c>
      <c r="BP44">
        <v>40</v>
      </c>
      <c r="BQ44">
        <v>40</v>
      </c>
      <c r="BR44">
        <v>35</v>
      </c>
      <c r="BS44">
        <v>39</v>
      </c>
      <c r="BT44">
        <v>50</v>
      </c>
      <c r="BU44">
        <v>47</v>
      </c>
      <c r="BV44">
        <v>34</v>
      </c>
      <c r="BW44">
        <v>20</v>
      </c>
      <c r="BX44">
        <v>45</v>
      </c>
      <c r="BY44">
        <v>18</v>
      </c>
      <c r="BZ44">
        <f t="shared" si="19"/>
        <v>38.06666666666667</v>
      </c>
      <c r="CA44">
        <v>3</v>
      </c>
      <c r="CB44">
        <v>2</v>
      </c>
      <c r="CC44">
        <v>2.5</v>
      </c>
      <c r="CD44">
        <v>2</v>
      </c>
      <c r="CE44">
        <v>2</v>
      </c>
      <c r="CF44">
        <v>1.5</v>
      </c>
      <c r="CG44">
        <v>2.5</v>
      </c>
      <c r="CH44">
        <v>2.5</v>
      </c>
      <c r="CI44">
        <v>1</v>
      </c>
      <c r="CJ44">
        <v>2</v>
      </c>
      <c r="CK44">
        <v>2</v>
      </c>
      <c r="CL44">
        <v>2</v>
      </c>
      <c r="CM44">
        <v>1.5</v>
      </c>
      <c r="CN44">
        <v>2.5</v>
      </c>
      <c r="CO44">
        <v>3</v>
      </c>
      <c r="CP44">
        <f t="shared" si="20"/>
        <v>2.1333333333333333</v>
      </c>
      <c r="CQ44">
        <v>16</v>
      </c>
      <c r="CR44" t="s">
        <v>113</v>
      </c>
      <c r="CS44" t="s">
        <v>113</v>
      </c>
      <c r="CT44" t="s">
        <v>113</v>
      </c>
      <c r="CU44">
        <f t="shared" si="21"/>
        <v>2.7725887222397811</v>
      </c>
      <c r="CV44">
        <f t="shared" si="22"/>
        <v>3.6393390085538004</v>
      </c>
      <c r="CW44">
        <f t="shared" si="23"/>
        <v>3.4265951010765852</v>
      </c>
      <c r="CX44">
        <f t="shared" si="24"/>
        <v>30.7716896807121</v>
      </c>
      <c r="CY44" t="s">
        <v>113</v>
      </c>
      <c r="CZ44" t="s">
        <v>113</v>
      </c>
      <c r="DA44" t="s">
        <v>113</v>
      </c>
      <c r="DB44" t="s">
        <v>113</v>
      </c>
      <c r="DC44" t="s">
        <v>113</v>
      </c>
      <c r="DD44" t="s">
        <v>113</v>
      </c>
      <c r="DE44" t="s">
        <v>113</v>
      </c>
      <c r="DF44">
        <v>0</v>
      </c>
      <c r="DG44" t="s">
        <v>113</v>
      </c>
      <c r="DH44" t="s">
        <v>113</v>
      </c>
      <c r="DI44" t="s">
        <v>113</v>
      </c>
      <c r="DJ44">
        <v>10</v>
      </c>
      <c r="DK44" t="s">
        <v>113</v>
      </c>
      <c r="DL44" t="s">
        <v>113</v>
      </c>
      <c r="DM44" t="s">
        <v>113</v>
      </c>
      <c r="DN44" t="s">
        <v>113</v>
      </c>
      <c r="DO44" t="s">
        <v>113</v>
      </c>
      <c r="DP44" t="s">
        <v>113</v>
      </c>
      <c r="DQ44" t="s">
        <v>113</v>
      </c>
      <c r="DR44">
        <v>2</v>
      </c>
      <c r="DS44" t="s">
        <v>113</v>
      </c>
      <c r="DT44" t="s">
        <v>113</v>
      </c>
      <c r="DU44" t="s">
        <v>113</v>
      </c>
      <c r="DV44">
        <v>27</v>
      </c>
      <c r="DW44" t="s">
        <v>113</v>
      </c>
      <c r="DX44" t="s">
        <v>113</v>
      </c>
      <c r="DY44" t="s">
        <v>113</v>
      </c>
      <c r="DZ44">
        <v>68</v>
      </c>
      <c r="EA44" t="s">
        <v>113</v>
      </c>
      <c r="EB44" t="s">
        <v>113</v>
      </c>
      <c r="EC44" t="s">
        <v>113</v>
      </c>
      <c r="ED44" t="s">
        <v>113</v>
      </c>
      <c r="EE44" t="s">
        <v>113</v>
      </c>
      <c r="EF44" t="s">
        <v>113</v>
      </c>
      <c r="EG44" t="s">
        <v>113</v>
      </c>
      <c r="EH44" t="s">
        <v>113</v>
      </c>
      <c r="EI44" s="10" t="s">
        <v>113</v>
      </c>
      <c r="EJ44" s="10" t="s">
        <v>113</v>
      </c>
      <c r="EK44" s="10" t="s">
        <v>113</v>
      </c>
      <c r="EL44" s="10" t="s">
        <v>113</v>
      </c>
      <c r="EM44" s="10" t="s">
        <v>113</v>
      </c>
      <c r="EN44" s="10" t="s">
        <v>113</v>
      </c>
      <c r="EO44" s="8" t="s">
        <v>113</v>
      </c>
      <c r="EP44" s="8" t="s">
        <v>113</v>
      </c>
      <c r="EQ44">
        <v>30</v>
      </c>
      <c r="ER44">
        <v>30</v>
      </c>
      <c r="ES44">
        <v>30</v>
      </c>
      <c r="ET44">
        <v>30</v>
      </c>
      <c r="EU44">
        <v>30</v>
      </c>
      <c r="EV44">
        <v>30</v>
      </c>
      <c r="EW44">
        <v>3.4</v>
      </c>
      <c r="EX44">
        <f t="shared" si="10"/>
        <v>1.3889</v>
      </c>
      <c r="EY44">
        <v>3.6</v>
      </c>
      <c r="EZ44">
        <f t="shared" si="11"/>
        <v>1.4724000000000002</v>
      </c>
      <c r="FA44">
        <v>3.5</v>
      </c>
      <c r="FB44">
        <f t="shared" si="12"/>
        <v>1.430625</v>
      </c>
      <c r="FC44">
        <v>1.58</v>
      </c>
      <c r="FD44">
        <v>6.88</v>
      </c>
      <c r="FE44">
        <v>3.32</v>
      </c>
      <c r="FF44">
        <v>2.2999999999999998</v>
      </c>
      <c r="FG44" s="10">
        <f t="shared" si="25"/>
        <v>5.8</v>
      </c>
      <c r="FH44">
        <v>37.909999999999997</v>
      </c>
      <c r="FI44">
        <v>48.54</v>
      </c>
      <c r="FJ44">
        <v>41.53</v>
      </c>
    </row>
    <row r="45" spans="1:166" x14ac:dyDescent="0.2">
      <c r="A45" t="s">
        <v>407</v>
      </c>
      <c r="B45" t="s">
        <v>24</v>
      </c>
      <c r="C45" t="s">
        <v>168</v>
      </c>
      <c r="D45" t="s">
        <v>147</v>
      </c>
      <c r="E45">
        <v>3</v>
      </c>
      <c r="F45" t="s">
        <v>221</v>
      </c>
      <c r="G45">
        <v>51</v>
      </c>
      <c r="H45" s="2" t="s">
        <v>753</v>
      </c>
      <c r="I45" s="3">
        <v>30.737649999999999</v>
      </c>
      <c r="J45" s="3">
        <v>-81.465760000000003</v>
      </c>
      <c r="K45" s="3" t="s">
        <v>489</v>
      </c>
      <c r="L45" s="8" t="s">
        <v>113</v>
      </c>
      <c r="M45" s="3" t="s">
        <v>113</v>
      </c>
      <c r="N45" s="3" t="s">
        <v>113</v>
      </c>
      <c r="O45" s="3" t="s">
        <v>113</v>
      </c>
      <c r="P45" s="3" t="s">
        <v>113</v>
      </c>
      <c r="Q45" s="3" t="s">
        <v>113</v>
      </c>
      <c r="R45" s="3" t="s">
        <v>113</v>
      </c>
      <c r="S45" s="3" t="s">
        <v>113</v>
      </c>
      <c r="T45" s="3" t="s">
        <v>113</v>
      </c>
      <c r="U45" s="3" t="s">
        <v>113</v>
      </c>
      <c r="V45" s="3" t="s">
        <v>113</v>
      </c>
      <c r="W45" s="9" t="s">
        <v>113</v>
      </c>
      <c r="X45" s="3" t="s">
        <v>113</v>
      </c>
      <c r="Y45" s="3" t="s">
        <v>113</v>
      </c>
      <c r="Z45">
        <v>6</v>
      </c>
      <c r="AA45" s="7" t="s">
        <v>113</v>
      </c>
      <c r="AB45" t="s">
        <v>113</v>
      </c>
      <c r="AC45" t="s">
        <v>113</v>
      </c>
      <c r="AD45" t="s">
        <v>113</v>
      </c>
      <c r="AE45" t="s">
        <v>113</v>
      </c>
      <c r="AF45" t="s">
        <v>113</v>
      </c>
      <c r="AG45" t="s">
        <v>113</v>
      </c>
      <c r="AH45" t="s">
        <v>113</v>
      </c>
      <c r="AI45" s="7" t="s">
        <v>113</v>
      </c>
      <c r="AJ45" s="7" t="s">
        <v>113</v>
      </c>
      <c r="AK45" s="7" t="s">
        <v>113</v>
      </c>
      <c r="AL45" s="8" t="s">
        <v>113</v>
      </c>
      <c r="AM45" s="8" t="s">
        <v>113</v>
      </c>
      <c r="AN45" s="8" t="s">
        <v>113</v>
      </c>
      <c r="AO45" s="8">
        <f t="shared" si="16"/>
        <v>0</v>
      </c>
      <c r="AP45" s="8">
        <v>0</v>
      </c>
      <c r="AQ45" s="8">
        <v>0</v>
      </c>
      <c r="AR45" s="8">
        <v>0</v>
      </c>
      <c r="AS45" s="8">
        <f t="shared" si="17"/>
        <v>0.38000000000000006</v>
      </c>
      <c r="AT45" s="8">
        <v>0.61</v>
      </c>
      <c r="AU45" s="8">
        <v>0.28000000000000003</v>
      </c>
      <c r="AV45" s="8">
        <v>0.25</v>
      </c>
      <c r="AW45" s="8">
        <f t="shared" si="18"/>
        <v>0.43333333333333329</v>
      </c>
      <c r="AX45" s="8">
        <v>0.52</v>
      </c>
      <c r="AY45" s="8">
        <v>0.43</v>
      </c>
      <c r="AZ45" s="8">
        <v>0.35</v>
      </c>
      <c r="BA45" s="8">
        <v>4</v>
      </c>
      <c r="BB45" s="9">
        <v>0</v>
      </c>
      <c r="BC45" s="9">
        <v>5</v>
      </c>
      <c r="BD45" s="9">
        <v>5</v>
      </c>
      <c r="BE45" t="s">
        <v>113</v>
      </c>
      <c r="BF45" t="s">
        <v>113</v>
      </c>
      <c r="BG45" t="s">
        <v>113</v>
      </c>
      <c r="BH45">
        <v>1</v>
      </c>
      <c r="BI45">
        <v>0</v>
      </c>
      <c r="BJ45">
        <v>0</v>
      </c>
      <c r="BK45">
        <v>25</v>
      </c>
      <c r="BL45">
        <v>19</v>
      </c>
      <c r="BM45">
        <v>16</v>
      </c>
      <c r="BN45">
        <v>23</v>
      </c>
      <c r="BO45">
        <v>26</v>
      </c>
      <c r="BP45">
        <v>26</v>
      </c>
      <c r="BQ45">
        <v>12</v>
      </c>
      <c r="BR45">
        <v>18</v>
      </c>
      <c r="BS45">
        <v>26</v>
      </c>
      <c r="BT45">
        <v>30</v>
      </c>
      <c r="BU45">
        <v>33</v>
      </c>
      <c r="BV45">
        <v>25</v>
      </c>
      <c r="BW45">
        <v>22</v>
      </c>
      <c r="BX45">
        <v>30</v>
      </c>
      <c r="BY45">
        <v>23</v>
      </c>
      <c r="BZ45">
        <f t="shared" si="19"/>
        <v>23.6</v>
      </c>
      <c r="CA45">
        <v>2.5</v>
      </c>
      <c r="CB45">
        <v>2</v>
      </c>
      <c r="CC45">
        <v>1.5</v>
      </c>
      <c r="CD45">
        <v>1.5</v>
      </c>
      <c r="CE45">
        <v>1.5</v>
      </c>
      <c r="CF45">
        <v>2.5</v>
      </c>
      <c r="CG45">
        <v>1.5</v>
      </c>
      <c r="CH45">
        <v>2</v>
      </c>
      <c r="CI45">
        <v>2</v>
      </c>
      <c r="CJ45">
        <v>2</v>
      </c>
      <c r="CK45">
        <v>1</v>
      </c>
      <c r="CL45">
        <v>1</v>
      </c>
      <c r="CM45">
        <v>2</v>
      </c>
      <c r="CN45">
        <v>1</v>
      </c>
      <c r="CO45">
        <v>1</v>
      </c>
      <c r="CP45">
        <f t="shared" si="20"/>
        <v>1.6666666666666667</v>
      </c>
      <c r="CQ45">
        <v>4</v>
      </c>
      <c r="CR45" t="s">
        <v>113</v>
      </c>
      <c r="CS45" t="s">
        <v>113</v>
      </c>
      <c r="CT45" t="s">
        <v>113</v>
      </c>
      <c r="CU45">
        <f t="shared" si="21"/>
        <v>1.3862943611198906</v>
      </c>
      <c r="CV45">
        <f t="shared" si="22"/>
        <v>3.1612467120315646</v>
      </c>
      <c r="CW45">
        <f t="shared" si="23"/>
        <v>1.4095995630869727</v>
      </c>
      <c r="CX45">
        <f t="shared" si="24"/>
        <v>4.0943155606820971</v>
      </c>
      <c r="CY45" t="s">
        <v>113</v>
      </c>
      <c r="CZ45" t="s">
        <v>113</v>
      </c>
      <c r="DA45" t="s">
        <v>113</v>
      </c>
      <c r="DB45" t="s">
        <v>113</v>
      </c>
      <c r="DC45" t="s">
        <v>113</v>
      </c>
      <c r="DD45" t="s">
        <v>113</v>
      </c>
      <c r="DE45" t="s">
        <v>113</v>
      </c>
      <c r="DF45">
        <v>0</v>
      </c>
      <c r="DG45" t="s">
        <v>113</v>
      </c>
      <c r="DH45" t="s">
        <v>113</v>
      </c>
      <c r="DI45" t="s">
        <v>113</v>
      </c>
      <c r="DJ45">
        <v>14</v>
      </c>
      <c r="DK45" t="s">
        <v>113</v>
      </c>
      <c r="DL45" t="s">
        <v>113</v>
      </c>
      <c r="DM45" t="s">
        <v>113</v>
      </c>
      <c r="DN45" t="s">
        <v>113</v>
      </c>
      <c r="DO45" t="s">
        <v>113</v>
      </c>
      <c r="DP45" t="s">
        <v>113</v>
      </c>
      <c r="DQ45" t="s">
        <v>113</v>
      </c>
      <c r="DR45">
        <v>0</v>
      </c>
      <c r="DS45" t="s">
        <v>113</v>
      </c>
      <c r="DT45" t="s">
        <v>113</v>
      </c>
      <c r="DU45" t="s">
        <v>113</v>
      </c>
      <c r="DV45">
        <v>2</v>
      </c>
      <c r="DW45" t="s">
        <v>113</v>
      </c>
      <c r="DX45" t="s">
        <v>113</v>
      </c>
      <c r="DY45" t="s">
        <v>113</v>
      </c>
      <c r="DZ45">
        <v>4</v>
      </c>
      <c r="EA45" t="s">
        <v>113</v>
      </c>
      <c r="EB45" t="s">
        <v>113</v>
      </c>
      <c r="EC45" t="s">
        <v>113</v>
      </c>
      <c r="ED45" t="s">
        <v>113</v>
      </c>
      <c r="EE45" t="s">
        <v>113</v>
      </c>
      <c r="EF45" t="s">
        <v>113</v>
      </c>
      <c r="EG45" t="s">
        <v>113</v>
      </c>
      <c r="EH45" t="s">
        <v>113</v>
      </c>
      <c r="EI45" s="10" t="s">
        <v>113</v>
      </c>
      <c r="EJ45" s="10" t="s">
        <v>113</v>
      </c>
      <c r="EK45" s="10" t="s">
        <v>113</v>
      </c>
      <c r="EL45" s="10" t="s">
        <v>113</v>
      </c>
      <c r="EM45" s="10" t="s">
        <v>113</v>
      </c>
      <c r="EN45" s="10" t="s">
        <v>113</v>
      </c>
      <c r="EO45" s="8" t="s">
        <v>113</v>
      </c>
      <c r="EP45" s="8" t="s">
        <v>113</v>
      </c>
      <c r="EQ45">
        <v>10</v>
      </c>
      <c r="ER45">
        <v>10</v>
      </c>
      <c r="ES45">
        <v>10</v>
      </c>
      <c r="ET45">
        <v>30</v>
      </c>
      <c r="EU45">
        <v>30</v>
      </c>
      <c r="EV45">
        <v>30</v>
      </c>
      <c r="EW45">
        <v>2.6</v>
      </c>
      <c r="EX45">
        <f t="shared" si="10"/>
        <v>1.0569</v>
      </c>
      <c r="EY45">
        <v>2.2000000000000002</v>
      </c>
      <c r="EZ45">
        <f t="shared" si="11"/>
        <v>0.89210000000000012</v>
      </c>
      <c r="FA45">
        <v>2.4</v>
      </c>
      <c r="FB45">
        <f t="shared" si="12"/>
        <v>0.97439999999999993</v>
      </c>
      <c r="FC45">
        <v>0.88</v>
      </c>
      <c r="FD45">
        <v>1.1299999999999999</v>
      </c>
      <c r="FE45">
        <v>0.96</v>
      </c>
      <c r="FF45">
        <v>0.67</v>
      </c>
      <c r="FG45" s="10">
        <f t="shared" si="25"/>
        <v>3.07</v>
      </c>
      <c r="FH45">
        <v>37.19</v>
      </c>
      <c r="FI45">
        <v>41.14</v>
      </c>
      <c r="FJ45">
        <v>38.479999999999997</v>
      </c>
    </row>
    <row r="46" spans="1:166" x14ac:dyDescent="0.2">
      <c r="A46" t="s">
        <v>408</v>
      </c>
      <c r="B46" t="s">
        <v>24</v>
      </c>
      <c r="C46" t="s">
        <v>168</v>
      </c>
      <c r="D46" t="s">
        <v>148</v>
      </c>
      <c r="E46">
        <v>4</v>
      </c>
      <c r="F46" t="s">
        <v>134</v>
      </c>
      <c r="G46">
        <v>51</v>
      </c>
      <c r="H46" s="2" t="s">
        <v>753</v>
      </c>
      <c r="I46" s="3">
        <v>30.73658</v>
      </c>
      <c r="J46" s="3">
        <v>-81.465630000000004</v>
      </c>
      <c r="K46" s="3" t="s">
        <v>489</v>
      </c>
      <c r="L46" s="8" t="s">
        <v>113</v>
      </c>
      <c r="M46" s="3" t="s">
        <v>113</v>
      </c>
      <c r="N46" s="3" t="s">
        <v>113</v>
      </c>
      <c r="O46" s="3" t="s">
        <v>113</v>
      </c>
      <c r="P46" s="3" t="s">
        <v>113</v>
      </c>
      <c r="Q46" s="3" t="s">
        <v>113</v>
      </c>
      <c r="R46" s="3" t="s">
        <v>113</v>
      </c>
      <c r="S46" s="3" t="s">
        <v>113</v>
      </c>
      <c r="T46" s="3" t="s">
        <v>113</v>
      </c>
      <c r="U46" s="3" t="s">
        <v>113</v>
      </c>
      <c r="V46" s="3" t="s">
        <v>113</v>
      </c>
      <c r="W46" s="9" t="s">
        <v>113</v>
      </c>
      <c r="X46" s="3" t="s">
        <v>113</v>
      </c>
      <c r="Y46" s="3" t="s">
        <v>113</v>
      </c>
      <c r="Z46">
        <v>6</v>
      </c>
      <c r="AA46" s="7" t="s">
        <v>113</v>
      </c>
      <c r="AB46" t="s">
        <v>113</v>
      </c>
      <c r="AC46" t="s">
        <v>113</v>
      </c>
      <c r="AD46" t="s">
        <v>113</v>
      </c>
      <c r="AE46" t="s">
        <v>113</v>
      </c>
      <c r="AF46" t="s">
        <v>113</v>
      </c>
      <c r="AG46" t="s">
        <v>113</v>
      </c>
      <c r="AH46" t="s">
        <v>113</v>
      </c>
      <c r="AI46" s="7" t="s">
        <v>113</v>
      </c>
      <c r="AJ46" s="7" t="s">
        <v>113</v>
      </c>
      <c r="AK46" s="7" t="s">
        <v>113</v>
      </c>
      <c r="AL46" s="8" t="s">
        <v>113</v>
      </c>
      <c r="AM46" s="8" t="s">
        <v>113</v>
      </c>
      <c r="AN46" s="8" t="s">
        <v>113</v>
      </c>
      <c r="AO46" s="8">
        <f t="shared" si="16"/>
        <v>0</v>
      </c>
      <c r="AP46" s="8">
        <v>0</v>
      </c>
      <c r="AQ46" s="8">
        <v>0</v>
      </c>
      <c r="AR46" s="8">
        <v>0</v>
      </c>
      <c r="AS46" s="8">
        <f t="shared" si="17"/>
        <v>0.56333333333333335</v>
      </c>
      <c r="AT46" s="8">
        <v>0.27</v>
      </c>
      <c r="AU46" s="8">
        <v>0.33</v>
      </c>
      <c r="AV46" s="8">
        <v>1.0900000000000001</v>
      </c>
      <c r="AW46" s="8">
        <f t="shared" si="18"/>
        <v>0.65666666666666662</v>
      </c>
      <c r="AX46" s="8">
        <v>0.53</v>
      </c>
      <c r="AY46" s="8">
        <v>0.48</v>
      </c>
      <c r="AZ46" s="8">
        <v>0.96</v>
      </c>
      <c r="BA46" s="8">
        <v>0</v>
      </c>
      <c r="BB46" s="9">
        <v>7</v>
      </c>
      <c r="BC46" s="9">
        <v>62</v>
      </c>
      <c r="BD46" s="9">
        <v>15</v>
      </c>
      <c r="BE46" t="s">
        <v>113</v>
      </c>
      <c r="BF46" t="s">
        <v>113</v>
      </c>
      <c r="BG46" t="s">
        <v>113</v>
      </c>
      <c r="BH46">
        <v>1</v>
      </c>
      <c r="BI46">
        <v>0</v>
      </c>
      <c r="BJ46">
        <v>0</v>
      </c>
      <c r="BK46">
        <v>53</v>
      </c>
      <c r="BL46">
        <v>36</v>
      </c>
      <c r="BM46">
        <v>53</v>
      </c>
      <c r="BN46">
        <v>41</v>
      </c>
      <c r="BO46">
        <v>39</v>
      </c>
      <c r="BP46">
        <v>37</v>
      </c>
      <c r="BQ46">
        <v>49</v>
      </c>
      <c r="BR46">
        <v>48</v>
      </c>
      <c r="BS46">
        <v>43</v>
      </c>
      <c r="BT46">
        <v>42</v>
      </c>
      <c r="BU46">
        <v>36</v>
      </c>
      <c r="BV46">
        <v>50</v>
      </c>
      <c r="BW46">
        <v>46</v>
      </c>
      <c r="BX46">
        <v>36</v>
      </c>
      <c r="BY46">
        <v>35</v>
      </c>
      <c r="BZ46">
        <f t="shared" si="19"/>
        <v>42.93333333333333</v>
      </c>
      <c r="CA46">
        <v>3.5</v>
      </c>
      <c r="CB46">
        <v>1.5</v>
      </c>
      <c r="CC46">
        <v>1.5</v>
      </c>
      <c r="CD46">
        <v>4</v>
      </c>
      <c r="CE46">
        <v>0.5</v>
      </c>
      <c r="CF46">
        <v>3</v>
      </c>
      <c r="CG46">
        <v>4</v>
      </c>
      <c r="CH46">
        <v>2</v>
      </c>
      <c r="CI46">
        <v>3</v>
      </c>
      <c r="CJ46">
        <v>1</v>
      </c>
      <c r="CK46">
        <v>2</v>
      </c>
      <c r="CL46">
        <v>2</v>
      </c>
      <c r="CM46">
        <v>2</v>
      </c>
      <c r="CN46">
        <v>2</v>
      </c>
      <c r="CO46">
        <v>1.5</v>
      </c>
      <c r="CP46">
        <f t="shared" si="20"/>
        <v>2.2333333333333334</v>
      </c>
      <c r="CQ46">
        <v>17</v>
      </c>
      <c r="CR46" t="s">
        <v>113</v>
      </c>
      <c r="CS46" t="s">
        <v>113</v>
      </c>
      <c r="CT46" t="s">
        <v>113</v>
      </c>
      <c r="CU46">
        <f t="shared" si="21"/>
        <v>2.8332133440562162</v>
      </c>
      <c r="CV46">
        <f t="shared" si="22"/>
        <v>3.7596485250021434</v>
      </c>
      <c r="CW46">
        <f t="shared" si="23"/>
        <v>3.7125711242546839</v>
      </c>
      <c r="CX46">
        <f t="shared" si="24"/>
        <v>40.958981891373107</v>
      </c>
      <c r="CY46" t="s">
        <v>113</v>
      </c>
      <c r="CZ46" t="s">
        <v>113</v>
      </c>
      <c r="DA46" t="s">
        <v>113</v>
      </c>
      <c r="DB46" t="s">
        <v>113</v>
      </c>
      <c r="DC46" t="s">
        <v>113</v>
      </c>
      <c r="DD46" t="s">
        <v>113</v>
      </c>
      <c r="DE46" t="s">
        <v>113</v>
      </c>
      <c r="DF46">
        <v>0</v>
      </c>
      <c r="DG46" t="s">
        <v>113</v>
      </c>
      <c r="DH46" t="s">
        <v>113</v>
      </c>
      <c r="DI46" t="s">
        <v>113</v>
      </c>
      <c r="DJ46">
        <v>0</v>
      </c>
      <c r="DK46" t="s">
        <v>113</v>
      </c>
      <c r="DL46" t="s">
        <v>113</v>
      </c>
      <c r="DM46" t="s">
        <v>113</v>
      </c>
      <c r="DN46" t="s">
        <v>113</v>
      </c>
      <c r="DO46" t="s">
        <v>113</v>
      </c>
      <c r="DP46" t="s">
        <v>113</v>
      </c>
      <c r="DQ46" t="s">
        <v>113</v>
      </c>
      <c r="DR46">
        <v>0</v>
      </c>
      <c r="DS46" t="s">
        <v>113</v>
      </c>
      <c r="DT46" t="s">
        <v>113</v>
      </c>
      <c r="DU46" t="s">
        <v>113</v>
      </c>
      <c r="DV46">
        <v>0</v>
      </c>
      <c r="DW46" t="s">
        <v>113</v>
      </c>
      <c r="DX46" t="s">
        <v>113</v>
      </c>
      <c r="DY46" t="s">
        <v>113</v>
      </c>
      <c r="DZ46">
        <v>4</v>
      </c>
      <c r="EA46" t="s">
        <v>113</v>
      </c>
      <c r="EB46" t="s">
        <v>113</v>
      </c>
      <c r="EC46" t="s">
        <v>113</v>
      </c>
      <c r="ED46" t="s">
        <v>113</v>
      </c>
      <c r="EE46" t="s">
        <v>113</v>
      </c>
      <c r="EF46" t="s">
        <v>113</v>
      </c>
      <c r="EG46" t="s">
        <v>113</v>
      </c>
      <c r="EH46" t="s">
        <v>113</v>
      </c>
      <c r="EI46" s="10" t="s">
        <v>113</v>
      </c>
      <c r="EJ46" s="10" t="s">
        <v>113</v>
      </c>
      <c r="EK46" s="10" t="s">
        <v>113</v>
      </c>
      <c r="EL46" s="10" t="s">
        <v>113</v>
      </c>
      <c r="EM46" s="10" t="s">
        <v>113</v>
      </c>
      <c r="EN46" s="10" t="s">
        <v>113</v>
      </c>
      <c r="EO46" s="8" t="s">
        <v>113</v>
      </c>
      <c r="EP46" s="8" t="s">
        <v>113</v>
      </c>
      <c r="EQ46">
        <v>10</v>
      </c>
      <c r="ER46">
        <v>10</v>
      </c>
      <c r="ES46">
        <v>10</v>
      </c>
      <c r="ET46">
        <v>30</v>
      </c>
      <c r="EU46">
        <v>30</v>
      </c>
      <c r="EV46">
        <v>30</v>
      </c>
      <c r="EW46">
        <v>18.2</v>
      </c>
      <c r="EX46">
        <f t="shared" si="10"/>
        <v>8.1081000000000003</v>
      </c>
      <c r="EY46">
        <v>13.2</v>
      </c>
      <c r="EZ46">
        <f t="shared" si="11"/>
        <v>5.7156000000000002</v>
      </c>
      <c r="FA46">
        <v>15.7</v>
      </c>
      <c r="FB46">
        <f t="shared" si="12"/>
        <v>6.8962250000000003</v>
      </c>
      <c r="FC46">
        <v>1.66</v>
      </c>
      <c r="FD46">
        <v>3.32</v>
      </c>
      <c r="FE46">
        <v>2.15</v>
      </c>
      <c r="FF46">
        <v>1.49</v>
      </c>
      <c r="FG46" s="10">
        <f t="shared" si="25"/>
        <v>17.189999999999998</v>
      </c>
      <c r="FH46">
        <v>156.91999999999999</v>
      </c>
      <c r="FI46">
        <v>152.9</v>
      </c>
      <c r="FJ46">
        <v>155.74</v>
      </c>
    </row>
    <row r="47" spans="1:166" x14ac:dyDescent="0.2">
      <c r="A47" t="s">
        <v>284</v>
      </c>
      <c r="B47" t="s">
        <v>24</v>
      </c>
      <c r="C47" t="s">
        <v>168</v>
      </c>
      <c r="D47" t="s">
        <v>148</v>
      </c>
      <c r="E47">
        <v>4</v>
      </c>
      <c r="F47" t="s">
        <v>135</v>
      </c>
      <c r="G47">
        <v>51</v>
      </c>
      <c r="H47" s="2" t="s">
        <v>753</v>
      </c>
      <c r="I47" s="3">
        <v>30.73658</v>
      </c>
      <c r="J47" s="3">
        <v>-81.465630000000004</v>
      </c>
      <c r="K47" s="3" t="s">
        <v>491</v>
      </c>
      <c r="L47" s="8" t="s">
        <v>113</v>
      </c>
      <c r="M47" s="3" t="s">
        <v>113</v>
      </c>
      <c r="N47" s="3" t="s">
        <v>113</v>
      </c>
      <c r="O47" s="3" t="s">
        <v>113</v>
      </c>
      <c r="P47" s="3" t="s">
        <v>113</v>
      </c>
      <c r="Q47" s="3" t="s">
        <v>113</v>
      </c>
      <c r="R47" s="3" t="s">
        <v>113</v>
      </c>
      <c r="S47" s="3" t="s">
        <v>113</v>
      </c>
      <c r="T47" s="3" t="s">
        <v>113</v>
      </c>
      <c r="U47" s="3" t="s">
        <v>113</v>
      </c>
      <c r="V47" s="3" t="s">
        <v>113</v>
      </c>
      <c r="W47" s="9" t="s">
        <v>113</v>
      </c>
      <c r="X47" s="3" t="s">
        <v>113</v>
      </c>
      <c r="Y47" s="3" t="s">
        <v>113</v>
      </c>
      <c r="Z47">
        <v>6.5</v>
      </c>
      <c r="AA47" s="7" t="s">
        <v>113</v>
      </c>
      <c r="AB47" t="s">
        <v>113</v>
      </c>
      <c r="AC47" t="s">
        <v>113</v>
      </c>
      <c r="AD47" t="s">
        <v>113</v>
      </c>
      <c r="AE47" t="s">
        <v>113</v>
      </c>
      <c r="AF47" t="s">
        <v>113</v>
      </c>
      <c r="AG47" t="s">
        <v>113</v>
      </c>
      <c r="AH47" t="s">
        <v>113</v>
      </c>
      <c r="AI47" s="7" t="s">
        <v>113</v>
      </c>
      <c r="AJ47" s="7" t="s">
        <v>113</v>
      </c>
      <c r="AK47" s="7" t="s">
        <v>113</v>
      </c>
      <c r="AL47" s="8" t="s">
        <v>113</v>
      </c>
      <c r="AM47" s="8" t="s">
        <v>113</v>
      </c>
      <c r="AN47" s="8" t="s">
        <v>113</v>
      </c>
      <c r="AO47" s="8">
        <f t="shared" si="16"/>
        <v>0</v>
      </c>
      <c r="AP47" s="8">
        <v>0</v>
      </c>
      <c r="AQ47" s="8">
        <v>0</v>
      </c>
      <c r="AR47" s="8">
        <v>0</v>
      </c>
      <c r="AS47" s="8">
        <f t="shared" si="17"/>
        <v>0.19000000000000003</v>
      </c>
      <c r="AT47" s="8">
        <v>0.19</v>
      </c>
      <c r="AU47" s="8">
        <v>0.19</v>
      </c>
      <c r="AV47" s="8">
        <v>0.19</v>
      </c>
      <c r="AW47" s="8">
        <f t="shared" si="18"/>
        <v>0.26666666666666666</v>
      </c>
      <c r="AX47" s="8">
        <v>0.31</v>
      </c>
      <c r="AY47" s="8">
        <v>0.23</v>
      </c>
      <c r="AZ47" s="8">
        <v>0.26</v>
      </c>
      <c r="BA47" s="8">
        <v>1</v>
      </c>
      <c r="BB47" s="9">
        <v>0</v>
      </c>
      <c r="BC47" s="9">
        <v>45</v>
      </c>
      <c r="BD47" s="9">
        <v>15</v>
      </c>
      <c r="BE47" t="s">
        <v>113</v>
      </c>
      <c r="BF47" t="s">
        <v>113</v>
      </c>
      <c r="BG47" t="s">
        <v>113</v>
      </c>
      <c r="BH47">
        <v>1</v>
      </c>
      <c r="BI47">
        <v>0</v>
      </c>
      <c r="BJ47">
        <v>0</v>
      </c>
      <c r="BK47">
        <v>50</v>
      </c>
      <c r="BL47">
        <v>15</v>
      </c>
      <c r="BM47">
        <v>48</v>
      </c>
      <c r="BN47">
        <v>47</v>
      </c>
      <c r="BO47">
        <v>44</v>
      </c>
      <c r="BP47">
        <v>44</v>
      </c>
      <c r="BQ47">
        <v>36</v>
      </c>
      <c r="BR47">
        <v>52</v>
      </c>
      <c r="BS47">
        <v>41</v>
      </c>
      <c r="BT47">
        <v>39</v>
      </c>
      <c r="BU47">
        <v>27</v>
      </c>
      <c r="BV47">
        <v>42</v>
      </c>
      <c r="BW47">
        <v>40</v>
      </c>
      <c r="BX47">
        <v>40</v>
      </c>
      <c r="BY47">
        <v>46</v>
      </c>
      <c r="BZ47">
        <f t="shared" si="19"/>
        <v>40.733333333333334</v>
      </c>
      <c r="CA47">
        <v>2</v>
      </c>
      <c r="CB47">
        <v>2.5</v>
      </c>
      <c r="CC47">
        <v>2</v>
      </c>
      <c r="CD47">
        <v>2.5</v>
      </c>
      <c r="CE47">
        <v>1.5</v>
      </c>
      <c r="CF47">
        <v>1.5</v>
      </c>
      <c r="CG47">
        <v>1.5</v>
      </c>
      <c r="CH47">
        <v>2</v>
      </c>
      <c r="CI47">
        <v>2</v>
      </c>
      <c r="CJ47">
        <v>2</v>
      </c>
      <c r="CK47">
        <v>1.5</v>
      </c>
      <c r="CL47">
        <v>1</v>
      </c>
      <c r="CM47">
        <v>2</v>
      </c>
      <c r="CN47">
        <v>2.5</v>
      </c>
      <c r="CO47">
        <v>1.5</v>
      </c>
      <c r="CP47">
        <f t="shared" si="20"/>
        <v>1.8666666666666667</v>
      </c>
      <c r="CQ47">
        <v>15</v>
      </c>
      <c r="CR47" t="s">
        <v>113</v>
      </c>
      <c r="CS47" t="s">
        <v>113</v>
      </c>
      <c r="CT47" t="s">
        <v>113</v>
      </c>
      <c r="CU47">
        <f t="shared" si="21"/>
        <v>2.7080502011022101</v>
      </c>
      <c r="CV47">
        <f t="shared" si="22"/>
        <v>3.7070467580693851</v>
      </c>
      <c r="CW47">
        <f t="shared" si="23"/>
        <v>3.511689224462228</v>
      </c>
      <c r="CX47">
        <f t="shared" si="24"/>
        <v>33.504817164956698</v>
      </c>
      <c r="CY47" t="s">
        <v>113</v>
      </c>
      <c r="CZ47" t="s">
        <v>113</v>
      </c>
      <c r="DA47" t="s">
        <v>113</v>
      </c>
      <c r="DB47" t="s">
        <v>113</v>
      </c>
      <c r="DC47" t="s">
        <v>113</v>
      </c>
      <c r="DD47" t="s">
        <v>113</v>
      </c>
      <c r="DE47" t="s">
        <v>113</v>
      </c>
      <c r="DF47">
        <v>0</v>
      </c>
      <c r="DG47" t="s">
        <v>113</v>
      </c>
      <c r="DH47" t="s">
        <v>113</v>
      </c>
      <c r="DI47" t="s">
        <v>113</v>
      </c>
      <c r="DJ47">
        <v>0</v>
      </c>
      <c r="DK47" t="s">
        <v>113</v>
      </c>
      <c r="DL47" t="s">
        <v>113</v>
      </c>
      <c r="DM47" t="s">
        <v>113</v>
      </c>
      <c r="DN47" t="s">
        <v>113</v>
      </c>
      <c r="DO47" t="s">
        <v>113</v>
      </c>
      <c r="DP47" t="s">
        <v>113</v>
      </c>
      <c r="DQ47" t="s">
        <v>113</v>
      </c>
      <c r="DR47">
        <v>0</v>
      </c>
      <c r="DS47" t="s">
        <v>113</v>
      </c>
      <c r="DT47" t="s">
        <v>113</v>
      </c>
      <c r="DU47" t="s">
        <v>113</v>
      </c>
      <c r="DV47">
        <v>1</v>
      </c>
      <c r="DW47" t="s">
        <v>113</v>
      </c>
      <c r="DX47" t="s">
        <v>113</v>
      </c>
      <c r="DY47" t="s">
        <v>113</v>
      </c>
      <c r="DZ47">
        <v>0</v>
      </c>
      <c r="EA47" t="s">
        <v>113</v>
      </c>
      <c r="EB47" t="s">
        <v>113</v>
      </c>
      <c r="EC47" t="s">
        <v>113</v>
      </c>
      <c r="ED47" t="s">
        <v>113</v>
      </c>
      <c r="EE47" t="s">
        <v>113</v>
      </c>
      <c r="EF47" t="s">
        <v>113</v>
      </c>
      <c r="EG47" t="s">
        <v>113</v>
      </c>
      <c r="EH47" t="s">
        <v>113</v>
      </c>
      <c r="EI47" s="10" t="s">
        <v>113</v>
      </c>
      <c r="EJ47" s="10" t="s">
        <v>113</v>
      </c>
      <c r="EK47" s="10" t="s">
        <v>113</v>
      </c>
      <c r="EL47" s="10" t="s">
        <v>113</v>
      </c>
      <c r="EM47" s="10" t="s">
        <v>113</v>
      </c>
      <c r="EN47" s="10" t="s">
        <v>113</v>
      </c>
      <c r="EO47" s="8" t="s">
        <v>113</v>
      </c>
      <c r="EP47" s="8" t="s">
        <v>113</v>
      </c>
      <c r="EQ47">
        <v>30</v>
      </c>
      <c r="ER47">
        <v>30</v>
      </c>
      <c r="ES47">
        <v>30</v>
      </c>
      <c r="ET47">
        <v>30</v>
      </c>
      <c r="EU47">
        <v>30</v>
      </c>
      <c r="EV47">
        <v>30</v>
      </c>
      <c r="EW47">
        <v>17.600000000000001</v>
      </c>
      <c r="EX47">
        <f t="shared" si="10"/>
        <v>7.8144000000000009</v>
      </c>
      <c r="EY47">
        <v>17.600000000000001</v>
      </c>
      <c r="EZ47">
        <f t="shared" si="11"/>
        <v>7.8144000000000009</v>
      </c>
      <c r="FA47">
        <v>17.600000000000001</v>
      </c>
      <c r="FB47">
        <f t="shared" si="12"/>
        <v>7.8144000000000009</v>
      </c>
      <c r="FC47">
        <v>5.22</v>
      </c>
      <c r="FD47">
        <v>4.25</v>
      </c>
      <c r="FE47">
        <v>5.0199999999999996</v>
      </c>
      <c r="FF47">
        <v>3.47</v>
      </c>
      <c r="FG47" s="10">
        <f t="shared" si="25"/>
        <v>21.07</v>
      </c>
      <c r="FH47">
        <v>142.15</v>
      </c>
      <c r="FI47">
        <v>177.24</v>
      </c>
      <c r="FJ47">
        <v>149.30000000000001</v>
      </c>
    </row>
    <row r="48" spans="1:166" x14ac:dyDescent="0.2">
      <c r="A48" t="s">
        <v>409</v>
      </c>
      <c r="B48" t="s">
        <v>24</v>
      </c>
      <c r="C48" t="s">
        <v>168</v>
      </c>
      <c r="D48" t="s">
        <v>148</v>
      </c>
      <c r="E48">
        <v>4</v>
      </c>
      <c r="F48" t="s">
        <v>220</v>
      </c>
      <c r="G48">
        <v>51</v>
      </c>
      <c r="H48" s="2" t="s">
        <v>753</v>
      </c>
      <c r="I48" s="3">
        <v>30.73658</v>
      </c>
      <c r="J48" s="3">
        <v>-81.465630000000004</v>
      </c>
      <c r="K48" s="3" t="s">
        <v>489</v>
      </c>
      <c r="L48" s="8" t="s">
        <v>113</v>
      </c>
      <c r="M48" s="3" t="s">
        <v>113</v>
      </c>
      <c r="N48" s="3" t="s">
        <v>113</v>
      </c>
      <c r="O48" s="3" t="s">
        <v>113</v>
      </c>
      <c r="P48" s="3" t="s">
        <v>113</v>
      </c>
      <c r="Q48" s="3" t="s">
        <v>113</v>
      </c>
      <c r="R48" s="3" t="s">
        <v>113</v>
      </c>
      <c r="S48" s="3" t="s">
        <v>113</v>
      </c>
      <c r="T48" s="3" t="s">
        <v>113</v>
      </c>
      <c r="U48" s="3" t="s">
        <v>113</v>
      </c>
      <c r="V48" s="3" t="s">
        <v>113</v>
      </c>
      <c r="W48" s="9" t="s">
        <v>113</v>
      </c>
      <c r="X48" s="3" t="s">
        <v>113</v>
      </c>
      <c r="Y48" s="3" t="s">
        <v>113</v>
      </c>
      <c r="Z48">
        <v>5.5</v>
      </c>
      <c r="AA48" s="7" t="s">
        <v>113</v>
      </c>
      <c r="AB48" t="s">
        <v>113</v>
      </c>
      <c r="AC48" t="s">
        <v>113</v>
      </c>
      <c r="AD48" t="s">
        <v>113</v>
      </c>
      <c r="AE48" t="s">
        <v>113</v>
      </c>
      <c r="AF48" t="s">
        <v>113</v>
      </c>
      <c r="AG48" t="s">
        <v>113</v>
      </c>
      <c r="AH48" t="s">
        <v>113</v>
      </c>
      <c r="AI48" s="7" t="s">
        <v>113</v>
      </c>
      <c r="AJ48" s="7" t="s">
        <v>113</v>
      </c>
      <c r="AK48" s="7" t="s">
        <v>113</v>
      </c>
      <c r="AL48" s="8" t="s">
        <v>113</v>
      </c>
      <c r="AM48" s="8" t="s">
        <v>113</v>
      </c>
      <c r="AN48" s="8" t="s">
        <v>113</v>
      </c>
      <c r="AO48" s="8">
        <f t="shared" si="16"/>
        <v>0</v>
      </c>
      <c r="AP48" s="8">
        <v>0</v>
      </c>
      <c r="AQ48" s="8">
        <v>0</v>
      </c>
      <c r="AR48" s="8">
        <v>0</v>
      </c>
      <c r="AS48" s="8">
        <f t="shared" si="17"/>
        <v>0.17333333333333334</v>
      </c>
      <c r="AT48" s="8">
        <v>0.25</v>
      </c>
      <c r="AU48" s="8">
        <v>0.13</v>
      </c>
      <c r="AV48" s="8">
        <v>0.14000000000000001</v>
      </c>
      <c r="AW48" s="8">
        <f t="shared" si="18"/>
        <v>0.3133333333333333</v>
      </c>
      <c r="AX48" s="8">
        <v>0.35</v>
      </c>
      <c r="AY48" s="8">
        <v>0.28000000000000003</v>
      </c>
      <c r="AZ48" s="8">
        <v>0.31</v>
      </c>
      <c r="BA48" s="8">
        <v>0</v>
      </c>
      <c r="BB48" s="9">
        <v>2</v>
      </c>
      <c r="BC48" s="9">
        <v>55</v>
      </c>
      <c r="BD48" s="9">
        <v>15</v>
      </c>
      <c r="BE48" t="s">
        <v>113</v>
      </c>
      <c r="BF48" t="s">
        <v>113</v>
      </c>
      <c r="BG48" t="s">
        <v>113</v>
      </c>
      <c r="BH48">
        <v>1</v>
      </c>
      <c r="BI48">
        <v>0</v>
      </c>
      <c r="BJ48">
        <v>0</v>
      </c>
      <c r="BK48">
        <v>39</v>
      </c>
      <c r="BL48">
        <v>43</v>
      </c>
      <c r="BM48">
        <v>36</v>
      </c>
      <c r="BN48">
        <v>46</v>
      </c>
      <c r="BO48">
        <v>34</v>
      </c>
      <c r="BP48">
        <v>43</v>
      </c>
      <c r="BQ48">
        <v>36</v>
      </c>
      <c r="BR48">
        <v>39</v>
      </c>
      <c r="BS48">
        <v>45</v>
      </c>
      <c r="BT48">
        <v>57</v>
      </c>
      <c r="BU48">
        <v>55</v>
      </c>
      <c r="BV48">
        <v>57</v>
      </c>
      <c r="BW48">
        <v>40</v>
      </c>
      <c r="BX48">
        <v>42</v>
      </c>
      <c r="BY48">
        <v>45</v>
      </c>
      <c r="BZ48">
        <f t="shared" si="19"/>
        <v>43.8</v>
      </c>
      <c r="CA48">
        <v>3.5</v>
      </c>
      <c r="CB48">
        <v>2.5</v>
      </c>
      <c r="CC48">
        <v>3</v>
      </c>
      <c r="CD48">
        <v>2</v>
      </c>
      <c r="CE48">
        <v>2</v>
      </c>
      <c r="CF48">
        <v>3</v>
      </c>
      <c r="CG48">
        <v>1.5</v>
      </c>
      <c r="CH48">
        <v>1.5</v>
      </c>
      <c r="CI48">
        <v>3</v>
      </c>
      <c r="CJ48">
        <v>1.5</v>
      </c>
      <c r="CK48">
        <v>3</v>
      </c>
      <c r="CL48">
        <v>2</v>
      </c>
      <c r="CM48">
        <v>2</v>
      </c>
      <c r="CN48">
        <v>2.5</v>
      </c>
      <c r="CO48">
        <v>2</v>
      </c>
      <c r="CP48">
        <f t="shared" si="20"/>
        <v>2.3333333333333335</v>
      </c>
      <c r="CQ48">
        <v>11</v>
      </c>
      <c r="CR48" t="s">
        <v>113</v>
      </c>
      <c r="CS48" t="s">
        <v>113</v>
      </c>
      <c r="CT48" t="s">
        <v>113</v>
      </c>
      <c r="CU48">
        <f t="shared" si="21"/>
        <v>2.3978952727983707</v>
      </c>
      <c r="CV48">
        <f t="shared" si="22"/>
        <v>3.7796338173824005</v>
      </c>
      <c r="CW48">
        <f t="shared" si="23"/>
        <v>3.4176613287914108</v>
      </c>
      <c r="CX48">
        <f t="shared" si="24"/>
        <v>30.498006743065556</v>
      </c>
      <c r="CY48" t="s">
        <v>113</v>
      </c>
      <c r="CZ48" t="s">
        <v>113</v>
      </c>
      <c r="DA48" t="s">
        <v>113</v>
      </c>
      <c r="DB48" t="s">
        <v>113</v>
      </c>
      <c r="DC48" t="s">
        <v>113</v>
      </c>
      <c r="DD48" t="s">
        <v>113</v>
      </c>
      <c r="DE48" t="s">
        <v>113</v>
      </c>
      <c r="DF48">
        <v>0</v>
      </c>
      <c r="DG48" t="s">
        <v>113</v>
      </c>
      <c r="DH48" t="s">
        <v>113</v>
      </c>
      <c r="DI48" t="s">
        <v>113</v>
      </c>
      <c r="DJ48">
        <v>2</v>
      </c>
      <c r="DK48" t="s">
        <v>113</v>
      </c>
      <c r="DL48" t="s">
        <v>113</v>
      </c>
      <c r="DM48" t="s">
        <v>113</v>
      </c>
      <c r="DN48" t="s">
        <v>113</v>
      </c>
      <c r="DO48" t="s">
        <v>113</v>
      </c>
      <c r="DP48" t="s">
        <v>113</v>
      </c>
      <c r="DQ48" t="s">
        <v>113</v>
      </c>
      <c r="DR48">
        <v>0</v>
      </c>
      <c r="DS48" t="s">
        <v>113</v>
      </c>
      <c r="DT48" t="s">
        <v>113</v>
      </c>
      <c r="DU48" t="s">
        <v>113</v>
      </c>
      <c r="DV48">
        <v>3</v>
      </c>
      <c r="DW48" t="s">
        <v>113</v>
      </c>
      <c r="DX48" t="s">
        <v>113</v>
      </c>
      <c r="DY48" t="s">
        <v>113</v>
      </c>
      <c r="DZ48">
        <v>2</v>
      </c>
      <c r="EA48" t="s">
        <v>113</v>
      </c>
      <c r="EB48" t="s">
        <v>113</v>
      </c>
      <c r="EC48" t="s">
        <v>113</v>
      </c>
      <c r="ED48" t="s">
        <v>113</v>
      </c>
      <c r="EE48" t="s">
        <v>113</v>
      </c>
      <c r="EF48" t="s">
        <v>113</v>
      </c>
      <c r="EG48" t="s">
        <v>113</v>
      </c>
      <c r="EH48" t="s">
        <v>113</v>
      </c>
      <c r="EI48" s="10" t="s">
        <v>113</v>
      </c>
      <c r="EJ48" s="10" t="s">
        <v>113</v>
      </c>
      <c r="EK48" s="10" t="s">
        <v>113</v>
      </c>
      <c r="EL48" s="10" t="s">
        <v>113</v>
      </c>
      <c r="EM48" s="10" t="s">
        <v>113</v>
      </c>
      <c r="EN48" s="10" t="s">
        <v>113</v>
      </c>
      <c r="EO48" s="8" t="s">
        <v>113</v>
      </c>
      <c r="EP48" s="8" t="s">
        <v>113</v>
      </c>
      <c r="EQ48">
        <v>10</v>
      </c>
      <c r="ER48">
        <v>10</v>
      </c>
      <c r="ES48">
        <v>10</v>
      </c>
      <c r="ET48">
        <v>30</v>
      </c>
      <c r="EU48">
        <v>30</v>
      </c>
      <c r="EV48">
        <v>30</v>
      </c>
      <c r="EW48">
        <v>15.6</v>
      </c>
      <c r="EX48">
        <f t="shared" si="10"/>
        <v>6.8483999999999998</v>
      </c>
      <c r="EY48">
        <v>11.8</v>
      </c>
      <c r="EZ48">
        <f t="shared" si="11"/>
        <v>5.0681000000000003</v>
      </c>
      <c r="FA48">
        <v>13.7</v>
      </c>
      <c r="FB48">
        <f t="shared" si="12"/>
        <v>5.9492250000000002</v>
      </c>
      <c r="FC48">
        <v>1.64</v>
      </c>
      <c r="FD48">
        <v>4.1100000000000003</v>
      </c>
      <c r="FE48">
        <v>2.6</v>
      </c>
      <c r="FF48">
        <v>1.8</v>
      </c>
      <c r="FG48" s="10">
        <f t="shared" si="25"/>
        <v>15.5</v>
      </c>
      <c r="FH48">
        <v>131.38999999999999</v>
      </c>
      <c r="FI48">
        <v>132.25</v>
      </c>
      <c r="FJ48">
        <v>131.72999999999999</v>
      </c>
    </row>
    <row r="49" spans="1:166" x14ac:dyDescent="0.2">
      <c r="A49" t="s">
        <v>410</v>
      </c>
      <c r="B49" t="s">
        <v>24</v>
      </c>
      <c r="C49" t="s">
        <v>168</v>
      </c>
      <c r="D49" t="s">
        <v>148</v>
      </c>
      <c r="E49">
        <v>4</v>
      </c>
      <c r="F49" t="s">
        <v>221</v>
      </c>
      <c r="G49">
        <v>51</v>
      </c>
      <c r="H49" s="2" t="s">
        <v>753</v>
      </c>
      <c r="I49" s="3">
        <v>30.73658</v>
      </c>
      <c r="J49" s="3">
        <v>-81.465630000000004</v>
      </c>
      <c r="K49" s="3" t="s">
        <v>489</v>
      </c>
      <c r="L49" s="8" t="s">
        <v>113</v>
      </c>
      <c r="M49" s="3" t="s">
        <v>113</v>
      </c>
      <c r="N49" s="3" t="s">
        <v>113</v>
      </c>
      <c r="O49" s="3" t="s">
        <v>113</v>
      </c>
      <c r="P49" s="3" t="s">
        <v>113</v>
      </c>
      <c r="Q49" s="3" t="s">
        <v>113</v>
      </c>
      <c r="R49" s="3" t="s">
        <v>113</v>
      </c>
      <c r="S49" s="3" t="s">
        <v>113</v>
      </c>
      <c r="T49" s="3" t="s">
        <v>113</v>
      </c>
      <c r="U49" s="3" t="s">
        <v>113</v>
      </c>
      <c r="V49" s="3" t="s">
        <v>113</v>
      </c>
      <c r="W49" s="9" t="s">
        <v>113</v>
      </c>
      <c r="X49" s="3" t="s">
        <v>113</v>
      </c>
      <c r="Y49" s="3" t="s">
        <v>113</v>
      </c>
      <c r="Z49">
        <v>6.25</v>
      </c>
      <c r="AA49" s="7" t="s">
        <v>113</v>
      </c>
      <c r="AB49" t="s">
        <v>113</v>
      </c>
      <c r="AC49" t="s">
        <v>113</v>
      </c>
      <c r="AD49" t="s">
        <v>113</v>
      </c>
      <c r="AE49" t="s">
        <v>113</v>
      </c>
      <c r="AF49" t="s">
        <v>113</v>
      </c>
      <c r="AG49" t="s">
        <v>113</v>
      </c>
      <c r="AH49" t="s">
        <v>113</v>
      </c>
      <c r="AI49" s="7" t="s">
        <v>113</v>
      </c>
      <c r="AJ49" s="7" t="s">
        <v>113</v>
      </c>
      <c r="AK49" s="7" t="s">
        <v>113</v>
      </c>
      <c r="AL49" s="8" t="s">
        <v>113</v>
      </c>
      <c r="AM49" s="8" t="s">
        <v>113</v>
      </c>
      <c r="AN49" s="8" t="s">
        <v>113</v>
      </c>
      <c r="AO49" s="8">
        <f t="shared" si="16"/>
        <v>0</v>
      </c>
      <c r="AP49" s="8">
        <v>0</v>
      </c>
      <c r="AQ49" s="8">
        <v>0</v>
      </c>
      <c r="AR49" s="8">
        <v>0</v>
      </c>
      <c r="AS49" s="8">
        <f t="shared" si="17"/>
        <v>0.34</v>
      </c>
      <c r="AT49" s="8">
        <v>0.46</v>
      </c>
      <c r="AU49" s="8">
        <v>0.35</v>
      </c>
      <c r="AV49" s="8">
        <v>0.21</v>
      </c>
      <c r="AW49" s="8">
        <f t="shared" si="18"/>
        <v>0.38000000000000006</v>
      </c>
      <c r="AX49" s="8">
        <v>0.47</v>
      </c>
      <c r="AY49" s="8">
        <v>0.39</v>
      </c>
      <c r="AZ49" s="8">
        <v>0.28000000000000003</v>
      </c>
      <c r="BA49" s="8">
        <v>0</v>
      </c>
      <c r="BB49" s="9">
        <v>0</v>
      </c>
      <c r="BC49" s="9">
        <v>65</v>
      </c>
      <c r="BD49" s="9">
        <v>10</v>
      </c>
      <c r="BE49" t="s">
        <v>113</v>
      </c>
      <c r="BF49" t="s">
        <v>113</v>
      </c>
      <c r="BG49" t="s">
        <v>113</v>
      </c>
      <c r="BH49">
        <v>1</v>
      </c>
      <c r="BI49">
        <v>0</v>
      </c>
      <c r="BJ49">
        <v>0</v>
      </c>
      <c r="BK49">
        <v>45</v>
      </c>
      <c r="BL49">
        <v>50</v>
      </c>
      <c r="BM49">
        <v>37</v>
      </c>
      <c r="BN49">
        <v>23</v>
      </c>
      <c r="BO49">
        <v>41</v>
      </c>
      <c r="BP49">
        <v>43</v>
      </c>
      <c r="BQ49">
        <v>53</v>
      </c>
      <c r="BR49">
        <v>41</v>
      </c>
      <c r="BS49">
        <v>47</v>
      </c>
      <c r="BT49">
        <v>45</v>
      </c>
      <c r="BU49">
        <v>48</v>
      </c>
      <c r="BV49">
        <v>42</v>
      </c>
      <c r="BW49">
        <v>40</v>
      </c>
      <c r="BX49">
        <v>45</v>
      </c>
      <c r="BY49">
        <v>34</v>
      </c>
      <c r="BZ49">
        <f t="shared" si="19"/>
        <v>42.266666666666666</v>
      </c>
      <c r="CA49">
        <v>2</v>
      </c>
      <c r="CB49">
        <v>1.5</v>
      </c>
      <c r="CC49">
        <v>1.5</v>
      </c>
      <c r="CD49">
        <v>1.5</v>
      </c>
      <c r="CE49">
        <v>1.5</v>
      </c>
      <c r="CF49">
        <v>1.5</v>
      </c>
      <c r="CG49">
        <v>2</v>
      </c>
      <c r="CH49">
        <v>2.5</v>
      </c>
      <c r="CI49">
        <v>1.5</v>
      </c>
      <c r="CJ49">
        <v>2.5</v>
      </c>
      <c r="CK49">
        <v>1</v>
      </c>
      <c r="CL49">
        <v>1</v>
      </c>
      <c r="CM49">
        <v>2</v>
      </c>
      <c r="CN49">
        <v>2</v>
      </c>
      <c r="CO49">
        <v>1</v>
      </c>
      <c r="CP49">
        <f t="shared" si="20"/>
        <v>1.6666666666666667</v>
      </c>
      <c r="CQ49">
        <v>8</v>
      </c>
      <c r="CR49" t="s">
        <v>113</v>
      </c>
      <c r="CS49" t="s">
        <v>113</v>
      </c>
      <c r="CT49" t="s">
        <v>113</v>
      </c>
      <c r="CU49">
        <f t="shared" si="21"/>
        <v>2.0794415416798357</v>
      </c>
      <c r="CV49">
        <f t="shared" si="22"/>
        <v>3.7439987533350156</v>
      </c>
      <c r="CW49">
        <f t="shared" si="23"/>
        <v>3.1019345768788051</v>
      </c>
      <c r="CX49">
        <f t="shared" si="24"/>
        <v>22.240936490436955</v>
      </c>
      <c r="CY49" t="s">
        <v>113</v>
      </c>
      <c r="CZ49" t="s">
        <v>113</v>
      </c>
      <c r="DA49" t="s">
        <v>113</v>
      </c>
      <c r="DB49" t="s">
        <v>113</v>
      </c>
      <c r="DC49" t="s">
        <v>113</v>
      </c>
      <c r="DD49" t="s">
        <v>113</v>
      </c>
      <c r="DE49" t="s">
        <v>113</v>
      </c>
      <c r="DF49">
        <v>0</v>
      </c>
      <c r="DG49" t="s">
        <v>113</v>
      </c>
      <c r="DH49" t="s">
        <v>113</v>
      </c>
      <c r="DI49" t="s">
        <v>113</v>
      </c>
      <c r="DJ49">
        <v>0</v>
      </c>
      <c r="DK49" t="s">
        <v>113</v>
      </c>
      <c r="DL49" t="s">
        <v>113</v>
      </c>
      <c r="DM49" t="s">
        <v>113</v>
      </c>
      <c r="DN49" t="s">
        <v>113</v>
      </c>
      <c r="DO49" t="s">
        <v>113</v>
      </c>
      <c r="DP49" t="s">
        <v>113</v>
      </c>
      <c r="DQ49" t="s">
        <v>113</v>
      </c>
      <c r="DR49">
        <v>0</v>
      </c>
      <c r="DS49" t="s">
        <v>113</v>
      </c>
      <c r="DT49" t="s">
        <v>113</v>
      </c>
      <c r="DU49" t="s">
        <v>113</v>
      </c>
      <c r="DV49">
        <v>2</v>
      </c>
      <c r="DW49" t="s">
        <v>113</v>
      </c>
      <c r="DX49" t="s">
        <v>113</v>
      </c>
      <c r="DY49" t="s">
        <v>113</v>
      </c>
      <c r="DZ49">
        <v>0</v>
      </c>
      <c r="EA49" t="s">
        <v>113</v>
      </c>
      <c r="EB49" t="s">
        <v>113</v>
      </c>
      <c r="EC49" t="s">
        <v>113</v>
      </c>
      <c r="ED49" t="s">
        <v>113</v>
      </c>
      <c r="EE49" t="s">
        <v>113</v>
      </c>
      <c r="EF49" t="s">
        <v>113</v>
      </c>
      <c r="EG49" t="s">
        <v>113</v>
      </c>
      <c r="EH49" t="s">
        <v>113</v>
      </c>
      <c r="EI49" s="10" t="s">
        <v>113</v>
      </c>
      <c r="EJ49" s="10" t="s">
        <v>113</v>
      </c>
      <c r="EK49" s="10" t="s">
        <v>113</v>
      </c>
      <c r="EL49" s="10" t="s">
        <v>113</v>
      </c>
      <c r="EM49" s="10" t="s">
        <v>113</v>
      </c>
      <c r="EN49" s="10" t="s">
        <v>113</v>
      </c>
      <c r="EO49" s="8" t="s">
        <v>113</v>
      </c>
      <c r="EP49" s="8" t="s">
        <v>113</v>
      </c>
      <c r="EQ49">
        <v>60</v>
      </c>
      <c r="ER49">
        <v>60</v>
      </c>
      <c r="ES49">
        <v>60</v>
      </c>
      <c r="ET49">
        <v>10</v>
      </c>
      <c r="EU49">
        <v>10</v>
      </c>
      <c r="EV49">
        <v>10</v>
      </c>
      <c r="EW49">
        <v>16.600000000000001</v>
      </c>
      <c r="EX49">
        <f t="shared" si="10"/>
        <v>7.3289000000000009</v>
      </c>
      <c r="EY49">
        <v>14.8</v>
      </c>
      <c r="EZ49">
        <f t="shared" si="11"/>
        <v>6.4676000000000009</v>
      </c>
      <c r="FA49">
        <v>15.7</v>
      </c>
      <c r="FB49">
        <f t="shared" si="12"/>
        <v>6.8962250000000003</v>
      </c>
      <c r="FC49">
        <v>2.31</v>
      </c>
      <c r="FD49">
        <v>18.739999999999998</v>
      </c>
      <c r="FE49">
        <v>5.33</v>
      </c>
      <c r="FF49">
        <v>3.69</v>
      </c>
      <c r="FG49" s="10">
        <f t="shared" si="25"/>
        <v>19.39</v>
      </c>
      <c r="FH49">
        <v>114.4</v>
      </c>
      <c r="FI49">
        <v>161.88</v>
      </c>
      <c r="FJ49">
        <v>124.1</v>
      </c>
    </row>
    <row r="50" spans="1:166" x14ac:dyDescent="0.2">
      <c r="A50" t="s">
        <v>411</v>
      </c>
      <c r="B50" t="s">
        <v>23</v>
      </c>
      <c r="C50" t="s">
        <v>168</v>
      </c>
      <c r="D50" t="s">
        <v>149</v>
      </c>
      <c r="E50">
        <v>1</v>
      </c>
      <c r="F50" t="s">
        <v>134</v>
      </c>
      <c r="G50">
        <v>51</v>
      </c>
      <c r="H50" t="s">
        <v>754</v>
      </c>
      <c r="I50" s="3">
        <v>30.745349999999998</v>
      </c>
      <c r="J50" s="3">
        <v>-81.473680000000002</v>
      </c>
      <c r="K50" s="3" t="s">
        <v>489</v>
      </c>
      <c r="L50" s="8" t="s">
        <v>113</v>
      </c>
      <c r="M50" s="3" t="s">
        <v>113</v>
      </c>
      <c r="N50" s="3" t="s">
        <v>113</v>
      </c>
      <c r="O50" s="3" t="s">
        <v>113</v>
      </c>
      <c r="P50" s="3" t="s">
        <v>113</v>
      </c>
      <c r="Q50" s="3" t="s">
        <v>113</v>
      </c>
      <c r="R50" s="3" t="s">
        <v>113</v>
      </c>
      <c r="S50" s="3" t="s">
        <v>113</v>
      </c>
      <c r="T50" s="3" t="s">
        <v>113</v>
      </c>
      <c r="U50" s="3" t="s">
        <v>113</v>
      </c>
      <c r="V50">
        <v>30</v>
      </c>
      <c r="W50" s="9" t="s">
        <v>113</v>
      </c>
      <c r="X50" s="3" t="s">
        <v>113</v>
      </c>
      <c r="Y50" s="3" t="s">
        <v>113</v>
      </c>
      <c r="Z50">
        <v>6.25</v>
      </c>
      <c r="AA50" s="7" t="s">
        <v>113</v>
      </c>
      <c r="AB50" t="s">
        <v>113</v>
      </c>
      <c r="AC50" t="s">
        <v>113</v>
      </c>
      <c r="AD50" t="s">
        <v>113</v>
      </c>
      <c r="AE50" t="s">
        <v>113</v>
      </c>
      <c r="AF50" t="s">
        <v>113</v>
      </c>
      <c r="AG50" t="s">
        <v>113</v>
      </c>
      <c r="AH50" t="s">
        <v>113</v>
      </c>
      <c r="AI50" s="7" t="s">
        <v>113</v>
      </c>
      <c r="AJ50" s="7" t="s">
        <v>113</v>
      </c>
      <c r="AK50" s="7" t="s">
        <v>113</v>
      </c>
      <c r="AL50" s="8" t="s">
        <v>113</v>
      </c>
      <c r="AM50" s="8" t="s">
        <v>113</v>
      </c>
      <c r="AN50" s="8" t="s">
        <v>113</v>
      </c>
      <c r="AO50" s="8">
        <f t="shared" si="16"/>
        <v>0</v>
      </c>
      <c r="AP50" s="8">
        <v>0</v>
      </c>
      <c r="AQ50" s="8">
        <v>0</v>
      </c>
      <c r="AR50" s="8">
        <v>0</v>
      </c>
      <c r="AS50" s="8">
        <f t="shared" si="17"/>
        <v>0.46333333333333337</v>
      </c>
      <c r="AT50" s="8">
        <v>0.28000000000000003</v>
      </c>
      <c r="AU50" s="8">
        <v>0.66</v>
      </c>
      <c r="AV50" s="8">
        <v>0.45</v>
      </c>
      <c r="AW50" s="8">
        <f t="shared" si="18"/>
        <v>0.80999999999999994</v>
      </c>
      <c r="AX50" s="8">
        <v>0.61</v>
      </c>
      <c r="AY50" s="8">
        <v>1.08</v>
      </c>
      <c r="AZ50" s="8">
        <v>0.74</v>
      </c>
      <c r="BA50" s="8">
        <v>3</v>
      </c>
      <c r="BB50" s="9">
        <v>39</v>
      </c>
      <c r="BC50" s="9">
        <v>40</v>
      </c>
      <c r="BD50" s="9">
        <v>2</v>
      </c>
      <c r="BE50" t="s">
        <v>113</v>
      </c>
      <c r="BF50" t="s">
        <v>113</v>
      </c>
      <c r="BG50" t="s">
        <v>113</v>
      </c>
      <c r="BH50">
        <v>0.7</v>
      </c>
      <c r="BI50">
        <v>0.3</v>
      </c>
      <c r="BJ50">
        <v>0</v>
      </c>
      <c r="BK50">
        <v>22</v>
      </c>
      <c r="BL50">
        <v>22</v>
      </c>
      <c r="BM50">
        <v>24</v>
      </c>
      <c r="BN50">
        <v>20</v>
      </c>
      <c r="BO50">
        <v>17</v>
      </c>
      <c r="BP50">
        <v>17</v>
      </c>
      <c r="BQ50">
        <v>17</v>
      </c>
      <c r="BR50">
        <v>18</v>
      </c>
      <c r="BS50">
        <v>22</v>
      </c>
      <c r="BT50">
        <v>22</v>
      </c>
      <c r="BU50">
        <v>20</v>
      </c>
      <c r="BV50">
        <v>16</v>
      </c>
      <c r="BW50">
        <v>18</v>
      </c>
      <c r="BX50">
        <v>19</v>
      </c>
      <c r="BY50">
        <v>22</v>
      </c>
      <c r="BZ50">
        <f t="shared" si="19"/>
        <v>19.733333333333334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3</v>
      </c>
      <c r="CG50">
        <v>1.5</v>
      </c>
      <c r="CH50">
        <v>2.5</v>
      </c>
      <c r="CI50">
        <v>1</v>
      </c>
      <c r="CJ50">
        <v>2</v>
      </c>
      <c r="CK50">
        <v>1.5</v>
      </c>
      <c r="CL50">
        <v>2.5</v>
      </c>
      <c r="CM50">
        <v>2.5</v>
      </c>
      <c r="CN50">
        <v>1</v>
      </c>
      <c r="CO50">
        <v>2.5</v>
      </c>
      <c r="CP50">
        <f t="shared" si="20"/>
        <v>2</v>
      </c>
      <c r="CQ50">
        <v>22</v>
      </c>
      <c r="CR50" t="s">
        <v>113</v>
      </c>
      <c r="CS50" t="s">
        <v>113</v>
      </c>
      <c r="CT50" t="s">
        <v>113</v>
      </c>
      <c r="CU50">
        <f t="shared" si="21"/>
        <v>3.0910424533583161</v>
      </c>
      <c r="CV50">
        <f t="shared" si="22"/>
        <v>2.9823092532218505</v>
      </c>
      <c r="CW50">
        <f t="shared" si="23"/>
        <v>2.3641959283520673</v>
      </c>
      <c r="CX50">
        <f t="shared" si="24"/>
        <v>10.635483687606984</v>
      </c>
      <c r="CY50" t="s">
        <v>113</v>
      </c>
      <c r="CZ50" t="s">
        <v>113</v>
      </c>
      <c r="DA50" t="s">
        <v>113</v>
      </c>
      <c r="DB50" t="s">
        <v>113</v>
      </c>
      <c r="DC50" t="s">
        <v>113</v>
      </c>
      <c r="DD50" t="s">
        <v>113</v>
      </c>
      <c r="DE50" t="s">
        <v>113</v>
      </c>
      <c r="DF50">
        <v>0</v>
      </c>
      <c r="DG50" t="s">
        <v>113</v>
      </c>
      <c r="DH50" t="s">
        <v>113</v>
      </c>
      <c r="DI50" t="s">
        <v>113</v>
      </c>
      <c r="DJ50">
        <v>1</v>
      </c>
      <c r="DK50" t="s">
        <v>113</v>
      </c>
      <c r="DL50" t="s">
        <v>113</v>
      </c>
      <c r="DM50" t="s">
        <v>113</v>
      </c>
      <c r="DN50" t="s">
        <v>113</v>
      </c>
      <c r="DO50" t="s">
        <v>113</v>
      </c>
      <c r="DP50" t="s">
        <v>113</v>
      </c>
      <c r="DQ50" t="s">
        <v>113</v>
      </c>
      <c r="DR50">
        <v>2</v>
      </c>
      <c r="DS50" t="s">
        <v>113</v>
      </c>
      <c r="DT50" t="s">
        <v>113</v>
      </c>
      <c r="DU50" t="s">
        <v>113</v>
      </c>
      <c r="DV50">
        <v>5</v>
      </c>
      <c r="DW50" t="s">
        <v>113</v>
      </c>
      <c r="DX50" t="s">
        <v>113</v>
      </c>
      <c r="DY50" t="s">
        <v>113</v>
      </c>
      <c r="DZ50">
        <v>8</v>
      </c>
      <c r="EA50" t="s">
        <v>113</v>
      </c>
      <c r="EB50" t="s">
        <v>113</v>
      </c>
      <c r="EC50" t="s">
        <v>113</v>
      </c>
      <c r="ED50" t="s">
        <v>113</v>
      </c>
      <c r="EE50" t="s">
        <v>113</v>
      </c>
      <c r="EF50" t="s">
        <v>113</v>
      </c>
      <c r="EG50" t="s">
        <v>113</v>
      </c>
      <c r="EH50" t="s">
        <v>113</v>
      </c>
      <c r="EI50" s="10" t="s">
        <v>113</v>
      </c>
      <c r="EJ50" s="10" t="s">
        <v>113</v>
      </c>
      <c r="EK50" s="10" t="s">
        <v>113</v>
      </c>
      <c r="EL50" t="s">
        <v>774</v>
      </c>
      <c r="EM50" s="10" t="s">
        <v>113</v>
      </c>
      <c r="EN50" s="10" t="s">
        <v>113</v>
      </c>
      <c r="EO50" s="8" t="s">
        <v>113</v>
      </c>
      <c r="EP50" s="8" t="s">
        <v>113</v>
      </c>
      <c r="EQ50">
        <v>30</v>
      </c>
      <c r="ER50">
        <v>30</v>
      </c>
      <c r="ES50">
        <v>30</v>
      </c>
      <c r="ET50">
        <v>30</v>
      </c>
      <c r="EU50">
        <v>30</v>
      </c>
      <c r="EV50">
        <v>30</v>
      </c>
      <c r="EW50">
        <v>6</v>
      </c>
      <c r="EX50">
        <f t="shared" si="10"/>
        <v>2.4900000000000002</v>
      </c>
      <c r="EY50">
        <v>10.8</v>
      </c>
      <c r="EZ50">
        <f t="shared" si="11"/>
        <v>4.6116000000000001</v>
      </c>
      <c r="FA50">
        <v>8.4</v>
      </c>
      <c r="FB50">
        <f t="shared" si="12"/>
        <v>3.5364000000000004</v>
      </c>
      <c r="FC50">
        <v>6.41</v>
      </c>
      <c r="FD50">
        <v>16.87</v>
      </c>
      <c r="FE50">
        <v>8.25</v>
      </c>
      <c r="FF50">
        <v>5.71</v>
      </c>
      <c r="FG50" s="10">
        <f t="shared" si="25"/>
        <v>14.11</v>
      </c>
      <c r="FH50">
        <v>65.03</v>
      </c>
      <c r="FI50">
        <v>128.38999999999999</v>
      </c>
      <c r="FJ50">
        <v>76.680000000000007</v>
      </c>
    </row>
    <row r="51" spans="1:166" x14ac:dyDescent="0.2">
      <c r="A51" t="s">
        <v>285</v>
      </c>
      <c r="B51" t="s">
        <v>23</v>
      </c>
      <c r="C51" t="s">
        <v>168</v>
      </c>
      <c r="D51" t="s">
        <v>149</v>
      </c>
      <c r="E51">
        <v>1</v>
      </c>
      <c r="F51" t="s">
        <v>135</v>
      </c>
      <c r="G51">
        <v>51</v>
      </c>
      <c r="H51" t="s">
        <v>754</v>
      </c>
      <c r="I51" s="3">
        <v>30.745349999999998</v>
      </c>
      <c r="J51" s="3">
        <v>-81.473680000000002</v>
      </c>
      <c r="K51" s="3" t="s">
        <v>491</v>
      </c>
      <c r="L51" s="8" t="s">
        <v>113</v>
      </c>
      <c r="M51" s="3" t="s">
        <v>113</v>
      </c>
      <c r="N51" s="3" t="s">
        <v>113</v>
      </c>
      <c r="O51" s="3" t="s">
        <v>113</v>
      </c>
      <c r="P51" s="3" t="s">
        <v>113</v>
      </c>
      <c r="Q51" s="3" t="s">
        <v>113</v>
      </c>
      <c r="R51" s="3" t="s">
        <v>113</v>
      </c>
      <c r="S51" s="3" t="s">
        <v>113</v>
      </c>
      <c r="T51" s="3" t="s">
        <v>113</v>
      </c>
      <c r="U51" s="3" t="s">
        <v>113</v>
      </c>
      <c r="V51">
        <v>32</v>
      </c>
      <c r="W51" s="9" t="s">
        <v>113</v>
      </c>
      <c r="X51" s="3" t="s">
        <v>113</v>
      </c>
      <c r="Y51" s="3" t="s">
        <v>113</v>
      </c>
      <c r="Z51">
        <v>6.5</v>
      </c>
      <c r="AA51" s="7" t="s">
        <v>113</v>
      </c>
      <c r="AB51" t="s">
        <v>113</v>
      </c>
      <c r="AC51" t="s">
        <v>113</v>
      </c>
      <c r="AD51" t="s">
        <v>113</v>
      </c>
      <c r="AE51" t="s">
        <v>113</v>
      </c>
      <c r="AF51" t="s">
        <v>113</v>
      </c>
      <c r="AG51" t="s">
        <v>113</v>
      </c>
      <c r="AH51" t="s">
        <v>113</v>
      </c>
      <c r="AI51" s="7" t="s">
        <v>113</v>
      </c>
      <c r="AJ51" s="7" t="s">
        <v>113</v>
      </c>
      <c r="AK51" s="7" t="s">
        <v>113</v>
      </c>
      <c r="AL51" s="8" t="s">
        <v>113</v>
      </c>
      <c r="AM51" s="8" t="s">
        <v>113</v>
      </c>
      <c r="AN51" s="8" t="s">
        <v>113</v>
      </c>
      <c r="AO51" s="8">
        <f t="shared" si="16"/>
        <v>4.9999999999999996E-2</v>
      </c>
      <c r="AP51" s="8">
        <v>0</v>
      </c>
      <c r="AQ51" s="8">
        <v>0.15</v>
      </c>
      <c r="AR51" s="8">
        <v>0</v>
      </c>
      <c r="AS51" s="8">
        <f t="shared" si="17"/>
        <v>0.28999999999999998</v>
      </c>
      <c r="AT51" s="8">
        <v>0.19</v>
      </c>
      <c r="AU51" s="8">
        <v>0.28999999999999998</v>
      </c>
      <c r="AV51" s="8">
        <v>0.39</v>
      </c>
      <c r="AW51" s="8">
        <f t="shared" si="18"/>
        <v>0.55000000000000004</v>
      </c>
      <c r="AX51" s="8">
        <v>0.44</v>
      </c>
      <c r="AY51" s="8">
        <v>0.66</v>
      </c>
      <c r="AZ51" s="8">
        <v>0.55000000000000004</v>
      </c>
      <c r="BA51" s="8">
        <v>1</v>
      </c>
      <c r="BB51" s="9">
        <v>28</v>
      </c>
      <c r="BC51" s="9">
        <v>60</v>
      </c>
      <c r="BD51" s="9">
        <v>3</v>
      </c>
      <c r="BE51" t="s">
        <v>113</v>
      </c>
      <c r="BF51" t="s">
        <v>113</v>
      </c>
      <c r="BG51" t="s">
        <v>113</v>
      </c>
      <c r="BH51">
        <v>0.45</v>
      </c>
      <c r="BI51">
        <v>0.55000000000000004</v>
      </c>
      <c r="BJ51">
        <v>0</v>
      </c>
      <c r="BK51">
        <v>24</v>
      </c>
      <c r="BL51">
        <v>22</v>
      </c>
      <c r="BM51">
        <v>22</v>
      </c>
      <c r="BN51">
        <v>30</v>
      </c>
      <c r="BO51">
        <v>24</v>
      </c>
      <c r="BP51">
        <v>30</v>
      </c>
      <c r="BQ51">
        <v>24</v>
      </c>
      <c r="BR51">
        <v>20</v>
      </c>
      <c r="BS51">
        <v>23</v>
      </c>
      <c r="BT51">
        <v>17</v>
      </c>
      <c r="BU51">
        <v>19</v>
      </c>
      <c r="BV51">
        <v>15</v>
      </c>
      <c r="BW51">
        <v>27</v>
      </c>
      <c r="BX51">
        <v>18</v>
      </c>
      <c r="BY51">
        <v>19</v>
      </c>
      <c r="BZ51">
        <f t="shared" si="19"/>
        <v>22.266666666666666</v>
      </c>
      <c r="CA51">
        <v>2.5</v>
      </c>
      <c r="CB51">
        <v>2</v>
      </c>
      <c r="CC51">
        <v>2</v>
      </c>
      <c r="CD51">
        <v>3</v>
      </c>
      <c r="CE51">
        <v>3</v>
      </c>
      <c r="CF51">
        <v>2.5</v>
      </c>
      <c r="CG51">
        <v>2</v>
      </c>
      <c r="CH51">
        <v>2.5</v>
      </c>
      <c r="CI51">
        <v>1</v>
      </c>
      <c r="CJ51">
        <v>1.5</v>
      </c>
      <c r="CK51">
        <v>1</v>
      </c>
      <c r="CL51">
        <v>1</v>
      </c>
      <c r="CM51">
        <v>1</v>
      </c>
      <c r="CN51">
        <v>2</v>
      </c>
      <c r="CO51">
        <v>3</v>
      </c>
      <c r="CP51">
        <f t="shared" si="20"/>
        <v>2</v>
      </c>
      <c r="CQ51">
        <v>15</v>
      </c>
      <c r="CR51" t="s">
        <v>113</v>
      </c>
      <c r="CS51" t="s">
        <v>113</v>
      </c>
      <c r="CT51" t="s">
        <v>113</v>
      </c>
      <c r="CU51">
        <f t="shared" si="21"/>
        <v>2.7080502011022101</v>
      </c>
      <c r="CV51">
        <f t="shared" si="22"/>
        <v>3.1030907918744903</v>
      </c>
      <c r="CW51">
        <f t="shared" si="23"/>
        <v>2.3100584341208652</v>
      </c>
      <c r="CX51">
        <f t="shared" si="24"/>
        <v>10.075013362361656</v>
      </c>
      <c r="CY51" t="s">
        <v>113</v>
      </c>
      <c r="CZ51" t="s">
        <v>113</v>
      </c>
      <c r="DA51" t="s">
        <v>113</v>
      </c>
      <c r="DB51" t="s">
        <v>113</v>
      </c>
      <c r="DC51" t="s">
        <v>113</v>
      </c>
      <c r="DD51" t="s">
        <v>113</v>
      </c>
      <c r="DE51" t="s">
        <v>113</v>
      </c>
      <c r="DF51">
        <v>0</v>
      </c>
      <c r="DG51" t="s">
        <v>113</v>
      </c>
      <c r="DH51" t="s">
        <v>113</v>
      </c>
      <c r="DI51" t="s">
        <v>113</v>
      </c>
      <c r="DJ51">
        <v>0</v>
      </c>
      <c r="DK51" t="s">
        <v>113</v>
      </c>
      <c r="DL51" t="s">
        <v>113</v>
      </c>
      <c r="DM51" t="s">
        <v>113</v>
      </c>
      <c r="DN51" t="s">
        <v>113</v>
      </c>
      <c r="DO51" t="s">
        <v>113</v>
      </c>
      <c r="DP51" t="s">
        <v>113</v>
      </c>
      <c r="DQ51" t="s">
        <v>113</v>
      </c>
      <c r="DR51">
        <v>3</v>
      </c>
      <c r="DS51" t="s">
        <v>113</v>
      </c>
      <c r="DT51" t="s">
        <v>113</v>
      </c>
      <c r="DU51" t="s">
        <v>113</v>
      </c>
      <c r="DV51">
        <v>15</v>
      </c>
      <c r="DW51" t="s">
        <v>113</v>
      </c>
      <c r="DX51" t="s">
        <v>113</v>
      </c>
      <c r="DY51" t="s">
        <v>113</v>
      </c>
      <c r="DZ51">
        <v>11</v>
      </c>
      <c r="EA51" t="s">
        <v>113</v>
      </c>
      <c r="EB51" t="s">
        <v>113</v>
      </c>
      <c r="EC51" t="s">
        <v>113</v>
      </c>
      <c r="ED51" t="s">
        <v>113</v>
      </c>
      <c r="EE51" t="s">
        <v>113</v>
      </c>
      <c r="EF51" t="s">
        <v>113</v>
      </c>
      <c r="EG51" t="s">
        <v>113</v>
      </c>
      <c r="EH51" t="s">
        <v>113</v>
      </c>
      <c r="EI51" s="10" t="s">
        <v>113</v>
      </c>
      <c r="EJ51" s="10" t="s">
        <v>113</v>
      </c>
      <c r="EK51" s="10" t="s">
        <v>113</v>
      </c>
      <c r="EL51" t="s">
        <v>774</v>
      </c>
      <c r="EM51" s="10" t="s">
        <v>113</v>
      </c>
      <c r="EN51" s="10" t="s">
        <v>113</v>
      </c>
      <c r="EO51" s="8" t="s">
        <v>113</v>
      </c>
      <c r="EP51" s="8" t="s">
        <v>113</v>
      </c>
      <c r="EQ51">
        <v>30</v>
      </c>
      <c r="ER51">
        <v>30</v>
      </c>
      <c r="ES51">
        <v>30</v>
      </c>
      <c r="ET51">
        <v>50</v>
      </c>
      <c r="EU51">
        <v>50</v>
      </c>
      <c r="EV51">
        <v>50</v>
      </c>
      <c r="EW51">
        <v>5.6</v>
      </c>
      <c r="EX51">
        <f t="shared" si="10"/>
        <v>2.3183999999999996</v>
      </c>
      <c r="EY51">
        <v>8.8000000000000007</v>
      </c>
      <c r="EZ51">
        <f t="shared" si="11"/>
        <v>3.7136000000000005</v>
      </c>
      <c r="FA51">
        <v>7.2</v>
      </c>
      <c r="FB51">
        <f t="shared" si="12"/>
        <v>3.0096000000000003</v>
      </c>
      <c r="FC51">
        <v>5.44</v>
      </c>
      <c r="FD51">
        <v>3.48</v>
      </c>
      <c r="FE51">
        <v>5</v>
      </c>
      <c r="FF51">
        <v>3.46</v>
      </c>
      <c r="FG51" s="10">
        <f t="shared" si="25"/>
        <v>10.66</v>
      </c>
      <c r="FH51">
        <v>55.53</v>
      </c>
      <c r="FI51">
        <v>86.43</v>
      </c>
      <c r="FJ51">
        <v>62.18</v>
      </c>
    </row>
    <row r="52" spans="1:166" x14ac:dyDescent="0.2">
      <c r="A52" t="s">
        <v>412</v>
      </c>
      <c r="B52" t="s">
        <v>23</v>
      </c>
      <c r="C52" t="s">
        <v>168</v>
      </c>
      <c r="D52" t="s">
        <v>149</v>
      </c>
      <c r="E52">
        <v>1</v>
      </c>
      <c r="F52" t="s">
        <v>220</v>
      </c>
      <c r="G52">
        <v>51</v>
      </c>
      <c r="H52" t="s">
        <v>754</v>
      </c>
      <c r="I52" s="3">
        <v>30.745349999999998</v>
      </c>
      <c r="J52" s="3">
        <v>-81.473680000000002</v>
      </c>
      <c r="K52" s="3" t="s">
        <v>489</v>
      </c>
      <c r="L52" s="8" t="s">
        <v>113</v>
      </c>
      <c r="M52" s="3" t="s">
        <v>113</v>
      </c>
      <c r="N52" s="3" t="s">
        <v>113</v>
      </c>
      <c r="O52" s="3" t="s">
        <v>113</v>
      </c>
      <c r="P52" s="3" t="s">
        <v>113</v>
      </c>
      <c r="Q52" s="3" t="s">
        <v>113</v>
      </c>
      <c r="R52" s="3" t="s">
        <v>113</v>
      </c>
      <c r="S52" s="3" t="s">
        <v>113</v>
      </c>
      <c r="T52" s="3" t="s">
        <v>113</v>
      </c>
      <c r="U52" s="3" t="s">
        <v>113</v>
      </c>
      <c r="V52">
        <v>30</v>
      </c>
      <c r="W52" s="9" t="s">
        <v>113</v>
      </c>
      <c r="X52" s="3" t="s">
        <v>113</v>
      </c>
      <c r="Y52" s="3" t="s">
        <v>113</v>
      </c>
      <c r="Z52">
        <v>6.25</v>
      </c>
      <c r="AA52" s="7" t="s">
        <v>113</v>
      </c>
      <c r="AB52" t="s">
        <v>113</v>
      </c>
      <c r="AC52" t="s">
        <v>113</v>
      </c>
      <c r="AD52" t="s">
        <v>113</v>
      </c>
      <c r="AE52" t="s">
        <v>113</v>
      </c>
      <c r="AF52" t="s">
        <v>113</v>
      </c>
      <c r="AG52" t="s">
        <v>113</v>
      </c>
      <c r="AH52" t="s">
        <v>113</v>
      </c>
      <c r="AI52" s="7" t="s">
        <v>113</v>
      </c>
      <c r="AJ52" s="7" t="s">
        <v>113</v>
      </c>
      <c r="AK52" s="7" t="s">
        <v>113</v>
      </c>
      <c r="AL52" s="8" t="s">
        <v>113</v>
      </c>
      <c r="AM52" s="8" t="s">
        <v>113</v>
      </c>
      <c r="AN52" s="8" t="s">
        <v>113</v>
      </c>
      <c r="AO52" s="8">
        <f t="shared" si="16"/>
        <v>0</v>
      </c>
      <c r="AP52" s="8">
        <v>0</v>
      </c>
      <c r="AQ52" s="8">
        <v>0</v>
      </c>
      <c r="AR52" s="8">
        <v>0</v>
      </c>
      <c r="AS52" s="8">
        <f t="shared" si="17"/>
        <v>0.45333333333333331</v>
      </c>
      <c r="AT52" s="8">
        <v>0.54</v>
      </c>
      <c r="AU52" s="8">
        <v>0.42</v>
      </c>
      <c r="AV52" s="8">
        <v>0.4</v>
      </c>
      <c r="AW52" s="8">
        <f t="shared" si="18"/>
        <v>0.91</v>
      </c>
      <c r="AX52" s="8">
        <v>1.03</v>
      </c>
      <c r="AY52" s="8">
        <v>0.79</v>
      </c>
      <c r="AZ52" s="8">
        <v>0.91</v>
      </c>
      <c r="BA52" s="8">
        <v>3</v>
      </c>
      <c r="BB52" s="9">
        <v>17</v>
      </c>
      <c r="BC52" s="9">
        <v>10</v>
      </c>
      <c r="BD52" s="9">
        <v>8</v>
      </c>
      <c r="BE52" t="s">
        <v>113</v>
      </c>
      <c r="BF52" t="s">
        <v>113</v>
      </c>
      <c r="BG52" t="s">
        <v>113</v>
      </c>
      <c r="BH52">
        <v>0.35</v>
      </c>
      <c r="BI52">
        <v>0.65</v>
      </c>
      <c r="BJ52">
        <v>0</v>
      </c>
      <c r="BK52">
        <v>28</v>
      </c>
      <c r="BL52">
        <v>25</v>
      </c>
      <c r="BM52">
        <v>14</v>
      </c>
      <c r="BN52">
        <v>18</v>
      </c>
      <c r="BO52">
        <v>13</v>
      </c>
      <c r="BP52">
        <v>20</v>
      </c>
      <c r="BQ52">
        <v>23</v>
      </c>
      <c r="BR52">
        <v>17</v>
      </c>
      <c r="BS52">
        <v>29</v>
      </c>
      <c r="BT52">
        <v>14</v>
      </c>
      <c r="BU52">
        <v>17</v>
      </c>
      <c r="BV52">
        <v>20</v>
      </c>
      <c r="BW52">
        <v>16</v>
      </c>
      <c r="BX52">
        <v>21</v>
      </c>
      <c r="BY52">
        <v>21</v>
      </c>
      <c r="BZ52">
        <f t="shared" si="19"/>
        <v>19.733333333333334</v>
      </c>
      <c r="CA52">
        <v>1.5</v>
      </c>
      <c r="CB52">
        <v>3</v>
      </c>
      <c r="CC52">
        <v>2</v>
      </c>
      <c r="CD52">
        <v>1.5</v>
      </c>
      <c r="CE52">
        <v>2</v>
      </c>
      <c r="CF52">
        <v>2.5</v>
      </c>
      <c r="CG52">
        <v>2.5</v>
      </c>
      <c r="CH52">
        <v>2</v>
      </c>
      <c r="CI52">
        <v>2</v>
      </c>
      <c r="CJ52">
        <v>3</v>
      </c>
      <c r="CK52">
        <v>3</v>
      </c>
      <c r="CL52">
        <v>2</v>
      </c>
      <c r="CM52">
        <v>2.5</v>
      </c>
      <c r="CN52">
        <v>2.5</v>
      </c>
      <c r="CO52">
        <v>2.5</v>
      </c>
      <c r="CP52">
        <f t="shared" si="20"/>
        <v>2.2999999999999998</v>
      </c>
      <c r="CQ52">
        <v>2</v>
      </c>
      <c r="CR52" t="s">
        <v>113</v>
      </c>
      <c r="CS52" t="s">
        <v>113</v>
      </c>
      <c r="CT52" t="s">
        <v>113</v>
      </c>
      <c r="CU52">
        <f t="shared" si="21"/>
        <v>0.69314718055994529</v>
      </c>
      <c r="CV52">
        <f t="shared" si="22"/>
        <v>2.9823092532218505</v>
      </c>
      <c r="CW52">
        <f t="shared" si="23"/>
        <v>0.52069404262467955</v>
      </c>
      <c r="CX52">
        <f t="shared" si="24"/>
        <v>1.683195453789698</v>
      </c>
      <c r="CY52" t="s">
        <v>113</v>
      </c>
      <c r="CZ52" t="s">
        <v>113</v>
      </c>
      <c r="DA52" t="s">
        <v>113</v>
      </c>
      <c r="DB52" t="s">
        <v>113</v>
      </c>
      <c r="DC52" t="s">
        <v>113</v>
      </c>
      <c r="DD52" t="s">
        <v>113</v>
      </c>
      <c r="DE52" t="s">
        <v>113</v>
      </c>
      <c r="DF52">
        <v>0</v>
      </c>
      <c r="DG52" t="s">
        <v>113</v>
      </c>
      <c r="DH52" t="s">
        <v>113</v>
      </c>
      <c r="DI52" t="s">
        <v>113</v>
      </c>
      <c r="DJ52">
        <v>2</v>
      </c>
      <c r="DK52" t="s">
        <v>113</v>
      </c>
      <c r="DL52" t="s">
        <v>113</v>
      </c>
      <c r="DM52" t="s">
        <v>113</v>
      </c>
      <c r="DN52" t="s">
        <v>113</v>
      </c>
      <c r="DO52" t="s">
        <v>113</v>
      </c>
      <c r="DP52" t="s">
        <v>113</v>
      </c>
      <c r="DQ52" t="s">
        <v>113</v>
      </c>
      <c r="DR52">
        <v>2</v>
      </c>
      <c r="DS52" t="s">
        <v>113</v>
      </c>
      <c r="DT52" t="s">
        <v>113</v>
      </c>
      <c r="DU52" t="s">
        <v>113</v>
      </c>
      <c r="DV52">
        <v>8</v>
      </c>
      <c r="DW52" t="s">
        <v>113</v>
      </c>
      <c r="DX52" t="s">
        <v>113</v>
      </c>
      <c r="DY52" t="s">
        <v>113</v>
      </c>
      <c r="DZ52">
        <v>26</v>
      </c>
      <c r="EA52" t="s">
        <v>113</v>
      </c>
      <c r="EB52" t="s">
        <v>113</v>
      </c>
      <c r="EC52" t="s">
        <v>113</v>
      </c>
      <c r="ED52" t="s">
        <v>113</v>
      </c>
      <c r="EE52" t="s">
        <v>113</v>
      </c>
      <c r="EF52" t="s">
        <v>113</v>
      </c>
      <c r="EG52" t="s">
        <v>113</v>
      </c>
      <c r="EH52" t="s">
        <v>113</v>
      </c>
      <c r="EI52" s="10" t="s">
        <v>113</v>
      </c>
      <c r="EJ52" s="10" t="s">
        <v>113</v>
      </c>
      <c r="EK52" s="10" t="s">
        <v>113</v>
      </c>
      <c r="EL52" t="s">
        <v>774</v>
      </c>
      <c r="EM52" s="10" t="s">
        <v>113</v>
      </c>
      <c r="EN52" s="10" t="s">
        <v>113</v>
      </c>
      <c r="EO52" s="8" t="s">
        <v>113</v>
      </c>
      <c r="EP52" s="8" t="s">
        <v>113</v>
      </c>
      <c r="EQ52">
        <v>30</v>
      </c>
      <c r="ER52">
        <v>30</v>
      </c>
      <c r="ES52">
        <v>30</v>
      </c>
      <c r="ET52">
        <v>30</v>
      </c>
      <c r="EU52">
        <v>30</v>
      </c>
      <c r="EV52">
        <v>30</v>
      </c>
      <c r="EW52">
        <v>3.6</v>
      </c>
      <c r="EX52">
        <f t="shared" si="10"/>
        <v>1.4724000000000002</v>
      </c>
      <c r="EY52">
        <v>4.2</v>
      </c>
      <c r="EZ52">
        <f t="shared" si="11"/>
        <v>1.7241000000000002</v>
      </c>
      <c r="FA52">
        <v>3.9</v>
      </c>
      <c r="FB52">
        <f t="shared" si="12"/>
        <v>1.598025</v>
      </c>
      <c r="FC52">
        <v>0.57999999999999996</v>
      </c>
      <c r="FD52">
        <v>0.96</v>
      </c>
      <c r="FE52">
        <v>0.7</v>
      </c>
      <c r="FF52">
        <v>0.48</v>
      </c>
      <c r="FG52" s="10">
        <f t="shared" si="25"/>
        <v>4.38</v>
      </c>
      <c r="FH52">
        <v>32.700000000000003</v>
      </c>
      <c r="FI52">
        <v>44.99</v>
      </c>
      <c r="FJ52">
        <v>36.450000000000003</v>
      </c>
    </row>
    <row r="53" spans="1:166" x14ac:dyDescent="0.2">
      <c r="A53" t="s">
        <v>413</v>
      </c>
      <c r="B53" t="s">
        <v>23</v>
      </c>
      <c r="C53" t="s">
        <v>168</v>
      </c>
      <c r="D53" t="s">
        <v>149</v>
      </c>
      <c r="E53">
        <v>1</v>
      </c>
      <c r="F53" t="s">
        <v>221</v>
      </c>
      <c r="G53">
        <v>51</v>
      </c>
      <c r="H53" t="s">
        <v>754</v>
      </c>
      <c r="I53" s="3">
        <v>30.745349999999998</v>
      </c>
      <c r="J53" s="3">
        <v>-81.473680000000002</v>
      </c>
      <c r="K53" s="3" t="s">
        <v>489</v>
      </c>
      <c r="L53" s="8" t="s">
        <v>113</v>
      </c>
      <c r="M53" s="3" t="s">
        <v>113</v>
      </c>
      <c r="N53" s="3" t="s">
        <v>113</v>
      </c>
      <c r="O53" s="3" t="s">
        <v>113</v>
      </c>
      <c r="P53" s="3" t="s">
        <v>113</v>
      </c>
      <c r="Q53" s="3" t="s">
        <v>113</v>
      </c>
      <c r="R53" s="3" t="s">
        <v>113</v>
      </c>
      <c r="S53" s="3" t="s">
        <v>113</v>
      </c>
      <c r="T53" s="3" t="s">
        <v>113</v>
      </c>
      <c r="U53" s="3" t="s">
        <v>113</v>
      </c>
      <c r="V53">
        <v>33</v>
      </c>
      <c r="W53" s="9" t="s">
        <v>113</v>
      </c>
      <c r="X53" s="3" t="s">
        <v>113</v>
      </c>
      <c r="Y53" s="3" t="s">
        <v>113</v>
      </c>
      <c r="Z53">
        <v>6.75</v>
      </c>
      <c r="AA53" s="7" t="s">
        <v>113</v>
      </c>
      <c r="AB53" t="s">
        <v>113</v>
      </c>
      <c r="AC53" t="s">
        <v>113</v>
      </c>
      <c r="AD53" t="s">
        <v>113</v>
      </c>
      <c r="AE53" t="s">
        <v>113</v>
      </c>
      <c r="AF53" t="s">
        <v>113</v>
      </c>
      <c r="AG53" t="s">
        <v>113</v>
      </c>
      <c r="AH53" t="s">
        <v>113</v>
      </c>
      <c r="AI53" s="7" t="s">
        <v>113</v>
      </c>
      <c r="AJ53" s="7" t="s">
        <v>113</v>
      </c>
      <c r="AK53" s="7" t="s">
        <v>113</v>
      </c>
      <c r="AL53" s="8" t="s">
        <v>113</v>
      </c>
      <c r="AM53" s="8" t="s">
        <v>113</v>
      </c>
      <c r="AN53" s="8" t="s">
        <v>113</v>
      </c>
      <c r="AO53" s="8">
        <f t="shared" si="16"/>
        <v>0</v>
      </c>
      <c r="AP53" s="8">
        <v>0</v>
      </c>
      <c r="AQ53" s="8">
        <v>0</v>
      </c>
      <c r="AR53" s="8">
        <v>0</v>
      </c>
      <c r="AS53" s="8">
        <f t="shared" si="17"/>
        <v>0.34</v>
      </c>
      <c r="AT53" s="8">
        <v>0.22</v>
      </c>
      <c r="AU53" s="8">
        <v>0.33</v>
      </c>
      <c r="AV53" s="8">
        <v>0.47</v>
      </c>
      <c r="AW53" s="8">
        <f t="shared" si="18"/>
        <v>0.77333333333333343</v>
      </c>
      <c r="AX53" s="8">
        <v>0.36</v>
      </c>
      <c r="AY53" s="8">
        <v>0.85</v>
      </c>
      <c r="AZ53" s="8">
        <v>1.1100000000000001</v>
      </c>
      <c r="BA53" s="8">
        <v>1</v>
      </c>
      <c r="BB53" s="9">
        <v>36</v>
      </c>
      <c r="BC53" s="9">
        <v>50</v>
      </c>
      <c r="BD53" s="9">
        <v>1</v>
      </c>
      <c r="BE53" t="s">
        <v>113</v>
      </c>
      <c r="BF53" t="s">
        <v>113</v>
      </c>
      <c r="BG53" t="s">
        <v>113</v>
      </c>
      <c r="BH53">
        <v>0.4</v>
      </c>
      <c r="BI53">
        <v>0.6</v>
      </c>
      <c r="BJ53">
        <v>0</v>
      </c>
      <c r="BK53">
        <v>19</v>
      </c>
      <c r="BL53">
        <v>32</v>
      </c>
      <c r="BM53">
        <v>26</v>
      </c>
      <c r="BN53">
        <v>25</v>
      </c>
      <c r="BO53">
        <v>17</v>
      </c>
      <c r="BP53">
        <v>17</v>
      </c>
      <c r="BQ53">
        <v>26</v>
      </c>
      <c r="BR53">
        <v>30</v>
      </c>
      <c r="BS53">
        <v>21</v>
      </c>
      <c r="BT53">
        <v>15</v>
      </c>
      <c r="BU53">
        <v>25</v>
      </c>
      <c r="BV53">
        <v>28</v>
      </c>
      <c r="BW53">
        <v>34</v>
      </c>
      <c r="BX53">
        <v>18</v>
      </c>
      <c r="BY53">
        <v>20</v>
      </c>
      <c r="BZ53">
        <f t="shared" si="19"/>
        <v>23.533333333333335</v>
      </c>
      <c r="CA53">
        <v>2.5</v>
      </c>
      <c r="CB53">
        <v>2</v>
      </c>
      <c r="CC53">
        <v>2.5</v>
      </c>
      <c r="CD53">
        <v>2</v>
      </c>
      <c r="CE53">
        <v>3.5</v>
      </c>
      <c r="CF53">
        <v>2</v>
      </c>
      <c r="CG53">
        <v>4</v>
      </c>
      <c r="CH53">
        <v>2</v>
      </c>
      <c r="CI53">
        <v>2.4</v>
      </c>
      <c r="CJ53">
        <v>1.5</v>
      </c>
      <c r="CK53">
        <v>2</v>
      </c>
      <c r="CL53">
        <v>1.5</v>
      </c>
      <c r="CM53">
        <v>2</v>
      </c>
      <c r="CN53">
        <v>2</v>
      </c>
      <c r="CO53">
        <v>2</v>
      </c>
      <c r="CP53">
        <f t="shared" si="20"/>
        <v>2.2599999999999998</v>
      </c>
      <c r="CQ53">
        <v>20</v>
      </c>
      <c r="CR53" t="s">
        <v>113</v>
      </c>
      <c r="CS53" t="s">
        <v>113</v>
      </c>
      <c r="CT53" t="s">
        <v>113</v>
      </c>
      <c r="CU53">
        <f t="shared" si="21"/>
        <v>2.9957322735539909</v>
      </c>
      <c r="CV53">
        <f t="shared" si="22"/>
        <v>3.1584178558310869</v>
      </c>
      <c r="CW53">
        <f t="shared" si="23"/>
        <v>2.641307137869839</v>
      </c>
      <c r="CX53">
        <f t="shared" si="24"/>
        <v>14.031532773610683</v>
      </c>
      <c r="CY53" t="s">
        <v>113</v>
      </c>
      <c r="CZ53" t="s">
        <v>113</v>
      </c>
      <c r="DA53" t="s">
        <v>113</v>
      </c>
      <c r="DB53" t="s">
        <v>113</v>
      </c>
      <c r="DC53" t="s">
        <v>113</v>
      </c>
      <c r="DD53" t="s">
        <v>113</v>
      </c>
      <c r="DE53" t="s">
        <v>113</v>
      </c>
      <c r="DF53">
        <v>0</v>
      </c>
      <c r="DG53" t="s">
        <v>113</v>
      </c>
      <c r="DH53" t="s">
        <v>113</v>
      </c>
      <c r="DI53" t="s">
        <v>113</v>
      </c>
      <c r="DJ53">
        <v>0</v>
      </c>
      <c r="DK53" t="s">
        <v>113</v>
      </c>
      <c r="DL53" t="s">
        <v>113</v>
      </c>
      <c r="DM53" t="s">
        <v>113</v>
      </c>
      <c r="DN53" t="s">
        <v>113</v>
      </c>
      <c r="DO53" t="s">
        <v>113</v>
      </c>
      <c r="DP53" t="s">
        <v>113</v>
      </c>
      <c r="DQ53" t="s">
        <v>113</v>
      </c>
      <c r="DR53">
        <v>1</v>
      </c>
      <c r="DS53" t="s">
        <v>113</v>
      </c>
      <c r="DT53" t="s">
        <v>113</v>
      </c>
      <c r="DU53" t="s">
        <v>113</v>
      </c>
      <c r="DV53">
        <v>12</v>
      </c>
      <c r="DW53" t="s">
        <v>113</v>
      </c>
      <c r="DX53" t="s">
        <v>113</v>
      </c>
      <c r="DY53" t="s">
        <v>113</v>
      </c>
      <c r="DZ53">
        <v>10</v>
      </c>
      <c r="EA53" t="s">
        <v>113</v>
      </c>
      <c r="EB53" t="s">
        <v>113</v>
      </c>
      <c r="EC53" t="s">
        <v>113</v>
      </c>
      <c r="ED53" t="s">
        <v>113</v>
      </c>
      <c r="EE53" t="s">
        <v>113</v>
      </c>
      <c r="EF53" t="s">
        <v>113</v>
      </c>
      <c r="EG53" t="s">
        <v>113</v>
      </c>
      <c r="EH53" t="s">
        <v>113</v>
      </c>
      <c r="EI53" s="10" t="s">
        <v>113</v>
      </c>
      <c r="EJ53" s="10" t="s">
        <v>113</v>
      </c>
      <c r="EK53" s="10" t="s">
        <v>113</v>
      </c>
      <c r="EL53" t="s">
        <v>774</v>
      </c>
      <c r="EM53" s="10" t="s">
        <v>113</v>
      </c>
      <c r="EN53" s="10" t="s">
        <v>113</v>
      </c>
      <c r="EO53" s="8" t="s">
        <v>113</v>
      </c>
      <c r="EP53" s="8" t="s">
        <v>113</v>
      </c>
      <c r="EQ53">
        <v>20</v>
      </c>
      <c r="ER53">
        <v>20</v>
      </c>
      <c r="ES53">
        <v>20</v>
      </c>
      <c r="ET53">
        <v>10</v>
      </c>
      <c r="EU53">
        <v>10</v>
      </c>
      <c r="EV53">
        <v>10</v>
      </c>
      <c r="EW53">
        <v>4.5999999999999996</v>
      </c>
      <c r="EX53">
        <f t="shared" si="10"/>
        <v>1.8928999999999998</v>
      </c>
      <c r="EY53">
        <v>4.8</v>
      </c>
      <c r="EZ53">
        <f t="shared" si="11"/>
        <v>1.9776</v>
      </c>
      <c r="FA53">
        <v>4.7</v>
      </c>
      <c r="FB53">
        <f t="shared" si="12"/>
        <v>1.9352250000000002</v>
      </c>
      <c r="FC53">
        <v>4.42</v>
      </c>
      <c r="FD53">
        <v>2.38</v>
      </c>
      <c r="FE53">
        <v>3.93</v>
      </c>
      <c r="FF53">
        <v>2.72</v>
      </c>
      <c r="FG53" s="10">
        <f t="shared" si="25"/>
        <v>7.42</v>
      </c>
      <c r="FH53">
        <v>58.11</v>
      </c>
      <c r="FI53">
        <v>75.23</v>
      </c>
      <c r="FJ53">
        <v>62.12</v>
      </c>
    </row>
    <row r="54" spans="1:166" x14ac:dyDescent="0.2">
      <c r="A54" t="s">
        <v>414</v>
      </c>
      <c r="B54" t="s">
        <v>23</v>
      </c>
      <c r="C54" t="s">
        <v>168</v>
      </c>
      <c r="D54" t="s">
        <v>150</v>
      </c>
      <c r="E54">
        <v>2</v>
      </c>
      <c r="F54" t="s">
        <v>134</v>
      </c>
      <c r="G54">
        <v>51</v>
      </c>
      <c r="H54" t="s">
        <v>754</v>
      </c>
      <c r="I54">
        <v>30.74446</v>
      </c>
      <c r="J54">
        <v>-81.473979999999997</v>
      </c>
      <c r="K54" s="3" t="s">
        <v>489</v>
      </c>
      <c r="L54" s="8" t="s">
        <v>113</v>
      </c>
      <c r="M54" s="3" t="s">
        <v>113</v>
      </c>
      <c r="N54" s="3" t="s">
        <v>113</v>
      </c>
      <c r="O54" s="3" t="s">
        <v>113</v>
      </c>
      <c r="P54" s="3" t="s">
        <v>113</v>
      </c>
      <c r="Q54" s="3" t="s">
        <v>113</v>
      </c>
      <c r="R54" s="3" t="s">
        <v>113</v>
      </c>
      <c r="S54" s="3" t="s">
        <v>113</v>
      </c>
      <c r="T54" s="3" t="s">
        <v>113</v>
      </c>
      <c r="U54" s="3" t="s">
        <v>113</v>
      </c>
      <c r="V54">
        <v>36</v>
      </c>
      <c r="W54" s="9" t="s">
        <v>113</v>
      </c>
      <c r="X54" s="3" t="s">
        <v>113</v>
      </c>
      <c r="Y54" s="3" t="s">
        <v>113</v>
      </c>
      <c r="Z54">
        <v>6.25</v>
      </c>
      <c r="AA54" s="7" t="s">
        <v>113</v>
      </c>
      <c r="AB54" t="s">
        <v>113</v>
      </c>
      <c r="AC54" t="s">
        <v>113</v>
      </c>
      <c r="AD54" t="s">
        <v>113</v>
      </c>
      <c r="AE54" t="s">
        <v>113</v>
      </c>
      <c r="AF54" t="s">
        <v>113</v>
      </c>
      <c r="AG54" t="s">
        <v>113</v>
      </c>
      <c r="AH54" t="s">
        <v>113</v>
      </c>
      <c r="AI54" s="7" t="s">
        <v>113</v>
      </c>
      <c r="AJ54" s="7" t="s">
        <v>113</v>
      </c>
      <c r="AK54" s="7" t="s">
        <v>113</v>
      </c>
      <c r="AL54" s="8" t="s">
        <v>113</v>
      </c>
      <c r="AM54" s="8" t="s">
        <v>113</v>
      </c>
      <c r="AN54" s="8" t="s">
        <v>113</v>
      </c>
      <c r="AO54" s="8">
        <f t="shared" si="16"/>
        <v>0</v>
      </c>
      <c r="AP54" s="8">
        <v>0</v>
      </c>
      <c r="AQ54" s="8">
        <v>0</v>
      </c>
      <c r="AR54" s="8">
        <v>0</v>
      </c>
      <c r="AS54" s="8">
        <f t="shared" si="17"/>
        <v>0.88</v>
      </c>
      <c r="AT54" s="8">
        <v>0.77</v>
      </c>
      <c r="AU54" s="8">
        <v>1.23</v>
      </c>
      <c r="AV54" s="8">
        <v>0.64</v>
      </c>
      <c r="AW54" s="8">
        <f t="shared" si="18"/>
        <v>0.83</v>
      </c>
      <c r="AX54" s="8">
        <v>0.7</v>
      </c>
      <c r="AY54" s="8">
        <v>0.85</v>
      </c>
      <c r="AZ54" s="8">
        <v>0.94</v>
      </c>
      <c r="BA54" s="8">
        <v>3</v>
      </c>
      <c r="BB54" s="9">
        <v>4</v>
      </c>
      <c r="BC54" s="9">
        <v>25</v>
      </c>
      <c r="BD54" s="9">
        <v>5</v>
      </c>
      <c r="BE54" t="s">
        <v>113</v>
      </c>
      <c r="BF54" t="s">
        <v>113</v>
      </c>
      <c r="BG54" t="s">
        <v>113</v>
      </c>
      <c r="BH54">
        <v>0.8</v>
      </c>
      <c r="BI54">
        <v>0.2</v>
      </c>
      <c r="BJ54">
        <v>0</v>
      </c>
      <c r="BK54">
        <v>28</v>
      </c>
      <c r="BL54">
        <v>42</v>
      </c>
      <c r="BM54">
        <v>31</v>
      </c>
      <c r="BN54">
        <v>27</v>
      </c>
      <c r="BO54">
        <v>39</v>
      </c>
      <c r="BP54">
        <v>38</v>
      </c>
      <c r="BQ54">
        <v>36</v>
      </c>
      <c r="BR54">
        <v>16</v>
      </c>
      <c r="BS54">
        <v>29</v>
      </c>
      <c r="BT54">
        <v>23</v>
      </c>
      <c r="BU54">
        <v>35</v>
      </c>
      <c r="BV54">
        <v>27</v>
      </c>
      <c r="BW54">
        <v>15</v>
      </c>
      <c r="BX54">
        <v>40</v>
      </c>
      <c r="BY54">
        <v>41</v>
      </c>
      <c r="BZ54">
        <f t="shared" si="19"/>
        <v>31.133333333333333</v>
      </c>
      <c r="CA54">
        <v>3</v>
      </c>
      <c r="CB54">
        <v>3</v>
      </c>
      <c r="CC54">
        <v>1.5</v>
      </c>
      <c r="CD54">
        <v>1.5</v>
      </c>
      <c r="CE54">
        <v>2</v>
      </c>
      <c r="CF54">
        <v>2.5</v>
      </c>
      <c r="CG54">
        <v>1.5</v>
      </c>
      <c r="CH54">
        <v>1</v>
      </c>
      <c r="CI54">
        <v>2</v>
      </c>
      <c r="CJ54">
        <v>1</v>
      </c>
      <c r="CK54">
        <v>2.5</v>
      </c>
      <c r="CL54">
        <v>2</v>
      </c>
      <c r="CM54">
        <v>2.5</v>
      </c>
      <c r="CN54">
        <v>2</v>
      </c>
      <c r="CO54">
        <v>2.5</v>
      </c>
      <c r="CP54">
        <f t="shared" si="20"/>
        <v>2.0333333333333332</v>
      </c>
      <c r="CQ54">
        <v>8</v>
      </c>
      <c r="CR54" t="s">
        <v>113</v>
      </c>
      <c r="CS54" t="s">
        <v>113</v>
      </c>
      <c r="CT54" t="s">
        <v>113</v>
      </c>
      <c r="CU54">
        <f t="shared" si="21"/>
        <v>2.0794415416798357</v>
      </c>
      <c r="CV54">
        <f t="shared" si="22"/>
        <v>3.4382790565666874</v>
      </c>
      <c r="CW54">
        <f t="shared" si="23"/>
        <v>2.4936746681885387</v>
      </c>
      <c r="CX54">
        <f t="shared" si="24"/>
        <v>12.105678840784817</v>
      </c>
      <c r="CY54" t="s">
        <v>113</v>
      </c>
      <c r="CZ54" t="s">
        <v>113</v>
      </c>
      <c r="DA54" t="s">
        <v>113</v>
      </c>
      <c r="DB54" t="s">
        <v>113</v>
      </c>
      <c r="DC54" t="s">
        <v>113</v>
      </c>
      <c r="DD54" t="s">
        <v>113</v>
      </c>
      <c r="DE54" t="s">
        <v>113</v>
      </c>
      <c r="DF54">
        <v>0</v>
      </c>
      <c r="DG54" t="s">
        <v>113</v>
      </c>
      <c r="DH54" t="s">
        <v>113</v>
      </c>
      <c r="DI54" t="s">
        <v>113</v>
      </c>
      <c r="DJ54">
        <v>1</v>
      </c>
      <c r="DK54" t="s">
        <v>113</v>
      </c>
      <c r="DL54" t="s">
        <v>113</v>
      </c>
      <c r="DM54" t="s">
        <v>113</v>
      </c>
      <c r="DN54" t="s">
        <v>113</v>
      </c>
      <c r="DO54" t="s">
        <v>113</v>
      </c>
      <c r="DP54" t="s">
        <v>113</v>
      </c>
      <c r="DQ54" t="s">
        <v>113</v>
      </c>
      <c r="DR54">
        <v>1</v>
      </c>
      <c r="DS54" t="s">
        <v>113</v>
      </c>
      <c r="DT54" t="s">
        <v>113</v>
      </c>
      <c r="DU54" t="s">
        <v>113</v>
      </c>
      <c r="DV54">
        <v>1</v>
      </c>
      <c r="DW54" t="s">
        <v>113</v>
      </c>
      <c r="DX54" t="s">
        <v>113</v>
      </c>
      <c r="DY54" t="s">
        <v>113</v>
      </c>
      <c r="DZ54">
        <v>45</v>
      </c>
      <c r="EA54" t="s">
        <v>113</v>
      </c>
      <c r="EB54" t="s">
        <v>113</v>
      </c>
      <c r="EC54" t="s">
        <v>113</v>
      </c>
      <c r="ED54" t="s">
        <v>113</v>
      </c>
      <c r="EE54" t="s">
        <v>113</v>
      </c>
      <c r="EF54" t="s">
        <v>113</v>
      </c>
      <c r="EG54" t="s">
        <v>113</v>
      </c>
      <c r="EH54" t="s">
        <v>113</v>
      </c>
      <c r="EI54" s="10" t="s">
        <v>113</v>
      </c>
      <c r="EJ54" s="10" t="s">
        <v>113</v>
      </c>
      <c r="EK54" s="10" t="s">
        <v>113</v>
      </c>
      <c r="EL54" s="10" t="s">
        <v>113</v>
      </c>
      <c r="EM54" s="10" t="s">
        <v>113</v>
      </c>
      <c r="EN54" s="10" t="s">
        <v>113</v>
      </c>
      <c r="EO54" s="8" t="s">
        <v>113</v>
      </c>
      <c r="EP54" s="8" t="s">
        <v>113</v>
      </c>
      <c r="EQ54">
        <v>30</v>
      </c>
      <c r="ER54">
        <v>30</v>
      </c>
      <c r="ES54">
        <v>30</v>
      </c>
      <c r="ET54">
        <v>50</v>
      </c>
      <c r="EU54">
        <v>50</v>
      </c>
      <c r="EV54">
        <v>50</v>
      </c>
      <c r="EW54">
        <v>3.4</v>
      </c>
      <c r="EX54">
        <f t="shared" si="10"/>
        <v>1.3889</v>
      </c>
      <c r="EY54">
        <v>3.2</v>
      </c>
      <c r="EZ54">
        <f t="shared" si="11"/>
        <v>1.3056000000000003</v>
      </c>
      <c r="FA54">
        <v>3.3</v>
      </c>
      <c r="FB54">
        <f t="shared" si="12"/>
        <v>1.3472250000000001</v>
      </c>
      <c r="FC54">
        <v>3.9</v>
      </c>
      <c r="FD54">
        <v>3.05</v>
      </c>
      <c r="FE54">
        <v>3.58</v>
      </c>
      <c r="FF54">
        <v>2.48</v>
      </c>
      <c r="FG54" s="10">
        <f t="shared" si="25"/>
        <v>5.7799999999999994</v>
      </c>
      <c r="FH54">
        <v>36.15</v>
      </c>
      <c r="FI54">
        <v>36.75</v>
      </c>
      <c r="FJ54">
        <v>36.369999999999997</v>
      </c>
    </row>
    <row r="55" spans="1:166" x14ac:dyDescent="0.2">
      <c r="A55" t="s">
        <v>286</v>
      </c>
      <c r="B55" t="s">
        <v>23</v>
      </c>
      <c r="C55" t="s">
        <v>168</v>
      </c>
      <c r="D55" t="s">
        <v>150</v>
      </c>
      <c r="E55">
        <v>2</v>
      </c>
      <c r="F55" t="s">
        <v>135</v>
      </c>
      <c r="G55">
        <v>51</v>
      </c>
      <c r="H55" t="s">
        <v>754</v>
      </c>
      <c r="I55">
        <v>30.74446</v>
      </c>
      <c r="J55">
        <v>-81.473979999999997</v>
      </c>
      <c r="K55" s="3" t="s">
        <v>491</v>
      </c>
      <c r="L55" s="8" t="s">
        <v>113</v>
      </c>
      <c r="M55" s="3" t="s">
        <v>113</v>
      </c>
      <c r="N55" s="3" t="s">
        <v>113</v>
      </c>
      <c r="O55" s="3" t="s">
        <v>113</v>
      </c>
      <c r="P55" s="3" t="s">
        <v>113</v>
      </c>
      <c r="Q55" s="3" t="s">
        <v>113</v>
      </c>
      <c r="R55" s="3" t="s">
        <v>113</v>
      </c>
      <c r="S55" s="3" t="s">
        <v>113</v>
      </c>
      <c r="T55" s="3" t="s">
        <v>113</v>
      </c>
      <c r="U55" s="3" t="s">
        <v>113</v>
      </c>
      <c r="V55">
        <v>37</v>
      </c>
      <c r="W55" s="9" t="s">
        <v>113</v>
      </c>
      <c r="X55" s="3" t="s">
        <v>113</v>
      </c>
      <c r="Y55" s="3" t="s">
        <v>113</v>
      </c>
      <c r="Z55">
        <v>6.25</v>
      </c>
      <c r="AA55" s="7" t="s">
        <v>113</v>
      </c>
      <c r="AB55" t="s">
        <v>113</v>
      </c>
      <c r="AC55" t="s">
        <v>113</v>
      </c>
      <c r="AD55" t="s">
        <v>113</v>
      </c>
      <c r="AE55" t="s">
        <v>113</v>
      </c>
      <c r="AF55" t="s">
        <v>113</v>
      </c>
      <c r="AG55" t="s">
        <v>113</v>
      </c>
      <c r="AH55" t="s">
        <v>113</v>
      </c>
      <c r="AI55" s="7" t="s">
        <v>113</v>
      </c>
      <c r="AJ55" s="7" t="s">
        <v>113</v>
      </c>
      <c r="AK55" s="7" t="s">
        <v>113</v>
      </c>
      <c r="AL55" s="8" t="s">
        <v>113</v>
      </c>
      <c r="AM55" s="8" t="s">
        <v>113</v>
      </c>
      <c r="AN55" s="8" t="s">
        <v>113</v>
      </c>
      <c r="AO55" s="8">
        <f t="shared" si="16"/>
        <v>0</v>
      </c>
      <c r="AP55" s="8">
        <v>0</v>
      </c>
      <c r="AQ55" s="8">
        <v>0</v>
      </c>
      <c r="AR55" s="8">
        <v>0</v>
      </c>
      <c r="AS55" s="8">
        <f t="shared" si="17"/>
        <v>0.47666666666666663</v>
      </c>
      <c r="AT55" s="8">
        <v>0.43</v>
      </c>
      <c r="AU55" s="8">
        <v>0.41</v>
      </c>
      <c r="AV55" s="8">
        <v>0.59</v>
      </c>
      <c r="AW55" s="8">
        <f t="shared" si="18"/>
        <v>0.68333333333333324</v>
      </c>
      <c r="AX55" s="8">
        <v>0.66</v>
      </c>
      <c r="AY55" s="8">
        <v>0.47</v>
      </c>
      <c r="AZ55" s="8">
        <v>0.92</v>
      </c>
      <c r="BA55" s="8">
        <v>2</v>
      </c>
      <c r="BB55" s="9">
        <v>14</v>
      </c>
      <c r="BC55" s="9">
        <v>40</v>
      </c>
      <c r="BD55" s="9">
        <v>3</v>
      </c>
      <c r="BE55" t="s">
        <v>113</v>
      </c>
      <c r="BF55" t="s">
        <v>113</v>
      </c>
      <c r="BG55" t="s">
        <v>113</v>
      </c>
      <c r="BH55">
        <v>0.85</v>
      </c>
      <c r="BI55">
        <v>0.15</v>
      </c>
      <c r="BJ55">
        <v>0</v>
      </c>
      <c r="BK55">
        <v>25</v>
      </c>
      <c r="BL55">
        <v>32</v>
      </c>
      <c r="BM55">
        <v>32</v>
      </c>
      <c r="BN55">
        <v>32</v>
      </c>
      <c r="BO55">
        <v>12</v>
      </c>
      <c r="BP55">
        <v>27</v>
      </c>
      <c r="BQ55">
        <v>33</v>
      </c>
      <c r="BR55">
        <v>28</v>
      </c>
      <c r="BS55">
        <v>24</v>
      </c>
      <c r="BT55">
        <v>35</v>
      </c>
      <c r="BU55">
        <v>24</v>
      </c>
      <c r="BV55">
        <v>37</v>
      </c>
      <c r="BW55">
        <v>29</v>
      </c>
      <c r="BX55">
        <v>25</v>
      </c>
      <c r="BY55">
        <v>27</v>
      </c>
      <c r="BZ55">
        <f t="shared" si="19"/>
        <v>28.133333333333333</v>
      </c>
      <c r="CA55">
        <v>2.5</v>
      </c>
      <c r="CB55">
        <v>1.5</v>
      </c>
      <c r="CC55">
        <v>2</v>
      </c>
      <c r="CD55">
        <v>1</v>
      </c>
      <c r="CE55">
        <v>2.5</v>
      </c>
      <c r="CF55">
        <v>1.5</v>
      </c>
      <c r="CG55">
        <v>2</v>
      </c>
      <c r="CH55">
        <v>2</v>
      </c>
      <c r="CI55">
        <v>2.5</v>
      </c>
      <c r="CJ55">
        <v>2</v>
      </c>
      <c r="CK55">
        <v>2</v>
      </c>
      <c r="CL55">
        <v>2.5</v>
      </c>
      <c r="CM55">
        <v>2</v>
      </c>
      <c r="CN55">
        <v>2.5</v>
      </c>
      <c r="CO55">
        <v>1.5</v>
      </c>
      <c r="CP55">
        <f t="shared" si="20"/>
        <v>2</v>
      </c>
      <c r="CQ55">
        <v>14</v>
      </c>
      <c r="CR55" t="s">
        <v>113</v>
      </c>
      <c r="CS55" t="s">
        <v>113</v>
      </c>
      <c r="CT55" t="s">
        <v>113</v>
      </c>
      <c r="CU55">
        <f t="shared" si="21"/>
        <v>2.6390573296152584</v>
      </c>
      <c r="CV55">
        <f t="shared" si="22"/>
        <v>3.3369551129338015</v>
      </c>
      <c r="CW55">
        <f t="shared" si="23"/>
        <v>2.7223131677013019</v>
      </c>
      <c r="CX55">
        <f t="shared" si="24"/>
        <v>15.215477520414568</v>
      </c>
      <c r="CY55" t="s">
        <v>113</v>
      </c>
      <c r="CZ55" t="s">
        <v>113</v>
      </c>
      <c r="DA55" t="s">
        <v>113</v>
      </c>
      <c r="DB55" t="s">
        <v>113</v>
      </c>
      <c r="DC55" t="s">
        <v>113</v>
      </c>
      <c r="DD55" t="s">
        <v>113</v>
      </c>
      <c r="DE55" t="s">
        <v>113</v>
      </c>
      <c r="DF55">
        <v>0</v>
      </c>
      <c r="DG55" t="s">
        <v>113</v>
      </c>
      <c r="DH55" t="s">
        <v>113</v>
      </c>
      <c r="DI55" t="s">
        <v>113</v>
      </c>
      <c r="DJ55">
        <v>0</v>
      </c>
      <c r="DK55" t="s">
        <v>113</v>
      </c>
      <c r="DL55" t="s">
        <v>113</v>
      </c>
      <c r="DM55" t="s">
        <v>113</v>
      </c>
      <c r="DN55" t="s">
        <v>113</v>
      </c>
      <c r="DO55" t="s">
        <v>113</v>
      </c>
      <c r="DP55" t="s">
        <v>113</v>
      </c>
      <c r="DQ55" t="s">
        <v>113</v>
      </c>
      <c r="DR55">
        <v>3</v>
      </c>
      <c r="DS55" t="s">
        <v>113</v>
      </c>
      <c r="DT55" t="s">
        <v>113</v>
      </c>
      <c r="DU55" t="s">
        <v>113</v>
      </c>
      <c r="DV55">
        <v>5</v>
      </c>
      <c r="DW55" t="s">
        <v>113</v>
      </c>
      <c r="DX55" t="s">
        <v>113</v>
      </c>
      <c r="DY55" t="s">
        <v>113</v>
      </c>
      <c r="DZ55">
        <v>34</v>
      </c>
      <c r="EA55" t="s">
        <v>113</v>
      </c>
      <c r="EB55" t="s">
        <v>113</v>
      </c>
      <c r="EC55" t="s">
        <v>113</v>
      </c>
      <c r="ED55" t="s">
        <v>113</v>
      </c>
      <c r="EE55" t="s">
        <v>113</v>
      </c>
      <c r="EF55" t="s">
        <v>113</v>
      </c>
      <c r="EG55" t="s">
        <v>113</v>
      </c>
      <c r="EH55" t="s">
        <v>113</v>
      </c>
      <c r="EI55" s="10" t="s">
        <v>113</v>
      </c>
      <c r="EJ55" s="10" t="s">
        <v>113</v>
      </c>
      <c r="EK55" s="10" t="s">
        <v>113</v>
      </c>
      <c r="EL55" s="10" t="s">
        <v>113</v>
      </c>
      <c r="EM55" s="10" t="s">
        <v>113</v>
      </c>
      <c r="EN55" s="10" t="s">
        <v>113</v>
      </c>
      <c r="EO55" s="8" t="s">
        <v>113</v>
      </c>
      <c r="EP55" s="8" t="s">
        <v>113</v>
      </c>
      <c r="EQ55">
        <v>30</v>
      </c>
      <c r="ER55">
        <v>30</v>
      </c>
      <c r="ES55">
        <v>30</v>
      </c>
      <c r="ET55">
        <v>30</v>
      </c>
      <c r="EU55">
        <v>30</v>
      </c>
      <c r="EV55">
        <v>30</v>
      </c>
      <c r="EW55">
        <v>2.8</v>
      </c>
      <c r="EX55">
        <f t="shared" si="10"/>
        <v>1.1395999999999999</v>
      </c>
      <c r="EY55">
        <v>2.8</v>
      </c>
      <c r="EZ55">
        <f t="shared" si="11"/>
        <v>1.1395999999999999</v>
      </c>
      <c r="FA55">
        <v>2.8</v>
      </c>
      <c r="FB55">
        <f t="shared" si="12"/>
        <v>1.1395999999999999</v>
      </c>
      <c r="FC55">
        <v>0.59</v>
      </c>
      <c r="FD55">
        <v>0.64</v>
      </c>
      <c r="FE55">
        <v>0.6</v>
      </c>
      <c r="FF55">
        <v>0.42</v>
      </c>
      <c r="FG55" s="10">
        <f t="shared" si="25"/>
        <v>3.2199999999999998</v>
      </c>
      <c r="FH55">
        <v>37.57</v>
      </c>
      <c r="FI55">
        <v>45.14</v>
      </c>
      <c r="FJ55">
        <v>39.49</v>
      </c>
    </row>
    <row r="56" spans="1:166" x14ac:dyDescent="0.2">
      <c r="A56" t="s">
        <v>415</v>
      </c>
      <c r="B56" t="s">
        <v>23</v>
      </c>
      <c r="C56" t="s">
        <v>168</v>
      </c>
      <c r="D56" t="s">
        <v>150</v>
      </c>
      <c r="E56">
        <v>2</v>
      </c>
      <c r="F56" t="s">
        <v>220</v>
      </c>
      <c r="G56">
        <v>51</v>
      </c>
      <c r="H56" t="s">
        <v>754</v>
      </c>
      <c r="I56">
        <v>30.74446</v>
      </c>
      <c r="J56">
        <v>-81.473979999999997</v>
      </c>
      <c r="K56" s="3" t="s">
        <v>489</v>
      </c>
      <c r="L56" s="8" t="s">
        <v>113</v>
      </c>
      <c r="M56" s="3" t="s">
        <v>113</v>
      </c>
      <c r="N56" s="3" t="s">
        <v>113</v>
      </c>
      <c r="O56" s="3" t="s">
        <v>113</v>
      </c>
      <c r="P56" s="3" t="s">
        <v>113</v>
      </c>
      <c r="Q56" s="3" t="s">
        <v>113</v>
      </c>
      <c r="R56" s="3" t="s">
        <v>113</v>
      </c>
      <c r="S56" s="3" t="s">
        <v>113</v>
      </c>
      <c r="T56" s="3" t="s">
        <v>113</v>
      </c>
      <c r="U56" s="3" t="s">
        <v>113</v>
      </c>
      <c r="V56">
        <v>34</v>
      </c>
      <c r="W56" s="9" t="s">
        <v>113</v>
      </c>
      <c r="X56" s="3" t="s">
        <v>113</v>
      </c>
      <c r="Y56" s="3" t="s">
        <v>113</v>
      </c>
      <c r="Z56">
        <v>6</v>
      </c>
      <c r="AA56" s="7" t="s">
        <v>113</v>
      </c>
      <c r="AB56" t="s">
        <v>113</v>
      </c>
      <c r="AC56" t="s">
        <v>113</v>
      </c>
      <c r="AD56" t="s">
        <v>113</v>
      </c>
      <c r="AE56" t="s">
        <v>113</v>
      </c>
      <c r="AF56" t="s">
        <v>113</v>
      </c>
      <c r="AG56" t="s">
        <v>113</v>
      </c>
      <c r="AH56" t="s">
        <v>113</v>
      </c>
      <c r="AI56" s="7" t="s">
        <v>113</v>
      </c>
      <c r="AJ56" s="7" t="s">
        <v>113</v>
      </c>
      <c r="AK56" s="7" t="s">
        <v>113</v>
      </c>
      <c r="AL56" s="8" t="s">
        <v>113</v>
      </c>
      <c r="AM56" s="8" t="s">
        <v>113</v>
      </c>
      <c r="AN56" s="8" t="s">
        <v>113</v>
      </c>
      <c r="AO56" s="8">
        <f t="shared" si="16"/>
        <v>0</v>
      </c>
      <c r="AP56" s="8">
        <v>0</v>
      </c>
      <c r="AQ56" s="8">
        <v>0</v>
      </c>
      <c r="AR56" s="8">
        <v>0</v>
      </c>
      <c r="AS56" s="8">
        <f t="shared" si="17"/>
        <v>0.32</v>
      </c>
      <c r="AT56" s="8">
        <v>0.21</v>
      </c>
      <c r="AU56" s="8">
        <v>0.38</v>
      </c>
      <c r="AV56" s="8">
        <v>0.37</v>
      </c>
      <c r="AW56" s="8">
        <f t="shared" si="18"/>
        <v>0.50333333333333341</v>
      </c>
      <c r="AX56" s="8">
        <v>0.31</v>
      </c>
      <c r="AY56" s="8">
        <v>0.56000000000000005</v>
      </c>
      <c r="AZ56" s="8">
        <v>0.64</v>
      </c>
      <c r="BA56" s="8">
        <v>0</v>
      </c>
      <c r="BB56" s="9">
        <v>88</v>
      </c>
      <c r="BC56" s="9">
        <v>70</v>
      </c>
      <c r="BD56" s="9">
        <v>3</v>
      </c>
      <c r="BE56" t="s">
        <v>113</v>
      </c>
      <c r="BF56" t="s">
        <v>113</v>
      </c>
      <c r="BG56" t="s">
        <v>113</v>
      </c>
      <c r="BH56">
        <v>0.95</v>
      </c>
      <c r="BI56">
        <v>0.05</v>
      </c>
      <c r="BJ56">
        <v>0</v>
      </c>
      <c r="BK56">
        <v>35</v>
      </c>
      <c r="BL56">
        <v>45</v>
      </c>
      <c r="BM56">
        <v>46</v>
      </c>
      <c r="BN56">
        <v>44</v>
      </c>
      <c r="BO56">
        <v>44</v>
      </c>
      <c r="BP56">
        <v>50</v>
      </c>
      <c r="BQ56">
        <v>41</v>
      </c>
      <c r="BR56">
        <v>51</v>
      </c>
      <c r="BS56">
        <v>47</v>
      </c>
      <c r="BT56">
        <v>45</v>
      </c>
      <c r="BU56">
        <v>46</v>
      </c>
      <c r="BV56">
        <v>39</v>
      </c>
      <c r="BW56">
        <v>55</v>
      </c>
      <c r="BX56">
        <v>41</v>
      </c>
      <c r="BY56">
        <v>48</v>
      </c>
      <c r="BZ56">
        <f t="shared" si="19"/>
        <v>45.133333333333333</v>
      </c>
      <c r="CA56">
        <v>4</v>
      </c>
      <c r="CB56">
        <v>2.5</v>
      </c>
      <c r="CC56">
        <v>2.5</v>
      </c>
      <c r="CD56">
        <v>4</v>
      </c>
      <c r="CE56">
        <v>2</v>
      </c>
      <c r="CF56">
        <v>4</v>
      </c>
      <c r="CG56">
        <v>3</v>
      </c>
      <c r="CH56">
        <v>2</v>
      </c>
      <c r="CI56">
        <v>3</v>
      </c>
      <c r="CJ56">
        <v>3</v>
      </c>
      <c r="CK56">
        <v>2.5</v>
      </c>
      <c r="CL56">
        <v>3</v>
      </c>
      <c r="CM56">
        <v>4</v>
      </c>
      <c r="CN56">
        <v>2</v>
      </c>
      <c r="CO56">
        <v>2.5</v>
      </c>
      <c r="CP56">
        <f t="shared" si="20"/>
        <v>2.9333333333333331</v>
      </c>
      <c r="CQ56">
        <v>11</v>
      </c>
      <c r="CR56" t="s">
        <v>113</v>
      </c>
      <c r="CS56" t="s">
        <v>113</v>
      </c>
      <c r="CT56" t="s">
        <v>113</v>
      </c>
      <c r="CU56">
        <f t="shared" si="21"/>
        <v>2.3978952727983707</v>
      </c>
      <c r="CV56">
        <f t="shared" si="22"/>
        <v>3.8096210718100649</v>
      </c>
      <c r="CW56">
        <f t="shared" si="23"/>
        <v>3.4773239702006924</v>
      </c>
      <c r="CX56">
        <f t="shared" si="24"/>
        <v>32.372975012941517</v>
      </c>
      <c r="CY56" t="s">
        <v>113</v>
      </c>
      <c r="CZ56" t="s">
        <v>113</v>
      </c>
      <c r="DA56" t="s">
        <v>113</v>
      </c>
      <c r="DB56" t="s">
        <v>113</v>
      </c>
      <c r="DC56" t="s">
        <v>113</v>
      </c>
      <c r="DD56" t="s">
        <v>113</v>
      </c>
      <c r="DE56" t="s">
        <v>113</v>
      </c>
      <c r="DF56">
        <v>0</v>
      </c>
      <c r="DG56" t="s">
        <v>113</v>
      </c>
      <c r="DH56" t="s">
        <v>113</v>
      </c>
      <c r="DI56" t="s">
        <v>113</v>
      </c>
      <c r="DJ56">
        <v>1</v>
      </c>
      <c r="DK56" t="s">
        <v>113</v>
      </c>
      <c r="DL56" t="s">
        <v>113</v>
      </c>
      <c r="DM56" t="s">
        <v>113</v>
      </c>
      <c r="DN56" t="s">
        <v>113</v>
      </c>
      <c r="DO56" t="s">
        <v>113</v>
      </c>
      <c r="DP56" t="s">
        <v>113</v>
      </c>
      <c r="DQ56" t="s">
        <v>113</v>
      </c>
      <c r="DR56">
        <v>1</v>
      </c>
      <c r="DS56" t="s">
        <v>113</v>
      </c>
      <c r="DT56" t="s">
        <v>113</v>
      </c>
      <c r="DU56" t="s">
        <v>113</v>
      </c>
      <c r="DV56">
        <v>16</v>
      </c>
      <c r="DW56" t="s">
        <v>113</v>
      </c>
      <c r="DX56" t="s">
        <v>113</v>
      </c>
      <c r="DY56" t="s">
        <v>113</v>
      </c>
      <c r="DZ56">
        <v>27</v>
      </c>
      <c r="EA56" t="s">
        <v>113</v>
      </c>
      <c r="EB56" t="s">
        <v>113</v>
      </c>
      <c r="EC56" t="s">
        <v>113</v>
      </c>
      <c r="ED56" t="s">
        <v>113</v>
      </c>
      <c r="EE56" t="s">
        <v>113</v>
      </c>
      <c r="EF56" t="s">
        <v>113</v>
      </c>
      <c r="EG56" t="s">
        <v>113</v>
      </c>
      <c r="EH56" t="s">
        <v>113</v>
      </c>
      <c r="EI56" s="10" t="s">
        <v>113</v>
      </c>
      <c r="EJ56" s="10" t="s">
        <v>113</v>
      </c>
      <c r="EK56" s="10" t="s">
        <v>113</v>
      </c>
      <c r="EL56" s="10" t="s">
        <v>113</v>
      </c>
      <c r="EM56" s="10" t="s">
        <v>113</v>
      </c>
      <c r="EN56" s="10" t="s">
        <v>113</v>
      </c>
      <c r="EO56" s="8" t="s">
        <v>113</v>
      </c>
      <c r="EP56" s="8" t="s">
        <v>113</v>
      </c>
      <c r="EQ56">
        <v>10</v>
      </c>
      <c r="ER56">
        <v>10</v>
      </c>
      <c r="ES56">
        <v>10</v>
      </c>
      <c r="ET56">
        <v>30</v>
      </c>
      <c r="EU56">
        <v>30</v>
      </c>
      <c r="EV56">
        <v>30</v>
      </c>
      <c r="EW56">
        <v>4.2</v>
      </c>
      <c r="EX56">
        <f t="shared" si="10"/>
        <v>1.7241000000000002</v>
      </c>
      <c r="EY56">
        <v>3</v>
      </c>
      <c r="EZ56">
        <f t="shared" si="11"/>
        <v>1.2225000000000001</v>
      </c>
      <c r="FA56">
        <v>3.6</v>
      </c>
      <c r="FB56">
        <f t="shared" si="12"/>
        <v>1.4724000000000002</v>
      </c>
      <c r="FC56">
        <v>1.98</v>
      </c>
      <c r="FD56">
        <v>2.29</v>
      </c>
      <c r="FE56">
        <v>2.09</v>
      </c>
      <c r="FF56">
        <v>1.45</v>
      </c>
      <c r="FG56" s="10">
        <f t="shared" si="25"/>
        <v>5.05</v>
      </c>
      <c r="FH56">
        <v>42.19</v>
      </c>
      <c r="FI56">
        <v>29.69</v>
      </c>
      <c r="FJ56">
        <v>37.729999999999997</v>
      </c>
    </row>
    <row r="57" spans="1:166" x14ac:dyDescent="0.2">
      <c r="A57" t="s">
        <v>416</v>
      </c>
      <c r="B57" t="s">
        <v>23</v>
      </c>
      <c r="C57" t="s">
        <v>168</v>
      </c>
      <c r="D57" t="s">
        <v>150</v>
      </c>
      <c r="E57">
        <v>2</v>
      </c>
      <c r="F57" t="s">
        <v>221</v>
      </c>
      <c r="G57">
        <v>51</v>
      </c>
      <c r="H57" t="s">
        <v>754</v>
      </c>
      <c r="I57">
        <v>30.74446</v>
      </c>
      <c r="J57">
        <v>-81.473979999999997</v>
      </c>
      <c r="K57" s="3" t="s">
        <v>489</v>
      </c>
      <c r="L57" s="8" t="s">
        <v>113</v>
      </c>
      <c r="M57" s="3" t="s">
        <v>113</v>
      </c>
      <c r="N57" s="3" t="s">
        <v>113</v>
      </c>
      <c r="O57" s="3" t="s">
        <v>113</v>
      </c>
      <c r="P57" s="3" t="s">
        <v>113</v>
      </c>
      <c r="Q57" s="3" t="s">
        <v>113</v>
      </c>
      <c r="R57" s="3" t="s">
        <v>113</v>
      </c>
      <c r="S57" s="3" t="s">
        <v>113</v>
      </c>
      <c r="T57" s="3" t="s">
        <v>113</v>
      </c>
      <c r="U57" s="3" t="s">
        <v>113</v>
      </c>
      <c r="V57">
        <v>34</v>
      </c>
      <c r="W57" s="9" t="s">
        <v>113</v>
      </c>
      <c r="X57" s="3" t="s">
        <v>113</v>
      </c>
      <c r="Y57" s="3" t="s">
        <v>113</v>
      </c>
      <c r="Z57">
        <v>6.75</v>
      </c>
      <c r="AA57" s="7" t="s">
        <v>113</v>
      </c>
      <c r="AB57" t="s">
        <v>113</v>
      </c>
      <c r="AC57" t="s">
        <v>113</v>
      </c>
      <c r="AD57" t="s">
        <v>113</v>
      </c>
      <c r="AE57" t="s">
        <v>113</v>
      </c>
      <c r="AF57" t="s">
        <v>113</v>
      </c>
      <c r="AG57" t="s">
        <v>113</v>
      </c>
      <c r="AH57" t="s">
        <v>113</v>
      </c>
      <c r="AI57" s="7" t="s">
        <v>113</v>
      </c>
      <c r="AJ57" s="7" t="s">
        <v>113</v>
      </c>
      <c r="AK57" s="7" t="s">
        <v>113</v>
      </c>
      <c r="AL57" s="8" t="s">
        <v>113</v>
      </c>
      <c r="AM57" s="8" t="s">
        <v>113</v>
      </c>
      <c r="AN57" s="8" t="s">
        <v>113</v>
      </c>
      <c r="AO57" s="8">
        <f t="shared" si="16"/>
        <v>0</v>
      </c>
      <c r="AP57" s="8">
        <v>0</v>
      </c>
      <c r="AQ57" s="8">
        <v>0</v>
      </c>
      <c r="AR57" s="8">
        <v>0</v>
      </c>
      <c r="AS57" s="8">
        <f t="shared" si="17"/>
        <v>0.46666666666666662</v>
      </c>
      <c r="AT57" s="8">
        <v>0.26</v>
      </c>
      <c r="AU57" s="8">
        <v>0.6</v>
      </c>
      <c r="AV57" s="8">
        <v>0.54</v>
      </c>
      <c r="AW57" s="8">
        <f t="shared" si="18"/>
        <v>0.84666666666666668</v>
      </c>
      <c r="AX57" s="8">
        <v>0.39</v>
      </c>
      <c r="AY57" s="8">
        <v>1.23</v>
      </c>
      <c r="AZ57" s="8">
        <v>0.92</v>
      </c>
      <c r="BA57" s="8">
        <v>0</v>
      </c>
      <c r="BB57" s="9">
        <v>38</v>
      </c>
      <c r="BC57" s="9">
        <v>60</v>
      </c>
      <c r="BD57" s="9">
        <v>1</v>
      </c>
      <c r="BE57" t="s">
        <v>113</v>
      </c>
      <c r="BF57" t="s">
        <v>113</v>
      </c>
      <c r="BG57" t="s">
        <v>113</v>
      </c>
      <c r="BH57">
        <v>0.99</v>
      </c>
      <c r="BI57">
        <v>0.01</v>
      </c>
      <c r="BJ57">
        <v>0</v>
      </c>
      <c r="BK57">
        <v>41</v>
      </c>
      <c r="BL57">
        <v>35</v>
      </c>
      <c r="BM57">
        <v>32</v>
      </c>
      <c r="BN57">
        <v>31</v>
      </c>
      <c r="BO57">
        <v>27</v>
      </c>
      <c r="BP57">
        <v>39</v>
      </c>
      <c r="BQ57">
        <v>46</v>
      </c>
      <c r="BR57">
        <v>27</v>
      </c>
      <c r="BS57">
        <v>37</v>
      </c>
      <c r="BT57">
        <v>33</v>
      </c>
      <c r="BU57">
        <v>38</v>
      </c>
      <c r="BV57">
        <v>49</v>
      </c>
      <c r="BW57">
        <v>37</v>
      </c>
      <c r="BX57">
        <v>22</v>
      </c>
      <c r="BY57">
        <v>29</v>
      </c>
      <c r="BZ57">
        <f t="shared" si="19"/>
        <v>34.866666666666667</v>
      </c>
      <c r="CA57">
        <v>2.5</v>
      </c>
      <c r="CB57">
        <v>2.5</v>
      </c>
      <c r="CC57">
        <v>1.5</v>
      </c>
      <c r="CD57">
        <v>2.5</v>
      </c>
      <c r="CE57">
        <v>3</v>
      </c>
      <c r="CF57">
        <v>2</v>
      </c>
      <c r="CG57">
        <v>1.5</v>
      </c>
      <c r="CH57">
        <v>2.5</v>
      </c>
      <c r="CI57">
        <v>3</v>
      </c>
      <c r="CJ57">
        <v>2.5</v>
      </c>
      <c r="CK57">
        <v>3</v>
      </c>
      <c r="CL57">
        <v>2</v>
      </c>
      <c r="CM57">
        <v>2</v>
      </c>
      <c r="CN57">
        <v>2</v>
      </c>
      <c r="CO57">
        <v>3.5</v>
      </c>
      <c r="CP57">
        <f t="shared" si="20"/>
        <v>2.4</v>
      </c>
      <c r="CQ57">
        <v>10</v>
      </c>
      <c r="CR57" t="s">
        <v>113</v>
      </c>
      <c r="CS57" t="s">
        <v>113</v>
      </c>
      <c r="CT57" t="s">
        <v>113</v>
      </c>
      <c r="CU57">
        <f t="shared" si="21"/>
        <v>2.3025850929940459</v>
      </c>
      <c r="CV57">
        <f t="shared" si="22"/>
        <v>3.5515312629627127</v>
      </c>
      <c r="CW57">
        <f t="shared" si="23"/>
        <v>2.8905540202844362</v>
      </c>
      <c r="CX57">
        <f t="shared" si="24"/>
        <v>18.003281021983256</v>
      </c>
      <c r="CY57" t="s">
        <v>113</v>
      </c>
      <c r="CZ57" t="s">
        <v>113</v>
      </c>
      <c r="DA57" t="s">
        <v>113</v>
      </c>
      <c r="DB57" t="s">
        <v>113</v>
      </c>
      <c r="DC57" t="s">
        <v>113</v>
      </c>
      <c r="DD57" t="s">
        <v>113</v>
      </c>
      <c r="DE57" t="s">
        <v>113</v>
      </c>
      <c r="DF57">
        <v>0</v>
      </c>
      <c r="DG57" t="s">
        <v>113</v>
      </c>
      <c r="DH57" t="s">
        <v>113</v>
      </c>
      <c r="DI57" t="s">
        <v>113</v>
      </c>
      <c r="DJ57">
        <v>2</v>
      </c>
      <c r="DK57" t="s">
        <v>113</v>
      </c>
      <c r="DL57" t="s">
        <v>113</v>
      </c>
      <c r="DM57" t="s">
        <v>113</v>
      </c>
      <c r="DN57" t="s">
        <v>113</v>
      </c>
      <c r="DO57" t="s">
        <v>113</v>
      </c>
      <c r="DP57" t="s">
        <v>113</v>
      </c>
      <c r="DQ57" t="s">
        <v>113</v>
      </c>
      <c r="DR57">
        <v>1</v>
      </c>
      <c r="DS57" t="s">
        <v>113</v>
      </c>
      <c r="DT57" t="s">
        <v>113</v>
      </c>
      <c r="DU57" t="s">
        <v>113</v>
      </c>
      <c r="DV57">
        <v>11</v>
      </c>
      <c r="DW57" t="s">
        <v>113</v>
      </c>
      <c r="DX57" t="s">
        <v>113</v>
      </c>
      <c r="DY57" t="s">
        <v>113</v>
      </c>
      <c r="DZ57">
        <v>29</v>
      </c>
      <c r="EA57" t="s">
        <v>113</v>
      </c>
      <c r="EB57" t="s">
        <v>113</v>
      </c>
      <c r="EC57" t="s">
        <v>113</v>
      </c>
      <c r="ED57" t="s">
        <v>113</v>
      </c>
      <c r="EE57" t="s">
        <v>113</v>
      </c>
      <c r="EF57" t="s">
        <v>113</v>
      </c>
      <c r="EG57" t="s">
        <v>113</v>
      </c>
      <c r="EH57" t="s">
        <v>113</v>
      </c>
      <c r="EI57" s="10" t="s">
        <v>113</v>
      </c>
      <c r="EJ57" s="10" t="s">
        <v>113</v>
      </c>
      <c r="EK57" s="10" t="s">
        <v>113</v>
      </c>
      <c r="EL57" s="10" t="s">
        <v>113</v>
      </c>
      <c r="EM57" s="10" t="s">
        <v>113</v>
      </c>
      <c r="EN57" s="10" t="s">
        <v>113</v>
      </c>
      <c r="EO57" s="8" t="s">
        <v>113</v>
      </c>
      <c r="EP57" s="8" t="s">
        <v>113</v>
      </c>
      <c r="EQ57">
        <v>30</v>
      </c>
      <c r="ER57">
        <v>30</v>
      </c>
      <c r="ES57">
        <v>30</v>
      </c>
      <c r="ET57">
        <v>30</v>
      </c>
      <c r="EU57">
        <v>30</v>
      </c>
      <c r="EV57">
        <v>30</v>
      </c>
      <c r="EW57">
        <v>3.8</v>
      </c>
      <c r="EX57">
        <f t="shared" si="10"/>
        <v>1.5561</v>
      </c>
      <c r="EY57">
        <v>3.8</v>
      </c>
      <c r="EZ57">
        <f t="shared" si="11"/>
        <v>1.5561</v>
      </c>
      <c r="FA57">
        <v>3.8</v>
      </c>
      <c r="FB57">
        <f t="shared" si="12"/>
        <v>1.5561</v>
      </c>
      <c r="FC57">
        <v>1.91</v>
      </c>
      <c r="FD57">
        <v>1.42</v>
      </c>
      <c r="FE57">
        <v>1.77</v>
      </c>
      <c r="FF57">
        <v>1.23</v>
      </c>
      <c r="FG57" s="10">
        <f t="shared" si="25"/>
        <v>5.0299999999999994</v>
      </c>
      <c r="FH57">
        <v>48.07</v>
      </c>
      <c r="FI57">
        <v>52.53</v>
      </c>
      <c r="FJ57">
        <v>49.25</v>
      </c>
    </row>
    <row r="58" spans="1:166" x14ac:dyDescent="0.2">
      <c r="A58" t="s">
        <v>417</v>
      </c>
      <c r="B58" t="s">
        <v>23</v>
      </c>
      <c r="C58" t="s">
        <v>168</v>
      </c>
      <c r="D58" t="s">
        <v>151</v>
      </c>
      <c r="E58">
        <v>3</v>
      </c>
      <c r="F58" t="s">
        <v>134</v>
      </c>
      <c r="G58">
        <v>51</v>
      </c>
      <c r="H58" t="s">
        <v>754</v>
      </c>
      <c r="I58" s="3">
        <v>30.743269999999999</v>
      </c>
      <c r="J58" s="3">
        <v>-81.474559999999997</v>
      </c>
      <c r="K58" s="3" t="s">
        <v>489</v>
      </c>
      <c r="L58" s="8" t="s">
        <v>113</v>
      </c>
      <c r="M58" s="3" t="s">
        <v>113</v>
      </c>
      <c r="N58" s="3" t="s">
        <v>113</v>
      </c>
      <c r="O58" s="3" t="s">
        <v>113</v>
      </c>
      <c r="P58" s="3" t="s">
        <v>113</v>
      </c>
      <c r="Q58" s="3" t="s">
        <v>113</v>
      </c>
      <c r="R58" s="3" t="s">
        <v>113</v>
      </c>
      <c r="S58" s="3" t="s">
        <v>113</v>
      </c>
      <c r="T58" s="3" t="s">
        <v>113</v>
      </c>
      <c r="U58" s="3" t="s">
        <v>113</v>
      </c>
      <c r="V58" t="s">
        <v>113</v>
      </c>
      <c r="W58" t="s">
        <v>113</v>
      </c>
      <c r="X58" t="s">
        <v>113</v>
      </c>
      <c r="Y58" t="s">
        <v>113</v>
      </c>
      <c r="Z58" t="s">
        <v>113</v>
      </c>
      <c r="AA58" t="s">
        <v>113</v>
      </c>
      <c r="AB58" t="s">
        <v>113</v>
      </c>
      <c r="AC58" t="s">
        <v>113</v>
      </c>
      <c r="AD58" t="s">
        <v>113</v>
      </c>
      <c r="AE58" t="s">
        <v>113</v>
      </c>
      <c r="AF58" t="s">
        <v>113</v>
      </c>
      <c r="AG58" t="s">
        <v>113</v>
      </c>
      <c r="AH58" t="s">
        <v>113</v>
      </c>
      <c r="AI58" t="s">
        <v>113</v>
      </c>
      <c r="AJ58" t="s">
        <v>113</v>
      </c>
      <c r="AK58" t="s">
        <v>113</v>
      </c>
      <c r="AL58" t="s">
        <v>113</v>
      </c>
      <c r="AM58" t="s">
        <v>113</v>
      </c>
      <c r="AN58" t="s">
        <v>113</v>
      </c>
      <c r="AO58" t="s">
        <v>113</v>
      </c>
      <c r="AP58" t="s">
        <v>113</v>
      </c>
      <c r="AQ58" t="s">
        <v>113</v>
      </c>
      <c r="AR58" t="s">
        <v>113</v>
      </c>
      <c r="AS58" t="s">
        <v>113</v>
      </c>
      <c r="AT58" t="s">
        <v>113</v>
      </c>
      <c r="AU58" t="s">
        <v>113</v>
      </c>
      <c r="AV58" t="s">
        <v>113</v>
      </c>
      <c r="AW58" t="s">
        <v>113</v>
      </c>
      <c r="AX58" t="s">
        <v>113</v>
      </c>
      <c r="AY58" t="s">
        <v>113</v>
      </c>
      <c r="AZ58" t="s">
        <v>113</v>
      </c>
      <c r="BA58" t="s">
        <v>113</v>
      </c>
      <c r="BB58" t="s">
        <v>113</v>
      </c>
      <c r="BC58" t="s">
        <v>113</v>
      </c>
      <c r="BD58" t="s">
        <v>113</v>
      </c>
      <c r="BE58" t="s">
        <v>113</v>
      </c>
      <c r="BF58" t="s">
        <v>113</v>
      </c>
      <c r="BG58" t="s">
        <v>113</v>
      </c>
      <c r="BH58" t="s">
        <v>113</v>
      </c>
      <c r="BI58" t="s">
        <v>113</v>
      </c>
      <c r="BJ58" t="s">
        <v>113</v>
      </c>
      <c r="BK58" t="s">
        <v>113</v>
      </c>
      <c r="BL58" t="s">
        <v>113</v>
      </c>
      <c r="BM58" t="s">
        <v>113</v>
      </c>
      <c r="BN58" t="s">
        <v>113</v>
      </c>
      <c r="BO58" t="s">
        <v>113</v>
      </c>
      <c r="BP58" t="s">
        <v>113</v>
      </c>
      <c r="BQ58" t="s">
        <v>113</v>
      </c>
      <c r="BR58" t="s">
        <v>113</v>
      </c>
      <c r="BS58" t="s">
        <v>113</v>
      </c>
      <c r="BT58" t="s">
        <v>113</v>
      </c>
      <c r="BU58" t="s">
        <v>113</v>
      </c>
      <c r="BV58" t="s">
        <v>113</v>
      </c>
      <c r="BW58" t="s">
        <v>113</v>
      </c>
      <c r="BX58" t="s">
        <v>113</v>
      </c>
      <c r="BY58" t="s">
        <v>113</v>
      </c>
      <c r="BZ58" t="s">
        <v>113</v>
      </c>
      <c r="CA58" t="s">
        <v>113</v>
      </c>
      <c r="CB58" t="s">
        <v>113</v>
      </c>
      <c r="CC58" t="s">
        <v>113</v>
      </c>
      <c r="CD58" t="s">
        <v>113</v>
      </c>
      <c r="CE58" t="s">
        <v>113</v>
      </c>
      <c r="CF58" t="s">
        <v>113</v>
      </c>
      <c r="CG58" t="s">
        <v>113</v>
      </c>
      <c r="CH58" t="s">
        <v>113</v>
      </c>
      <c r="CI58" t="s">
        <v>113</v>
      </c>
      <c r="CJ58" t="s">
        <v>113</v>
      </c>
      <c r="CK58" t="s">
        <v>113</v>
      </c>
      <c r="CL58" t="s">
        <v>113</v>
      </c>
      <c r="CM58" t="s">
        <v>113</v>
      </c>
      <c r="CN58" t="s">
        <v>113</v>
      </c>
      <c r="CO58" t="s">
        <v>113</v>
      </c>
      <c r="CP58" t="s">
        <v>113</v>
      </c>
      <c r="CQ58" t="s">
        <v>113</v>
      </c>
      <c r="CR58" t="s">
        <v>113</v>
      </c>
      <c r="CS58" t="s">
        <v>113</v>
      </c>
      <c r="CT58" t="s">
        <v>113</v>
      </c>
      <c r="CU58" t="s">
        <v>113</v>
      </c>
      <c r="CV58" t="s">
        <v>113</v>
      </c>
      <c r="CY58" t="s">
        <v>113</v>
      </c>
      <c r="CZ58" t="s">
        <v>113</v>
      </c>
      <c r="DA58" t="s">
        <v>113</v>
      </c>
      <c r="DB58" t="s">
        <v>113</v>
      </c>
      <c r="DC58" t="s">
        <v>113</v>
      </c>
      <c r="DD58" t="s">
        <v>113</v>
      </c>
      <c r="DE58" t="s">
        <v>113</v>
      </c>
      <c r="DF58" t="s">
        <v>113</v>
      </c>
      <c r="DG58" t="s">
        <v>113</v>
      </c>
      <c r="DH58" t="s">
        <v>113</v>
      </c>
      <c r="DI58" t="s">
        <v>113</v>
      </c>
      <c r="DJ58" t="s">
        <v>113</v>
      </c>
      <c r="DK58" t="s">
        <v>113</v>
      </c>
      <c r="DL58" t="s">
        <v>113</v>
      </c>
      <c r="DM58" t="s">
        <v>113</v>
      </c>
      <c r="DN58" t="s">
        <v>113</v>
      </c>
      <c r="DO58" t="s">
        <v>113</v>
      </c>
      <c r="DP58" t="s">
        <v>113</v>
      </c>
      <c r="DQ58" t="s">
        <v>113</v>
      </c>
      <c r="DR58" t="s">
        <v>113</v>
      </c>
      <c r="DS58" t="s">
        <v>113</v>
      </c>
      <c r="DT58" t="s">
        <v>113</v>
      </c>
      <c r="DU58" t="s">
        <v>113</v>
      </c>
      <c r="DV58" t="s">
        <v>113</v>
      </c>
      <c r="DW58" t="s">
        <v>113</v>
      </c>
      <c r="DX58" t="s">
        <v>113</v>
      </c>
      <c r="DY58" t="s">
        <v>113</v>
      </c>
      <c r="DZ58" t="s">
        <v>113</v>
      </c>
      <c r="EA58" t="s">
        <v>113</v>
      </c>
      <c r="EB58" t="s">
        <v>113</v>
      </c>
      <c r="EC58" t="s">
        <v>113</v>
      </c>
      <c r="ED58" t="s">
        <v>113</v>
      </c>
      <c r="EE58" t="s">
        <v>113</v>
      </c>
      <c r="EF58" t="s">
        <v>113</v>
      </c>
      <c r="EG58" t="s">
        <v>113</v>
      </c>
      <c r="EH58" t="s">
        <v>113</v>
      </c>
      <c r="EI58" t="s">
        <v>113</v>
      </c>
      <c r="EJ58" t="s">
        <v>113</v>
      </c>
      <c r="EK58" t="s">
        <v>113</v>
      </c>
      <c r="EL58" s="10" t="s">
        <v>113</v>
      </c>
      <c r="EM58" s="10" t="s">
        <v>113</v>
      </c>
      <c r="EN58" s="10" t="s">
        <v>113</v>
      </c>
      <c r="EO58" s="8" t="s">
        <v>113</v>
      </c>
      <c r="EP58" s="8" t="s">
        <v>113</v>
      </c>
      <c r="FG58" s="10"/>
    </row>
    <row r="59" spans="1:166" x14ac:dyDescent="0.2">
      <c r="A59" t="s">
        <v>287</v>
      </c>
      <c r="B59" t="s">
        <v>23</v>
      </c>
      <c r="C59" t="s">
        <v>168</v>
      </c>
      <c r="D59" t="s">
        <v>151</v>
      </c>
      <c r="E59">
        <v>3</v>
      </c>
      <c r="F59" t="s">
        <v>135</v>
      </c>
      <c r="G59">
        <v>51</v>
      </c>
      <c r="H59" t="s">
        <v>754</v>
      </c>
      <c r="I59" s="3">
        <v>30.743269999999999</v>
      </c>
      <c r="J59" s="3">
        <v>-81.474559999999997</v>
      </c>
      <c r="K59" s="3" t="s">
        <v>491</v>
      </c>
      <c r="L59" s="8" t="s">
        <v>113</v>
      </c>
      <c r="M59" s="3" t="s">
        <v>113</v>
      </c>
      <c r="N59" s="3" t="s">
        <v>113</v>
      </c>
      <c r="O59" s="3" t="s">
        <v>113</v>
      </c>
      <c r="P59" s="3" t="s">
        <v>113</v>
      </c>
      <c r="Q59" s="3" t="s">
        <v>113</v>
      </c>
      <c r="R59" s="3" t="s">
        <v>113</v>
      </c>
      <c r="S59" s="3" t="s">
        <v>113</v>
      </c>
      <c r="T59" s="3" t="s">
        <v>113</v>
      </c>
      <c r="U59" s="3" t="s">
        <v>113</v>
      </c>
      <c r="V59" t="s">
        <v>113</v>
      </c>
      <c r="W59" t="s">
        <v>113</v>
      </c>
      <c r="X59" t="s">
        <v>113</v>
      </c>
      <c r="Y59" t="s">
        <v>113</v>
      </c>
      <c r="Z59" t="s">
        <v>113</v>
      </c>
      <c r="AA59" t="s">
        <v>113</v>
      </c>
      <c r="AB59" t="s">
        <v>113</v>
      </c>
      <c r="AC59" t="s">
        <v>113</v>
      </c>
      <c r="AD59" t="s">
        <v>113</v>
      </c>
      <c r="AE59" t="s">
        <v>113</v>
      </c>
      <c r="AF59" t="s">
        <v>113</v>
      </c>
      <c r="AG59" t="s">
        <v>113</v>
      </c>
      <c r="AH59" t="s">
        <v>113</v>
      </c>
      <c r="AI59" t="s">
        <v>113</v>
      </c>
      <c r="AJ59" t="s">
        <v>113</v>
      </c>
      <c r="AK59" t="s">
        <v>113</v>
      </c>
      <c r="AL59" t="s">
        <v>113</v>
      </c>
      <c r="AM59" t="s">
        <v>113</v>
      </c>
      <c r="AN59" t="s">
        <v>113</v>
      </c>
      <c r="AO59" t="s">
        <v>113</v>
      </c>
      <c r="AP59" t="s">
        <v>113</v>
      </c>
      <c r="AQ59" t="s">
        <v>113</v>
      </c>
      <c r="AR59" t="s">
        <v>113</v>
      </c>
      <c r="AS59" t="s">
        <v>113</v>
      </c>
      <c r="AT59" t="s">
        <v>113</v>
      </c>
      <c r="AU59" t="s">
        <v>113</v>
      </c>
      <c r="AV59" t="s">
        <v>113</v>
      </c>
      <c r="AW59" t="s">
        <v>113</v>
      </c>
      <c r="AX59" t="s">
        <v>113</v>
      </c>
      <c r="AY59" t="s">
        <v>113</v>
      </c>
      <c r="AZ59" t="s">
        <v>113</v>
      </c>
      <c r="BA59" t="s">
        <v>113</v>
      </c>
      <c r="BB59" t="s">
        <v>113</v>
      </c>
      <c r="BC59" t="s">
        <v>113</v>
      </c>
      <c r="BD59" t="s">
        <v>113</v>
      </c>
      <c r="BE59" t="s">
        <v>113</v>
      </c>
      <c r="BF59" t="s">
        <v>113</v>
      </c>
      <c r="BG59" t="s">
        <v>113</v>
      </c>
      <c r="BH59" t="s">
        <v>113</v>
      </c>
      <c r="BI59" t="s">
        <v>113</v>
      </c>
      <c r="BJ59" t="s">
        <v>113</v>
      </c>
      <c r="BK59" t="s">
        <v>113</v>
      </c>
      <c r="BL59" t="s">
        <v>113</v>
      </c>
      <c r="BM59" t="s">
        <v>113</v>
      </c>
      <c r="BN59" t="s">
        <v>113</v>
      </c>
      <c r="BO59" t="s">
        <v>113</v>
      </c>
      <c r="BP59" t="s">
        <v>113</v>
      </c>
      <c r="BQ59" t="s">
        <v>113</v>
      </c>
      <c r="BR59" t="s">
        <v>113</v>
      </c>
      <c r="BS59" t="s">
        <v>113</v>
      </c>
      <c r="BT59" t="s">
        <v>113</v>
      </c>
      <c r="BU59" t="s">
        <v>113</v>
      </c>
      <c r="BV59" t="s">
        <v>113</v>
      </c>
      <c r="BW59" t="s">
        <v>113</v>
      </c>
      <c r="BX59" t="s">
        <v>113</v>
      </c>
      <c r="BY59" t="s">
        <v>113</v>
      </c>
      <c r="BZ59" t="s">
        <v>113</v>
      </c>
      <c r="CA59" t="s">
        <v>113</v>
      </c>
      <c r="CB59" t="s">
        <v>113</v>
      </c>
      <c r="CC59" t="s">
        <v>113</v>
      </c>
      <c r="CD59" t="s">
        <v>113</v>
      </c>
      <c r="CE59" t="s">
        <v>113</v>
      </c>
      <c r="CF59" t="s">
        <v>113</v>
      </c>
      <c r="CG59" t="s">
        <v>113</v>
      </c>
      <c r="CH59" t="s">
        <v>113</v>
      </c>
      <c r="CI59" t="s">
        <v>113</v>
      </c>
      <c r="CJ59" t="s">
        <v>113</v>
      </c>
      <c r="CK59" t="s">
        <v>113</v>
      </c>
      <c r="CL59" t="s">
        <v>113</v>
      </c>
      <c r="CM59" t="s">
        <v>113</v>
      </c>
      <c r="CN59" t="s">
        <v>113</v>
      </c>
      <c r="CO59" t="s">
        <v>113</v>
      </c>
      <c r="CP59" t="s">
        <v>113</v>
      </c>
      <c r="CQ59" t="s">
        <v>113</v>
      </c>
      <c r="CR59" t="s">
        <v>113</v>
      </c>
      <c r="CS59" t="s">
        <v>113</v>
      </c>
      <c r="CT59" t="s">
        <v>113</v>
      </c>
      <c r="CU59" t="s">
        <v>113</v>
      </c>
      <c r="CV59" t="s">
        <v>113</v>
      </c>
      <c r="CY59" t="s">
        <v>113</v>
      </c>
      <c r="CZ59" t="s">
        <v>113</v>
      </c>
      <c r="DA59" t="s">
        <v>113</v>
      </c>
      <c r="DB59" t="s">
        <v>113</v>
      </c>
      <c r="DC59" t="s">
        <v>113</v>
      </c>
      <c r="DD59" t="s">
        <v>113</v>
      </c>
      <c r="DE59" t="s">
        <v>113</v>
      </c>
      <c r="DF59" t="s">
        <v>113</v>
      </c>
      <c r="DG59" t="s">
        <v>113</v>
      </c>
      <c r="DH59" t="s">
        <v>113</v>
      </c>
      <c r="DI59" t="s">
        <v>113</v>
      </c>
      <c r="DJ59" t="s">
        <v>113</v>
      </c>
      <c r="DK59" t="s">
        <v>113</v>
      </c>
      <c r="DL59" t="s">
        <v>113</v>
      </c>
      <c r="DM59" t="s">
        <v>113</v>
      </c>
      <c r="DN59" t="s">
        <v>113</v>
      </c>
      <c r="DO59" t="s">
        <v>113</v>
      </c>
      <c r="DP59" t="s">
        <v>113</v>
      </c>
      <c r="DQ59" t="s">
        <v>113</v>
      </c>
      <c r="DR59" t="s">
        <v>113</v>
      </c>
      <c r="DS59" t="s">
        <v>113</v>
      </c>
      <c r="DT59" t="s">
        <v>113</v>
      </c>
      <c r="DU59" t="s">
        <v>113</v>
      </c>
      <c r="DV59" t="s">
        <v>113</v>
      </c>
      <c r="DW59" t="s">
        <v>113</v>
      </c>
      <c r="DX59" t="s">
        <v>113</v>
      </c>
      <c r="DY59" t="s">
        <v>113</v>
      </c>
      <c r="DZ59" t="s">
        <v>113</v>
      </c>
      <c r="EA59" t="s">
        <v>113</v>
      </c>
      <c r="EB59" t="s">
        <v>113</v>
      </c>
      <c r="EC59" t="s">
        <v>113</v>
      </c>
      <c r="ED59" t="s">
        <v>113</v>
      </c>
      <c r="EE59" t="s">
        <v>113</v>
      </c>
      <c r="EF59" t="s">
        <v>113</v>
      </c>
      <c r="EG59" t="s">
        <v>113</v>
      </c>
      <c r="EH59" t="s">
        <v>113</v>
      </c>
      <c r="EI59" t="s">
        <v>113</v>
      </c>
      <c r="EJ59" t="s">
        <v>113</v>
      </c>
      <c r="EK59" t="s">
        <v>113</v>
      </c>
      <c r="EL59" s="10" t="s">
        <v>113</v>
      </c>
      <c r="EM59" s="10" t="s">
        <v>113</v>
      </c>
      <c r="EN59" s="10" t="s">
        <v>113</v>
      </c>
      <c r="EO59" s="8" t="s">
        <v>113</v>
      </c>
      <c r="EP59" s="8" t="s">
        <v>113</v>
      </c>
      <c r="FG59" s="10"/>
    </row>
    <row r="60" spans="1:166" x14ac:dyDescent="0.2">
      <c r="A60" t="s">
        <v>418</v>
      </c>
      <c r="B60" t="s">
        <v>23</v>
      </c>
      <c r="C60" t="s">
        <v>168</v>
      </c>
      <c r="D60" t="s">
        <v>151</v>
      </c>
      <c r="E60">
        <v>3</v>
      </c>
      <c r="F60" t="s">
        <v>220</v>
      </c>
      <c r="G60">
        <v>51</v>
      </c>
      <c r="H60" t="s">
        <v>754</v>
      </c>
      <c r="I60" s="3">
        <v>30.743269999999999</v>
      </c>
      <c r="J60" s="3">
        <v>-81.474559999999997</v>
      </c>
      <c r="K60" s="3" t="s">
        <v>489</v>
      </c>
      <c r="L60" s="8" t="s">
        <v>113</v>
      </c>
      <c r="M60" s="3" t="s">
        <v>113</v>
      </c>
      <c r="N60" s="3" t="s">
        <v>113</v>
      </c>
      <c r="O60" s="3" t="s">
        <v>113</v>
      </c>
      <c r="P60" s="3" t="s">
        <v>113</v>
      </c>
      <c r="Q60" s="3" t="s">
        <v>113</v>
      </c>
      <c r="R60" s="3" t="s">
        <v>113</v>
      </c>
      <c r="S60" s="3" t="s">
        <v>113</v>
      </c>
      <c r="T60" s="3" t="s">
        <v>113</v>
      </c>
      <c r="U60" s="3" t="s">
        <v>113</v>
      </c>
      <c r="V60" t="s">
        <v>113</v>
      </c>
      <c r="W60" t="s">
        <v>113</v>
      </c>
      <c r="X60" t="s">
        <v>113</v>
      </c>
      <c r="Y60" t="s">
        <v>113</v>
      </c>
      <c r="Z60" t="s">
        <v>113</v>
      </c>
      <c r="AA60" t="s">
        <v>113</v>
      </c>
      <c r="AB60" t="s">
        <v>113</v>
      </c>
      <c r="AC60" t="s">
        <v>113</v>
      </c>
      <c r="AD60" t="s">
        <v>113</v>
      </c>
      <c r="AE60" t="s">
        <v>113</v>
      </c>
      <c r="AF60" t="s">
        <v>113</v>
      </c>
      <c r="AG60" t="s">
        <v>113</v>
      </c>
      <c r="AH60" t="s">
        <v>113</v>
      </c>
      <c r="AI60" t="s">
        <v>113</v>
      </c>
      <c r="AJ60" t="s">
        <v>113</v>
      </c>
      <c r="AK60" t="s">
        <v>113</v>
      </c>
      <c r="AL60" t="s">
        <v>113</v>
      </c>
      <c r="AM60" t="s">
        <v>113</v>
      </c>
      <c r="AN60" t="s">
        <v>113</v>
      </c>
      <c r="AO60" t="s">
        <v>113</v>
      </c>
      <c r="AP60" t="s">
        <v>113</v>
      </c>
      <c r="AQ60" t="s">
        <v>113</v>
      </c>
      <c r="AR60" t="s">
        <v>113</v>
      </c>
      <c r="AS60" t="s">
        <v>113</v>
      </c>
      <c r="AT60" t="s">
        <v>113</v>
      </c>
      <c r="AU60" t="s">
        <v>113</v>
      </c>
      <c r="AV60" t="s">
        <v>113</v>
      </c>
      <c r="AW60" t="s">
        <v>113</v>
      </c>
      <c r="AX60" t="s">
        <v>113</v>
      </c>
      <c r="AY60" t="s">
        <v>113</v>
      </c>
      <c r="AZ60" t="s">
        <v>113</v>
      </c>
      <c r="BA60" t="s">
        <v>113</v>
      </c>
      <c r="BB60" t="s">
        <v>113</v>
      </c>
      <c r="BC60" t="s">
        <v>113</v>
      </c>
      <c r="BD60" t="s">
        <v>113</v>
      </c>
      <c r="BE60" t="s">
        <v>113</v>
      </c>
      <c r="BF60" t="s">
        <v>113</v>
      </c>
      <c r="BG60" t="s">
        <v>113</v>
      </c>
      <c r="BH60" t="s">
        <v>113</v>
      </c>
      <c r="BI60" t="s">
        <v>113</v>
      </c>
      <c r="BJ60" t="s">
        <v>113</v>
      </c>
      <c r="BK60" t="s">
        <v>113</v>
      </c>
      <c r="BL60" t="s">
        <v>113</v>
      </c>
      <c r="BM60" t="s">
        <v>113</v>
      </c>
      <c r="BN60" t="s">
        <v>113</v>
      </c>
      <c r="BO60" t="s">
        <v>113</v>
      </c>
      <c r="BP60" t="s">
        <v>113</v>
      </c>
      <c r="BQ60" t="s">
        <v>113</v>
      </c>
      <c r="BR60" t="s">
        <v>113</v>
      </c>
      <c r="BS60" t="s">
        <v>113</v>
      </c>
      <c r="BT60" t="s">
        <v>113</v>
      </c>
      <c r="BU60" t="s">
        <v>113</v>
      </c>
      <c r="BV60" t="s">
        <v>113</v>
      </c>
      <c r="BW60" t="s">
        <v>113</v>
      </c>
      <c r="BX60" t="s">
        <v>113</v>
      </c>
      <c r="BY60" t="s">
        <v>113</v>
      </c>
      <c r="BZ60" t="s">
        <v>113</v>
      </c>
      <c r="CA60" t="s">
        <v>113</v>
      </c>
      <c r="CB60" t="s">
        <v>113</v>
      </c>
      <c r="CC60" t="s">
        <v>113</v>
      </c>
      <c r="CD60" t="s">
        <v>113</v>
      </c>
      <c r="CE60" t="s">
        <v>113</v>
      </c>
      <c r="CF60" t="s">
        <v>113</v>
      </c>
      <c r="CG60" t="s">
        <v>113</v>
      </c>
      <c r="CH60" t="s">
        <v>113</v>
      </c>
      <c r="CI60" t="s">
        <v>113</v>
      </c>
      <c r="CJ60" t="s">
        <v>113</v>
      </c>
      <c r="CK60" t="s">
        <v>113</v>
      </c>
      <c r="CL60" t="s">
        <v>113</v>
      </c>
      <c r="CM60" t="s">
        <v>113</v>
      </c>
      <c r="CN60" t="s">
        <v>113</v>
      </c>
      <c r="CO60" t="s">
        <v>113</v>
      </c>
      <c r="CP60" t="s">
        <v>113</v>
      </c>
      <c r="CQ60" t="s">
        <v>113</v>
      </c>
      <c r="CR60" t="s">
        <v>113</v>
      </c>
      <c r="CS60" t="s">
        <v>113</v>
      </c>
      <c r="CT60" t="s">
        <v>113</v>
      </c>
      <c r="CU60" t="s">
        <v>113</v>
      </c>
      <c r="CV60" t="s">
        <v>113</v>
      </c>
      <c r="CY60" t="s">
        <v>113</v>
      </c>
      <c r="CZ60" t="s">
        <v>113</v>
      </c>
      <c r="DA60" t="s">
        <v>113</v>
      </c>
      <c r="DB60" t="s">
        <v>113</v>
      </c>
      <c r="DC60" t="s">
        <v>113</v>
      </c>
      <c r="DD60" t="s">
        <v>113</v>
      </c>
      <c r="DE60" t="s">
        <v>113</v>
      </c>
      <c r="DF60" t="s">
        <v>113</v>
      </c>
      <c r="DG60" t="s">
        <v>113</v>
      </c>
      <c r="DH60" t="s">
        <v>113</v>
      </c>
      <c r="DI60" t="s">
        <v>113</v>
      </c>
      <c r="DJ60" t="s">
        <v>113</v>
      </c>
      <c r="DK60" t="s">
        <v>113</v>
      </c>
      <c r="DL60" t="s">
        <v>113</v>
      </c>
      <c r="DM60" t="s">
        <v>113</v>
      </c>
      <c r="DN60" t="s">
        <v>113</v>
      </c>
      <c r="DO60" t="s">
        <v>113</v>
      </c>
      <c r="DP60" t="s">
        <v>113</v>
      </c>
      <c r="DQ60" t="s">
        <v>113</v>
      </c>
      <c r="DR60" t="s">
        <v>113</v>
      </c>
      <c r="DS60" t="s">
        <v>113</v>
      </c>
      <c r="DT60" t="s">
        <v>113</v>
      </c>
      <c r="DU60" t="s">
        <v>113</v>
      </c>
      <c r="DV60" t="s">
        <v>113</v>
      </c>
      <c r="DW60" t="s">
        <v>113</v>
      </c>
      <c r="DX60" t="s">
        <v>113</v>
      </c>
      <c r="DY60" t="s">
        <v>113</v>
      </c>
      <c r="DZ60" t="s">
        <v>113</v>
      </c>
      <c r="EA60" t="s">
        <v>113</v>
      </c>
      <c r="EB60" t="s">
        <v>113</v>
      </c>
      <c r="EC60" t="s">
        <v>113</v>
      </c>
      <c r="ED60" t="s">
        <v>113</v>
      </c>
      <c r="EE60" t="s">
        <v>113</v>
      </c>
      <c r="EF60" t="s">
        <v>113</v>
      </c>
      <c r="EG60" t="s">
        <v>113</v>
      </c>
      <c r="EH60" t="s">
        <v>113</v>
      </c>
      <c r="EI60" t="s">
        <v>113</v>
      </c>
      <c r="EJ60" t="s">
        <v>113</v>
      </c>
      <c r="EK60" t="s">
        <v>113</v>
      </c>
      <c r="EL60" s="10" t="s">
        <v>113</v>
      </c>
      <c r="EM60" s="10" t="s">
        <v>113</v>
      </c>
      <c r="EN60" s="10" t="s">
        <v>113</v>
      </c>
      <c r="EO60" s="8" t="s">
        <v>113</v>
      </c>
      <c r="EP60" s="8" t="s">
        <v>113</v>
      </c>
      <c r="FG60" s="10"/>
    </row>
    <row r="61" spans="1:166" x14ac:dyDescent="0.2">
      <c r="A61" t="s">
        <v>419</v>
      </c>
      <c r="B61" t="s">
        <v>23</v>
      </c>
      <c r="C61" t="s">
        <v>168</v>
      </c>
      <c r="D61" t="s">
        <v>151</v>
      </c>
      <c r="E61">
        <v>3</v>
      </c>
      <c r="F61" t="s">
        <v>221</v>
      </c>
      <c r="G61">
        <v>51</v>
      </c>
      <c r="H61" t="s">
        <v>754</v>
      </c>
      <c r="I61" s="3">
        <v>30.743269999999999</v>
      </c>
      <c r="J61" s="3">
        <v>-81.474559999999997</v>
      </c>
      <c r="K61" s="3" t="s">
        <v>489</v>
      </c>
      <c r="L61" s="8" t="s">
        <v>113</v>
      </c>
      <c r="M61" s="3" t="s">
        <v>113</v>
      </c>
      <c r="N61" s="3" t="s">
        <v>113</v>
      </c>
      <c r="O61" s="3" t="s">
        <v>113</v>
      </c>
      <c r="P61" s="3" t="s">
        <v>113</v>
      </c>
      <c r="Q61" s="3" t="s">
        <v>113</v>
      </c>
      <c r="R61" s="3" t="s">
        <v>113</v>
      </c>
      <c r="S61" s="3" t="s">
        <v>113</v>
      </c>
      <c r="T61" s="3" t="s">
        <v>113</v>
      </c>
      <c r="U61" s="3" t="s">
        <v>113</v>
      </c>
      <c r="V61" t="s">
        <v>113</v>
      </c>
      <c r="W61" t="s">
        <v>113</v>
      </c>
      <c r="X61" t="s">
        <v>113</v>
      </c>
      <c r="Y61" t="s">
        <v>113</v>
      </c>
      <c r="Z61" t="s">
        <v>113</v>
      </c>
      <c r="AA61" t="s">
        <v>113</v>
      </c>
      <c r="AB61" t="s">
        <v>113</v>
      </c>
      <c r="AC61" t="s">
        <v>113</v>
      </c>
      <c r="AD61" t="s">
        <v>113</v>
      </c>
      <c r="AE61" t="s">
        <v>113</v>
      </c>
      <c r="AF61" t="s">
        <v>113</v>
      </c>
      <c r="AG61" t="s">
        <v>113</v>
      </c>
      <c r="AH61" t="s">
        <v>113</v>
      </c>
      <c r="AI61" t="s">
        <v>113</v>
      </c>
      <c r="AJ61" t="s">
        <v>113</v>
      </c>
      <c r="AK61" t="s">
        <v>113</v>
      </c>
      <c r="AL61" t="s">
        <v>113</v>
      </c>
      <c r="AM61" t="s">
        <v>113</v>
      </c>
      <c r="AN61" t="s">
        <v>113</v>
      </c>
      <c r="AO61" t="s">
        <v>113</v>
      </c>
      <c r="AP61" t="s">
        <v>113</v>
      </c>
      <c r="AQ61" t="s">
        <v>113</v>
      </c>
      <c r="AR61" t="s">
        <v>113</v>
      </c>
      <c r="AS61" t="s">
        <v>113</v>
      </c>
      <c r="AT61" t="s">
        <v>113</v>
      </c>
      <c r="AU61" t="s">
        <v>113</v>
      </c>
      <c r="AV61" t="s">
        <v>113</v>
      </c>
      <c r="AW61" t="s">
        <v>113</v>
      </c>
      <c r="AX61" t="s">
        <v>113</v>
      </c>
      <c r="AY61" t="s">
        <v>113</v>
      </c>
      <c r="AZ61" t="s">
        <v>113</v>
      </c>
      <c r="BA61" t="s">
        <v>113</v>
      </c>
      <c r="BB61" t="s">
        <v>113</v>
      </c>
      <c r="BC61" t="s">
        <v>113</v>
      </c>
      <c r="BD61" t="s">
        <v>113</v>
      </c>
      <c r="BE61" t="s">
        <v>113</v>
      </c>
      <c r="BF61" t="s">
        <v>113</v>
      </c>
      <c r="BG61" t="s">
        <v>113</v>
      </c>
      <c r="BH61" t="s">
        <v>113</v>
      </c>
      <c r="BI61" t="s">
        <v>113</v>
      </c>
      <c r="BJ61" t="s">
        <v>113</v>
      </c>
      <c r="BK61" t="s">
        <v>113</v>
      </c>
      <c r="BL61" t="s">
        <v>113</v>
      </c>
      <c r="BM61" t="s">
        <v>113</v>
      </c>
      <c r="BN61" t="s">
        <v>113</v>
      </c>
      <c r="BO61" t="s">
        <v>113</v>
      </c>
      <c r="BP61" t="s">
        <v>113</v>
      </c>
      <c r="BQ61" t="s">
        <v>113</v>
      </c>
      <c r="BR61" t="s">
        <v>113</v>
      </c>
      <c r="BS61" t="s">
        <v>113</v>
      </c>
      <c r="BT61" t="s">
        <v>113</v>
      </c>
      <c r="BU61" t="s">
        <v>113</v>
      </c>
      <c r="BV61" t="s">
        <v>113</v>
      </c>
      <c r="BW61" t="s">
        <v>113</v>
      </c>
      <c r="BX61" t="s">
        <v>113</v>
      </c>
      <c r="BY61" t="s">
        <v>113</v>
      </c>
      <c r="BZ61" t="s">
        <v>113</v>
      </c>
      <c r="CA61" t="s">
        <v>113</v>
      </c>
      <c r="CB61" t="s">
        <v>113</v>
      </c>
      <c r="CC61" t="s">
        <v>113</v>
      </c>
      <c r="CD61" t="s">
        <v>113</v>
      </c>
      <c r="CE61" t="s">
        <v>113</v>
      </c>
      <c r="CF61" t="s">
        <v>113</v>
      </c>
      <c r="CG61" t="s">
        <v>113</v>
      </c>
      <c r="CH61" t="s">
        <v>113</v>
      </c>
      <c r="CI61" t="s">
        <v>113</v>
      </c>
      <c r="CJ61" t="s">
        <v>113</v>
      </c>
      <c r="CK61" t="s">
        <v>113</v>
      </c>
      <c r="CL61" t="s">
        <v>113</v>
      </c>
      <c r="CM61" t="s">
        <v>113</v>
      </c>
      <c r="CN61" t="s">
        <v>113</v>
      </c>
      <c r="CO61" t="s">
        <v>113</v>
      </c>
      <c r="CP61" t="s">
        <v>113</v>
      </c>
      <c r="CQ61" t="s">
        <v>113</v>
      </c>
      <c r="CR61" t="s">
        <v>113</v>
      </c>
      <c r="CS61" t="s">
        <v>113</v>
      </c>
      <c r="CT61" t="s">
        <v>113</v>
      </c>
      <c r="CU61" t="s">
        <v>113</v>
      </c>
      <c r="CV61" t="s">
        <v>113</v>
      </c>
      <c r="CY61" t="s">
        <v>113</v>
      </c>
      <c r="CZ61" t="s">
        <v>113</v>
      </c>
      <c r="DA61" t="s">
        <v>113</v>
      </c>
      <c r="DB61" t="s">
        <v>113</v>
      </c>
      <c r="DC61" t="s">
        <v>113</v>
      </c>
      <c r="DD61" t="s">
        <v>113</v>
      </c>
      <c r="DE61" t="s">
        <v>113</v>
      </c>
      <c r="DF61" t="s">
        <v>113</v>
      </c>
      <c r="DG61" t="s">
        <v>113</v>
      </c>
      <c r="DH61" t="s">
        <v>113</v>
      </c>
      <c r="DI61" t="s">
        <v>113</v>
      </c>
      <c r="DJ61" t="s">
        <v>113</v>
      </c>
      <c r="DK61" t="s">
        <v>113</v>
      </c>
      <c r="DL61" t="s">
        <v>113</v>
      </c>
      <c r="DM61" t="s">
        <v>113</v>
      </c>
      <c r="DN61" t="s">
        <v>113</v>
      </c>
      <c r="DO61" t="s">
        <v>113</v>
      </c>
      <c r="DP61" t="s">
        <v>113</v>
      </c>
      <c r="DQ61" t="s">
        <v>113</v>
      </c>
      <c r="DR61" t="s">
        <v>113</v>
      </c>
      <c r="DS61" t="s">
        <v>113</v>
      </c>
      <c r="DT61" t="s">
        <v>113</v>
      </c>
      <c r="DU61" t="s">
        <v>113</v>
      </c>
      <c r="DV61" t="s">
        <v>113</v>
      </c>
      <c r="DW61" t="s">
        <v>113</v>
      </c>
      <c r="DX61" t="s">
        <v>113</v>
      </c>
      <c r="DY61" t="s">
        <v>113</v>
      </c>
      <c r="DZ61" t="s">
        <v>113</v>
      </c>
      <c r="EA61" t="s">
        <v>113</v>
      </c>
      <c r="EB61" t="s">
        <v>113</v>
      </c>
      <c r="EC61" t="s">
        <v>113</v>
      </c>
      <c r="ED61" t="s">
        <v>113</v>
      </c>
      <c r="EE61" t="s">
        <v>113</v>
      </c>
      <c r="EF61" t="s">
        <v>113</v>
      </c>
      <c r="EG61" t="s">
        <v>113</v>
      </c>
      <c r="EH61" t="s">
        <v>113</v>
      </c>
      <c r="EI61" t="s">
        <v>113</v>
      </c>
      <c r="EJ61" t="s">
        <v>113</v>
      </c>
      <c r="EK61" t="s">
        <v>113</v>
      </c>
      <c r="EL61" s="10" t="s">
        <v>113</v>
      </c>
      <c r="EM61" s="10" t="s">
        <v>113</v>
      </c>
      <c r="EN61" s="10" t="s">
        <v>113</v>
      </c>
      <c r="EO61" s="8" t="s">
        <v>113</v>
      </c>
      <c r="EP61" s="8" t="s">
        <v>113</v>
      </c>
      <c r="FG61" s="10"/>
    </row>
    <row r="62" spans="1:166" x14ac:dyDescent="0.2">
      <c r="A62" t="s">
        <v>420</v>
      </c>
      <c r="B62" t="s">
        <v>23</v>
      </c>
      <c r="C62" t="s">
        <v>168</v>
      </c>
      <c r="D62" t="s">
        <v>152</v>
      </c>
      <c r="E62">
        <v>4</v>
      </c>
      <c r="F62" t="s">
        <v>134</v>
      </c>
      <c r="G62">
        <v>51</v>
      </c>
      <c r="H62" t="s">
        <v>754</v>
      </c>
      <c r="I62" s="3">
        <v>30.74202</v>
      </c>
      <c r="J62" s="3">
        <v>-81.47681</v>
      </c>
      <c r="K62" s="3" t="s">
        <v>489</v>
      </c>
      <c r="L62" s="8" t="s">
        <v>113</v>
      </c>
      <c r="M62" s="3" t="s">
        <v>113</v>
      </c>
      <c r="N62" s="3" t="s">
        <v>113</v>
      </c>
      <c r="O62" s="3" t="s">
        <v>113</v>
      </c>
      <c r="P62" s="3" t="s">
        <v>113</v>
      </c>
      <c r="Q62" s="3" t="s">
        <v>113</v>
      </c>
      <c r="R62" s="3" t="s">
        <v>113</v>
      </c>
      <c r="S62" s="3" t="s">
        <v>113</v>
      </c>
      <c r="T62" s="3" t="s">
        <v>113</v>
      </c>
      <c r="U62" s="3" t="s">
        <v>113</v>
      </c>
      <c r="V62" s="3" t="s">
        <v>113</v>
      </c>
      <c r="W62" s="9" t="s">
        <v>113</v>
      </c>
      <c r="X62" s="3" t="s">
        <v>113</v>
      </c>
      <c r="Y62" s="3" t="s">
        <v>113</v>
      </c>
      <c r="Z62">
        <v>6.25</v>
      </c>
      <c r="AA62" s="7" t="s">
        <v>113</v>
      </c>
      <c r="AB62" t="s">
        <v>113</v>
      </c>
      <c r="AC62" t="s">
        <v>113</v>
      </c>
      <c r="AD62" t="s">
        <v>113</v>
      </c>
      <c r="AE62" t="s">
        <v>113</v>
      </c>
      <c r="AF62" t="s">
        <v>113</v>
      </c>
      <c r="AG62" t="s">
        <v>113</v>
      </c>
      <c r="AH62" t="s">
        <v>113</v>
      </c>
      <c r="AI62" s="7" t="s">
        <v>113</v>
      </c>
      <c r="AJ62" s="7" t="s">
        <v>113</v>
      </c>
      <c r="AK62" s="7" t="s">
        <v>113</v>
      </c>
      <c r="AL62" s="8" t="s">
        <v>113</v>
      </c>
      <c r="AM62" s="8" t="s">
        <v>113</v>
      </c>
      <c r="AN62" s="8" t="s">
        <v>113</v>
      </c>
      <c r="AO62" s="8">
        <f>AVERAGE(AP62:AR62)</f>
        <v>0</v>
      </c>
      <c r="AP62" s="8">
        <v>0</v>
      </c>
      <c r="AQ62" s="8">
        <v>0</v>
      </c>
      <c r="AR62" s="8">
        <v>0</v>
      </c>
      <c r="AS62" s="8">
        <f>AVERAGE(AT62:AV62)</f>
        <v>0.17666666666666667</v>
      </c>
      <c r="AT62" s="8">
        <v>0.17</v>
      </c>
      <c r="AU62" s="8">
        <v>0.18</v>
      </c>
      <c r="AV62" s="8">
        <v>0.18</v>
      </c>
      <c r="AW62" s="8">
        <f>AVERAGE(AX62:AZ62)</f>
        <v>0.30000000000000004</v>
      </c>
      <c r="AX62" s="8">
        <v>0.32</v>
      </c>
      <c r="AY62" s="8">
        <v>0.28000000000000003</v>
      </c>
      <c r="AZ62" s="8">
        <v>0.3</v>
      </c>
      <c r="BA62" s="8">
        <v>0</v>
      </c>
      <c r="BB62" s="9">
        <v>3</v>
      </c>
      <c r="BC62" s="9">
        <v>65</v>
      </c>
      <c r="BD62" s="9">
        <v>0</v>
      </c>
      <c r="BE62" t="s">
        <v>113</v>
      </c>
      <c r="BF62" t="s">
        <v>113</v>
      </c>
      <c r="BG62" t="s">
        <v>113</v>
      </c>
      <c r="BH62">
        <v>1</v>
      </c>
      <c r="BI62">
        <v>0</v>
      </c>
      <c r="BJ62">
        <v>0</v>
      </c>
      <c r="BK62">
        <v>16</v>
      </c>
      <c r="BL62">
        <v>19</v>
      </c>
      <c r="BM62">
        <v>14</v>
      </c>
      <c r="BN62">
        <v>24</v>
      </c>
      <c r="BO62">
        <v>21</v>
      </c>
      <c r="BP62">
        <v>18</v>
      </c>
      <c r="BQ62">
        <v>19</v>
      </c>
      <c r="BR62">
        <v>15</v>
      </c>
      <c r="BS62">
        <v>17</v>
      </c>
      <c r="BT62">
        <v>19</v>
      </c>
      <c r="BU62">
        <v>17</v>
      </c>
      <c r="BV62">
        <v>21</v>
      </c>
      <c r="BW62">
        <v>20</v>
      </c>
      <c r="BX62">
        <v>15</v>
      </c>
      <c r="BY62">
        <v>17</v>
      </c>
      <c r="BZ62">
        <f>AVERAGE(BK62:BY62)</f>
        <v>18.133333333333333</v>
      </c>
      <c r="CA62">
        <v>1</v>
      </c>
      <c r="CB62">
        <v>2.5</v>
      </c>
      <c r="CC62">
        <v>1.5</v>
      </c>
      <c r="CD62">
        <v>1</v>
      </c>
      <c r="CE62">
        <v>2</v>
      </c>
      <c r="CF62">
        <v>1.5</v>
      </c>
      <c r="CG62">
        <v>2.5</v>
      </c>
      <c r="CH62">
        <v>1.5</v>
      </c>
      <c r="CI62">
        <v>2.5</v>
      </c>
      <c r="CJ62">
        <v>2.5</v>
      </c>
      <c r="CK62">
        <v>1</v>
      </c>
      <c r="CL62">
        <v>1.5</v>
      </c>
      <c r="CM62">
        <v>1</v>
      </c>
      <c r="CN62">
        <v>2.5</v>
      </c>
      <c r="CO62">
        <v>3</v>
      </c>
      <c r="CP62">
        <f>AVERAGE(CA62:CO62)</f>
        <v>1.8333333333333333</v>
      </c>
      <c r="CQ62">
        <v>37</v>
      </c>
      <c r="CR62" t="s">
        <v>113</v>
      </c>
      <c r="CS62" t="s">
        <v>113</v>
      </c>
      <c r="CT62" t="s">
        <v>113</v>
      </c>
      <c r="CU62">
        <f>LN(CQ62)</f>
        <v>3.6109179126442243</v>
      </c>
      <c r="CV62">
        <f>LN(BZ62)</f>
        <v>2.8977518651937872</v>
      </c>
      <c r="CW62">
        <f>-5.9458+CU62*0.7688+CV62*1.9896</f>
        <v>2.5956408022304389</v>
      </c>
      <c r="CX62">
        <f>EXP(CW62)</f>
        <v>13.405174675560486</v>
      </c>
      <c r="CY62" t="s">
        <v>113</v>
      </c>
      <c r="CZ62" t="s">
        <v>113</v>
      </c>
      <c r="DA62" t="s">
        <v>113</v>
      </c>
      <c r="DB62" t="s">
        <v>113</v>
      </c>
      <c r="DC62" t="s">
        <v>113</v>
      </c>
      <c r="DD62" t="s">
        <v>113</v>
      </c>
      <c r="DE62" t="s">
        <v>113</v>
      </c>
      <c r="DF62">
        <v>0</v>
      </c>
      <c r="DG62" t="s">
        <v>113</v>
      </c>
      <c r="DH62" t="s">
        <v>113</v>
      </c>
      <c r="DI62" t="s">
        <v>113</v>
      </c>
      <c r="DJ62">
        <v>1</v>
      </c>
      <c r="DK62" t="s">
        <v>113</v>
      </c>
      <c r="DL62" t="s">
        <v>113</v>
      </c>
      <c r="DM62" t="s">
        <v>113</v>
      </c>
      <c r="DN62" t="s">
        <v>113</v>
      </c>
      <c r="DO62" t="s">
        <v>113</v>
      </c>
      <c r="DP62" t="s">
        <v>113</v>
      </c>
      <c r="DQ62" t="s">
        <v>113</v>
      </c>
      <c r="DR62">
        <v>2</v>
      </c>
      <c r="DS62" t="s">
        <v>113</v>
      </c>
      <c r="DT62" t="s">
        <v>113</v>
      </c>
      <c r="DU62" t="s">
        <v>113</v>
      </c>
      <c r="DV62">
        <v>9</v>
      </c>
      <c r="DW62" t="s">
        <v>113</v>
      </c>
      <c r="DX62" t="s">
        <v>113</v>
      </c>
      <c r="DY62" t="s">
        <v>113</v>
      </c>
      <c r="DZ62">
        <v>21</v>
      </c>
      <c r="EA62" t="s">
        <v>113</v>
      </c>
      <c r="EB62" t="s">
        <v>113</v>
      </c>
      <c r="EC62" t="s">
        <v>113</v>
      </c>
      <c r="ED62" t="s">
        <v>113</v>
      </c>
      <c r="EE62" t="s">
        <v>113</v>
      </c>
      <c r="EF62" t="s">
        <v>113</v>
      </c>
      <c r="EG62" t="s">
        <v>113</v>
      </c>
      <c r="EH62" t="s">
        <v>113</v>
      </c>
      <c r="EI62" s="10" t="s">
        <v>113</v>
      </c>
      <c r="EJ62" s="10" t="s">
        <v>113</v>
      </c>
      <c r="EK62" s="10" t="s">
        <v>113</v>
      </c>
      <c r="EL62" s="10" t="s">
        <v>113</v>
      </c>
      <c r="EM62" s="10" t="s">
        <v>113</v>
      </c>
      <c r="EN62" s="10" t="s">
        <v>113</v>
      </c>
      <c r="EO62" s="8" t="s">
        <v>113</v>
      </c>
      <c r="EP62" s="8" t="s">
        <v>113</v>
      </c>
      <c r="EQ62">
        <v>10</v>
      </c>
      <c r="ER62">
        <v>10</v>
      </c>
      <c r="ES62">
        <v>10</v>
      </c>
      <c r="ET62">
        <v>30</v>
      </c>
      <c r="EU62">
        <v>30</v>
      </c>
      <c r="EV62">
        <v>30</v>
      </c>
      <c r="EW62">
        <v>5</v>
      </c>
      <c r="EX62">
        <f t="shared" si="10"/>
        <v>2.0625</v>
      </c>
      <c r="EY62">
        <v>6.6</v>
      </c>
      <c r="EZ62">
        <f t="shared" si="11"/>
        <v>2.7488999999999999</v>
      </c>
      <c r="FA62">
        <v>5.8</v>
      </c>
      <c r="FB62">
        <f t="shared" si="12"/>
        <v>2.4040999999999997</v>
      </c>
      <c r="FC62">
        <v>7.05</v>
      </c>
      <c r="FD62">
        <v>11.45</v>
      </c>
      <c r="FE62">
        <v>8.16</v>
      </c>
      <c r="FF62">
        <v>5.65</v>
      </c>
      <c r="FG62" s="10">
        <f>FA62+FF62</f>
        <v>11.45</v>
      </c>
      <c r="FH62">
        <v>61.86</v>
      </c>
      <c r="FI62">
        <v>97.43</v>
      </c>
      <c r="FJ62">
        <v>71.08</v>
      </c>
    </row>
    <row r="63" spans="1:166" x14ac:dyDescent="0.2">
      <c r="A63" t="s">
        <v>288</v>
      </c>
      <c r="B63" t="s">
        <v>23</v>
      </c>
      <c r="C63" t="s">
        <v>168</v>
      </c>
      <c r="D63" t="s">
        <v>152</v>
      </c>
      <c r="E63">
        <v>4</v>
      </c>
      <c r="F63" t="s">
        <v>135</v>
      </c>
      <c r="G63">
        <v>51</v>
      </c>
      <c r="H63" t="s">
        <v>754</v>
      </c>
      <c r="I63" s="3">
        <v>30.74202</v>
      </c>
      <c r="J63" s="3">
        <v>-81.47681</v>
      </c>
      <c r="K63" s="3" t="s">
        <v>491</v>
      </c>
      <c r="L63" s="8" t="s">
        <v>113</v>
      </c>
      <c r="M63" s="3" t="s">
        <v>113</v>
      </c>
      <c r="N63" s="3" t="s">
        <v>113</v>
      </c>
      <c r="O63" s="3" t="s">
        <v>113</v>
      </c>
      <c r="P63" s="3" t="s">
        <v>113</v>
      </c>
      <c r="Q63" s="3" t="s">
        <v>113</v>
      </c>
      <c r="R63" s="3" t="s">
        <v>113</v>
      </c>
      <c r="S63" s="3" t="s">
        <v>113</v>
      </c>
      <c r="T63" s="3" t="s">
        <v>113</v>
      </c>
      <c r="U63" s="3" t="s">
        <v>113</v>
      </c>
      <c r="V63" s="3" t="s">
        <v>113</v>
      </c>
      <c r="W63" s="9" t="s">
        <v>113</v>
      </c>
      <c r="X63" s="3" t="s">
        <v>113</v>
      </c>
      <c r="Y63" s="3" t="s">
        <v>113</v>
      </c>
      <c r="Z63">
        <v>6.25</v>
      </c>
      <c r="AA63" s="7" t="s">
        <v>113</v>
      </c>
      <c r="AB63" t="s">
        <v>113</v>
      </c>
      <c r="AC63" t="s">
        <v>113</v>
      </c>
      <c r="AD63" t="s">
        <v>113</v>
      </c>
      <c r="AE63" t="s">
        <v>113</v>
      </c>
      <c r="AF63" t="s">
        <v>113</v>
      </c>
      <c r="AG63" t="s">
        <v>113</v>
      </c>
      <c r="AH63" t="s">
        <v>113</v>
      </c>
      <c r="AI63" s="7" t="s">
        <v>113</v>
      </c>
      <c r="AJ63" s="7" t="s">
        <v>113</v>
      </c>
      <c r="AK63" s="7" t="s">
        <v>113</v>
      </c>
      <c r="AL63" s="8" t="s">
        <v>113</v>
      </c>
      <c r="AM63" s="8" t="s">
        <v>113</v>
      </c>
      <c r="AN63" s="8" t="s">
        <v>113</v>
      </c>
      <c r="AO63" s="8">
        <f>AVERAGE(AP63:AR63)</f>
        <v>0</v>
      </c>
      <c r="AP63" s="8">
        <v>0</v>
      </c>
      <c r="AQ63" s="8">
        <v>0</v>
      </c>
      <c r="AR63" s="8">
        <v>0</v>
      </c>
      <c r="AS63" s="8">
        <f>AVERAGE(AT63:AV63)</f>
        <v>0.19333333333333333</v>
      </c>
      <c r="AT63" s="8">
        <v>0.13</v>
      </c>
      <c r="AU63" s="8">
        <v>0.22</v>
      </c>
      <c r="AV63" s="8">
        <v>0.23</v>
      </c>
      <c r="AW63" s="8">
        <f>AVERAGE(AX63:AZ63)</f>
        <v>0.34</v>
      </c>
      <c r="AX63" s="8">
        <v>0.27</v>
      </c>
      <c r="AY63" s="8">
        <v>0.36</v>
      </c>
      <c r="AZ63" s="8">
        <v>0.39</v>
      </c>
      <c r="BA63" s="8">
        <v>0</v>
      </c>
      <c r="BB63" s="9">
        <v>9</v>
      </c>
      <c r="BC63" s="9">
        <v>70</v>
      </c>
      <c r="BD63" s="9">
        <v>0</v>
      </c>
      <c r="BE63" t="s">
        <v>113</v>
      </c>
      <c r="BF63" t="s">
        <v>113</v>
      </c>
      <c r="BG63" t="s">
        <v>113</v>
      </c>
      <c r="BH63">
        <v>1</v>
      </c>
      <c r="BI63">
        <v>0</v>
      </c>
      <c r="BJ63">
        <v>0</v>
      </c>
      <c r="BK63">
        <v>22</v>
      </c>
      <c r="BL63">
        <v>21</v>
      </c>
      <c r="BM63">
        <v>18</v>
      </c>
      <c r="BN63">
        <v>18</v>
      </c>
      <c r="BO63">
        <v>24</v>
      </c>
      <c r="BP63">
        <v>21</v>
      </c>
      <c r="BQ63">
        <v>24</v>
      </c>
      <c r="BR63">
        <v>16</v>
      </c>
      <c r="BS63">
        <v>15</v>
      </c>
      <c r="BT63">
        <v>18</v>
      </c>
      <c r="BU63">
        <v>22</v>
      </c>
      <c r="BV63">
        <v>20</v>
      </c>
      <c r="BW63">
        <v>13</v>
      </c>
      <c r="BX63">
        <v>17</v>
      </c>
      <c r="BY63">
        <v>26</v>
      </c>
      <c r="BZ63">
        <f>AVERAGE(BK63:BY63)</f>
        <v>19.666666666666668</v>
      </c>
      <c r="CA63">
        <v>1.5</v>
      </c>
      <c r="CB63">
        <v>1.5</v>
      </c>
      <c r="CC63">
        <v>2</v>
      </c>
      <c r="CD63">
        <v>1</v>
      </c>
      <c r="CE63">
        <v>1.5</v>
      </c>
      <c r="CF63">
        <v>2.5</v>
      </c>
      <c r="CG63">
        <v>1.5</v>
      </c>
      <c r="CH63">
        <v>2</v>
      </c>
      <c r="CI63">
        <v>1</v>
      </c>
      <c r="CJ63">
        <v>2</v>
      </c>
      <c r="CK63">
        <v>2.5</v>
      </c>
      <c r="CL63">
        <v>1.5</v>
      </c>
      <c r="CM63">
        <v>2</v>
      </c>
      <c r="CN63">
        <v>1.5</v>
      </c>
      <c r="CO63">
        <v>3</v>
      </c>
      <c r="CP63">
        <f>AVERAGE(CA63:CO63)</f>
        <v>1.8</v>
      </c>
      <c r="CQ63">
        <v>52</v>
      </c>
      <c r="CR63" t="s">
        <v>113</v>
      </c>
      <c r="CS63" t="s">
        <v>113</v>
      </c>
      <c r="CT63" t="s">
        <v>113</v>
      </c>
      <c r="CU63">
        <f>LN(CQ63)</f>
        <v>3.9512437185814275</v>
      </c>
      <c r="CV63">
        <f>LN(BZ63)</f>
        <v>2.9789251552376097</v>
      </c>
      <c r="CW63">
        <f>-5.9458+CU63*0.7688+CV63*1.9896</f>
        <v>3.0187856597061495</v>
      </c>
      <c r="CX63">
        <f>EXP(CW63)</f>
        <v>20.466423385372376</v>
      </c>
      <c r="CY63" t="s">
        <v>113</v>
      </c>
      <c r="CZ63" t="s">
        <v>113</v>
      </c>
      <c r="DA63" t="s">
        <v>113</v>
      </c>
      <c r="DB63" t="s">
        <v>113</v>
      </c>
      <c r="DC63" t="s">
        <v>113</v>
      </c>
      <c r="DD63" t="s">
        <v>113</v>
      </c>
      <c r="DE63" t="s">
        <v>113</v>
      </c>
      <c r="DF63">
        <v>0</v>
      </c>
      <c r="DG63" t="s">
        <v>113</v>
      </c>
      <c r="DH63" t="s">
        <v>113</v>
      </c>
      <c r="DI63" t="s">
        <v>113</v>
      </c>
      <c r="DJ63">
        <v>4</v>
      </c>
      <c r="DK63" t="s">
        <v>113</v>
      </c>
      <c r="DL63" t="s">
        <v>113</v>
      </c>
      <c r="DM63" t="s">
        <v>113</v>
      </c>
      <c r="DN63" t="s">
        <v>113</v>
      </c>
      <c r="DO63" t="s">
        <v>113</v>
      </c>
      <c r="DP63" t="s">
        <v>113</v>
      </c>
      <c r="DQ63" t="s">
        <v>113</v>
      </c>
      <c r="DR63">
        <v>1</v>
      </c>
      <c r="DS63" t="s">
        <v>113</v>
      </c>
      <c r="DT63" t="s">
        <v>113</v>
      </c>
      <c r="DU63" t="s">
        <v>113</v>
      </c>
      <c r="DV63">
        <v>13</v>
      </c>
      <c r="DW63" t="s">
        <v>113</v>
      </c>
      <c r="DX63" t="s">
        <v>113</v>
      </c>
      <c r="DY63" t="s">
        <v>113</v>
      </c>
      <c r="DZ63">
        <v>10</v>
      </c>
      <c r="EA63" t="s">
        <v>113</v>
      </c>
      <c r="EB63" t="s">
        <v>113</v>
      </c>
      <c r="EC63" t="s">
        <v>113</v>
      </c>
      <c r="ED63" t="s">
        <v>113</v>
      </c>
      <c r="EE63" t="s">
        <v>113</v>
      </c>
      <c r="EF63" t="s">
        <v>113</v>
      </c>
      <c r="EG63" t="s">
        <v>113</v>
      </c>
      <c r="EH63" t="s">
        <v>113</v>
      </c>
      <c r="EI63" s="10" t="s">
        <v>113</v>
      </c>
      <c r="EJ63" s="10" t="s">
        <v>113</v>
      </c>
      <c r="EK63" s="10" t="s">
        <v>113</v>
      </c>
      <c r="EL63" s="10" t="s">
        <v>113</v>
      </c>
      <c r="EM63" s="10" t="s">
        <v>113</v>
      </c>
      <c r="EN63" s="10" t="s">
        <v>113</v>
      </c>
      <c r="EO63" s="8" t="s">
        <v>113</v>
      </c>
      <c r="EP63" s="8" t="s">
        <v>113</v>
      </c>
      <c r="EQ63">
        <v>30</v>
      </c>
      <c r="ER63">
        <v>30</v>
      </c>
      <c r="ES63">
        <v>30</v>
      </c>
      <c r="ET63">
        <v>50</v>
      </c>
      <c r="EU63">
        <v>50</v>
      </c>
      <c r="EV63">
        <v>50</v>
      </c>
      <c r="EW63">
        <v>4.2</v>
      </c>
      <c r="EX63">
        <f t="shared" si="10"/>
        <v>1.7241000000000002</v>
      </c>
      <c r="EY63">
        <v>8.8000000000000007</v>
      </c>
      <c r="EZ63">
        <f t="shared" si="11"/>
        <v>3.7136000000000005</v>
      </c>
      <c r="FA63">
        <v>6.5</v>
      </c>
      <c r="FB63">
        <f t="shared" si="12"/>
        <v>2.7056249999999999</v>
      </c>
      <c r="FC63">
        <v>4.18</v>
      </c>
      <c r="FD63">
        <v>10.39</v>
      </c>
      <c r="FE63">
        <v>5.59</v>
      </c>
      <c r="FF63">
        <v>3.87</v>
      </c>
      <c r="FG63" s="10">
        <f>FA63+FF63</f>
        <v>10.370000000000001</v>
      </c>
      <c r="FH63">
        <v>45</v>
      </c>
      <c r="FI63">
        <v>90.91</v>
      </c>
      <c r="FJ63">
        <v>55.67</v>
      </c>
    </row>
    <row r="64" spans="1:166" x14ac:dyDescent="0.2">
      <c r="A64" t="s">
        <v>421</v>
      </c>
      <c r="B64" t="s">
        <v>23</v>
      </c>
      <c r="C64" t="s">
        <v>168</v>
      </c>
      <c r="D64" t="s">
        <v>152</v>
      </c>
      <c r="E64">
        <v>4</v>
      </c>
      <c r="F64" t="s">
        <v>220</v>
      </c>
      <c r="G64">
        <v>51</v>
      </c>
      <c r="H64" t="s">
        <v>754</v>
      </c>
      <c r="I64" s="3">
        <v>30.74202</v>
      </c>
      <c r="J64" s="3">
        <v>-81.47681</v>
      </c>
      <c r="K64" s="3" t="s">
        <v>489</v>
      </c>
      <c r="L64" s="8" t="s">
        <v>113</v>
      </c>
      <c r="M64" s="3" t="s">
        <v>113</v>
      </c>
      <c r="N64" s="3" t="s">
        <v>113</v>
      </c>
      <c r="O64" s="3" t="s">
        <v>113</v>
      </c>
      <c r="P64" s="3" t="s">
        <v>113</v>
      </c>
      <c r="Q64" s="3" t="s">
        <v>113</v>
      </c>
      <c r="R64" s="3" t="s">
        <v>113</v>
      </c>
      <c r="S64" s="3" t="s">
        <v>113</v>
      </c>
      <c r="T64" s="3" t="s">
        <v>113</v>
      </c>
      <c r="U64" s="3" t="s">
        <v>113</v>
      </c>
      <c r="V64" s="3" t="s">
        <v>113</v>
      </c>
      <c r="W64" s="9" t="s">
        <v>113</v>
      </c>
      <c r="X64" s="3" t="s">
        <v>113</v>
      </c>
      <c r="Y64" s="3" t="s">
        <v>113</v>
      </c>
      <c r="Z64">
        <v>7</v>
      </c>
      <c r="AA64" s="7" t="s">
        <v>113</v>
      </c>
      <c r="AB64" t="s">
        <v>113</v>
      </c>
      <c r="AC64" t="s">
        <v>113</v>
      </c>
      <c r="AD64" t="s">
        <v>113</v>
      </c>
      <c r="AE64" t="s">
        <v>113</v>
      </c>
      <c r="AF64" t="s">
        <v>113</v>
      </c>
      <c r="AG64" t="s">
        <v>113</v>
      </c>
      <c r="AH64" t="s">
        <v>113</v>
      </c>
      <c r="AI64" s="7" t="s">
        <v>113</v>
      </c>
      <c r="AJ64" s="7" t="s">
        <v>113</v>
      </c>
      <c r="AK64" s="7" t="s">
        <v>113</v>
      </c>
      <c r="AL64" s="8" t="s">
        <v>113</v>
      </c>
      <c r="AM64" s="8" t="s">
        <v>113</v>
      </c>
      <c r="AN64" s="8" t="s">
        <v>113</v>
      </c>
      <c r="AO64" s="8">
        <f>AVERAGE(AP64:AR64)</f>
        <v>0</v>
      </c>
      <c r="AP64" s="8">
        <v>0</v>
      </c>
      <c r="AQ64" s="8">
        <v>0</v>
      </c>
      <c r="AR64" s="8">
        <v>0</v>
      </c>
      <c r="AS64" s="8">
        <f>AVERAGE(AT64:AV64)</f>
        <v>0.15666666666666665</v>
      </c>
      <c r="AT64" s="8">
        <v>0.15</v>
      </c>
      <c r="AU64" s="8">
        <v>0.16</v>
      </c>
      <c r="AV64" s="8">
        <v>0.16</v>
      </c>
      <c r="AW64" s="8">
        <f>AVERAGE(AX64:AZ64)</f>
        <v>0.29333333333333339</v>
      </c>
      <c r="AX64" s="8">
        <v>0.27</v>
      </c>
      <c r="AY64" s="8">
        <v>0.3</v>
      </c>
      <c r="AZ64" s="8">
        <v>0.31</v>
      </c>
      <c r="BA64" s="8">
        <v>0</v>
      </c>
      <c r="BB64" s="9">
        <v>3</v>
      </c>
      <c r="BC64" s="9">
        <v>60</v>
      </c>
      <c r="BD64" s="9">
        <v>0</v>
      </c>
      <c r="BE64" t="s">
        <v>113</v>
      </c>
      <c r="BF64" t="s">
        <v>113</v>
      </c>
      <c r="BG64" t="s">
        <v>113</v>
      </c>
      <c r="BH64">
        <v>0.99</v>
      </c>
      <c r="BI64">
        <v>0.01</v>
      </c>
      <c r="BJ64">
        <v>0</v>
      </c>
      <c r="BK64">
        <v>23</v>
      </c>
      <c r="BL64">
        <v>26</v>
      </c>
      <c r="BM64">
        <v>18</v>
      </c>
      <c r="BN64">
        <v>16</v>
      </c>
      <c r="BO64">
        <v>23</v>
      </c>
      <c r="BP64">
        <v>22</v>
      </c>
      <c r="BQ64">
        <v>10</v>
      </c>
      <c r="BR64">
        <v>23</v>
      </c>
      <c r="BS64">
        <v>16</v>
      </c>
      <c r="BT64">
        <v>17</v>
      </c>
      <c r="BU64">
        <v>24</v>
      </c>
      <c r="BV64">
        <v>18</v>
      </c>
      <c r="BW64">
        <v>23</v>
      </c>
      <c r="BX64">
        <v>10</v>
      </c>
      <c r="BY64">
        <v>25</v>
      </c>
      <c r="BZ64">
        <f>AVERAGE(BK64:BY64)</f>
        <v>19.600000000000001</v>
      </c>
      <c r="CA64">
        <v>1.5</v>
      </c>
      <c r="CB64">
        <v>1</v>
      </c>
      <c r="CC64">
        <v>1.5</v>
      </c>
      <c r="CD64">
        <v>2</v>
      </c>
      <c r="CE64">
        <v>2.5</v>
      </c>
      <c r="CF64">
        <v>2</v>
      </c>
      <c r="CG64">
        <v>1.5</v>
      </c>
      <c r="CH64">
        <v>1.5</v>
      </c>
      <c r="CI64">
        <v>2</v>
      </c>
      <c r="CJ64">
        <v>1.5</v>
      </c>
      <c r="CK64">
        <v>1</v>
      </c>
      <c r="CL64">
        <v>1.5</v>
      </c>
      <c r="CM64">
        <v>1.5</v>
      </c>
      <c r="CN64">
        <v>2.5</v>
      </c>
      <c r="CO64">
        <v>2</v>
      </c>
      <c r="CP64">
        <f>AVERAGE(CA64:CO64)</f>
        <v>1.7</v>
      </c>
      <c r="CQ64">
        <v>42</v>
      </c>
      <c r="CR64" t="s">
        <v>113</v>
      </c>
      <c r="CS64" t="s">
        <v>113</v>
      </c>
      <c r="CT64" t="s">
        <v>113</v>
      </c>
      <c r="CU64">
        <f>LN(CQ64)</f>
        <v>3.7376696182833684</v>
      </c>
      <c r="CV64">
        <f>LN(BZ64)</f>
        <v>2.9755295662364718</v>
      </c>
      <c r="CW64">
        <f>-5.9458+CU64*0.7688+CV64*1.9896</f>
        <v>2.8478340275203382</v>
      </c>
      <c r="CX64">
        <f>EXP(CW64)</f>
        <v>17.250377503871864</v>
      </c>
      <c r="CY64" t="s">
        <v>113</v>
      </c>
      <c r="CZ64" t="s">
        <v>113</v>
      </c>
      <c r="DA64" t="s">
        <v>113</v>
      </c>
      <c r="DB64" t="s">
        <v>113</v>
      </c>
      <c r="DC64" t="s">
        <v>113</v>
      </c>
      <c r="DD64" t="s">
        <v>113</v>
      </c>
      <c r="DE64" t="s">
        <v>113</v>
      </c>
      <c r="DF64">
        <v>0</v>
      </c>
      <c r="DG64" t="s">
        <v>113</v>
      </c>
      <c r="DH64" t="s">
        <v>113</v>
      </c>
      <c r="DI64" t="s">
        <v>113</v>
      </c>
      <c r="DJ64">
        <v>3</v>
      </c>
      <c r="DK64" t="s">
        <v>113</v>
      </c>
      <c r="DL64" t="s">
        <v>113</v>
      </c>
      <c r="DM64" t="s">
        <v>113</v>
      </c>
      <c r="DN64" t="s">
        <v>113</v>
      </c>
      <c r="DO64" t="s">
        <v>113</v>
      </c>
      <c r="DP64" t="s">
        <v>113</v>
      </c>
      <c r="DQ64" t="s">
        <v>113</v>
      </c>
      <c r="DR64">
        <v>0</v>
      </c>
      <c r="DS64" t="s">
        <v>113</v>
      </c>
      <c r="DT64" t="s">
        <v>113</v>
      </c>
      <c r="DU64" t="s">
        <v>113</v>
      </c>
      <c r="DV64">
        <v>6</v>
      </c>
      <c r="DW64" t="s">
        <v>113</v>
      </c>
      <c r="DX64" t="s">
        <v>113</v>
      </c>
      <c r="DY64" t="s">
        <v>113</v>
      </c>
      <c r="DZ64">
        <v>34</v>
      </c>
      <c r="EA64" t="s">
        <v>113</v>
      </c>
      <c r="EB64" t="s">
        <v>113</v>
      </c>
      <c r="EC64" t="s">
        <v>113</v>
      </c>
      <c r="ED64" t="s">
        <v>113</v>
      </c>
      <c r="EE64" t="s">
        <v>113</v>
      </c>
      <c r="EF64" t="s">
        <v>113</v>
      </c>
      <c r="EG64" t="s">
        <v>113</v>
      </c>
      <c r="EH64" t="s">
        <v>113</v>
      </c>
      <c r="EI64" s="10" t="s">
        <v>113</v>
      </c>
      <c r="EJ64" s="10" t="s">
        <v>113</v>
      </c>
      <c r="EK64" s="10" t="s">
        <v>113</v>
      </c>
      <c r="EL64" s="10" t="s">
        <v>113</v>
      </c>
      <c r="EM64" s="10" t="s">
        <v>113</v>
      </c>
      <c r="EN64" s="10" t="s">
        <v>113</v>
      </c>
      <c r="EO64" s="8" t="s">
        <v>113</v>
      </c>
      <c r="EP64" s="8" t="s">
        <v>113</v>
      </c>
      <c r="EQ64">
        <v>30</v>
      </c>
      <c r="ER64">
        <v>30</v>
      </c>
      <c r="ES64">
        <v>30</v>
      </c>
      <c r="ET64">
        <v>50</v>
      </c>
      <c r="EU64">
        <v>50</v>
      </c>
      <c r="EV64">
        <v>50</v>
      </c>
      <c r="EW64">
        <v>3</v>
      </c>
      <c r="EX64">
        <f t="shared" si="10"/>
        <v>1.2225000000000001</v>
      </c>
      <c r="EY64">
        <v>6.4</v>
      </c>
      <c r="EZ64">
        <f t="shared" si="11"/>
        <v>2.6624000000000003</v>
      </c>
      <c r="FA64">
        <v>4.7</v>
      </c>
      <c r="FB64">
        <f t="shared" si="12"/>
        <v>1.9352250000000002</v>
      </c>
      <c r="FC64">
        <v>1.33</v>
      </c>
      <c r="FD64">
        <v>5.5</v>
      </c>
      <c r="FE64">
        <v>2.17</v>
      </c>
      <c r="FF64">
        <v>1.5</v>
      </c>
      <c r="FG64" s="10">
        <f>FA64+FF64</f>
        <v>6.2</v>
      </c>
      <c r="FH64">
        <v>37.65</v>
      </c>
      <c r="FI64">
        <v>80.81</v>
      </c>
      <c r="FJ64">
        <v>46.61</v>
      </c>
    </row>
    <row r="65" spans="1:166" x14ac:dyDescent="0.2">
      <c r="A65" t="s">
        <v>422</v>
      </c>
      <c r="B65" t="s">
        <v>23</v>
      </c>
      <c r="C65" t="s">
        <v>168</v>
      </c>
      <c r="D65" t="s">
        <v>152</v>
      </c>
      <c r="E65">
        <v>4</v>
      </c>
      <c r="F65" t="s">
        <v>221</v>
      </c>
      <c r="G65">
        <v>51</v>
      </c>
      <c r="H65" t="s">
        <v>754</v>
      </c>
      <c r="I65" s="3">
        <v>30.74202</v>
      </c>
      <c r="J65" s="3">
        <v>-81.47681</v>
      </c>
      <c r="K65" s="3" t="s">
        <v>489</v>
      </c>
      <c r="L65" s="8" t="s">
        <v>113</v>
      </c>
      <c r="M65" s="3" t="s">
        <v>113</v>
      </c>
      <c r="N65" s="3" t="s">
        <v>113</v>
      </c>
      <c r="O65" s="3" t="s">
        <v>113</v>
      </c>
      <c r="P65" s="3" t="s">
        <v>113</v>
      </c>
      <c r="Q65" s="3" t="s">
        <v>113</v>
      </c>
      <c r="R65" s="3" t="s">
        <v>113</v>
      </c>
      <c r="S65" s="3" t="s">
        <v>113</v>
      </c>
      <c r="T65" s="3" t="s">
        <v>113</v>
      </c>
      <c r="U65" s="3" t="s">
        <v>113</v>
      </c>
      <c r="V65" s="3" t="s">
        <v>113</v>
      </c>
      <c r="W65" s="9" t="s">
        <v>113</v>
      </c>
      <c r="X65" s="3" t="s">
        <v>113</v>
      </c>
      <c r="Y65" s="3" t="s">
        <v>113</v>
      </c>
      <c r="Z65">
        <v>6</v>
      </c>
      <c r="AA65" s="7" t="s">
        <v>113</v>
      </c>
      <c r="AB65" t="s">
        <v>113</v>
      </c>
      <c r="AC65" t="s">
        <v>113</v>
      </c>
      <c r="AD65" t="s">
        <v>113</v>
      </c>
      <c r="AE65" t="s">
        <v>113</v>
      </c>
      <c r="AF65" t="s">
        <v>113</v>
      </c>
      <c r="AG65" t="s">
        <v>113</v>
      </c>
      <c r="AH65" t="s">
        <v>113</v>
      </c>
      <c r="AI65" s="7" t="s">
        <v>113</v>
      </c>
      <c r="AJ65" s="7" t="s">
        <v>113</v>
      </c>
      <c r="AK65" s="7" t="s">
        <v>113</v>
      </c>
      <c r="AL65" s="8" t="s">
        <v>113</v>
      </c>
      <c r="AM65" s="8" t="s">
        <v>113</v>
      </c>
      <c r="AN65" s="8" t="s">
        <v>113</v>
      </c>
      <c r="AO65" s="8">
        <f>AVERAGE(AP65:AR65)</f>
        <v>0</v>
      </c>
      <c r="AP65" s="8">
        <v>0</v>
      </c>
      <c r="AQ65" s="8">
        <v>0</v>
      </c>
      <c r="AR65" s="8">
        <v>0</v>
      </c>
      <c r="AS65" s="8">
        <f>AVERAGE(AT65:AV65)</f>
        <v>0.21666666666666665</v>
      </c>
      <c r="AT65" s="8">
        <v>0.28999999999999998</v>
      </c>
      <c r="AU65" s="8">
        <v>0.17</v>
      </c>
      <c r="AV65" s="8">
        <v>0.19</v>
      </c>
      <c r="AW65" s="8">
        <f>AVERAGE(AX65:AZ65)</f>
        <v>0.32333333333333331</v>
      </c>
      <c r="AX65" s="8">
        <v>0.37</v>
      </c>
      <c r="AY65" s="8">
        <v>0.3</v>
      </c>
      <c r="AZ65" s="8">
        <v>0.3</v>
      </c>
      <c r="BA65" s="8">
        <v>1</v>
      </c>
      <c r="BB65" s="9">
        <v>0</v>
      </c>
      <c r="BC65" s="9">
        <v>50</v>
      </c>
      <c r="BD65" s="9">
        <v>3</v>
      </c>
      <c r="BE65" t="s">
        <v>113</v>
      </c>
      <c r="BF65" t="s">
        <v>113</v>
      </c>
      <c r="BG65" t="s">
        <v>113</v>
      </c>
      <c r="BH65">
        <v>0.95</v>
      </c>
      <c r="BI65">
        <v>0.05</v>
      </c>
      <c r="BJ65">
        <v>0</v>
      </c>
      <c r="BK65">
        <v>21</v>
      </c>
      <c r="BL65">
        <v>22</v>
      </c>
      <c r="BM65">
        <v>22</v>
      </c>
      <c r="BN65">
        <v>17</v>
      </c>
      <c r="BO65">
        <v>19</v>
      </c>
      <c r="BP65">
        <v>15</v>
      </c>
      <c r="BQ65">
        <v>15</v>
      </c>
      <c r="BR65">
        <v>17</v>
      </c>
      <c r="BS65">
        <v>29</v>
      </c>
      <c r="BT65">
        <v>14</v>
      </c>
      <c r="BU65">
        <v>26</v>
      </c>
      <c r="BV65">
        <v>23</v>
      </c>
      <c r="BW65">
        <v>20</v>
      </c>
      <c r="BX65">
        <v>18</v>
      </c>
      <c r="BY65">
        <v>17</v>
      </c>
      <c r="BZ65">
        <f>AVERAGE(BK65:BY65)</f>
        <v>19.666666666666668</v>
      </c>
      <c r="CA65">
        <v>3</v>
      </c>
      <c r="CB65">
        <v>2</v>
      </c>
      <c r="CC65">
        <v>2</v>
      </c>
      <c r="CD65">
        <v>2.5</v>
      </c>
      <c r="CE65">
        <v>2</v>
      </c>
      <c r="CF65">
        <v>1.5</v>
      </c>
      <c r="CG65">
        <v>2.5</v>
      </c>
      <c r="CH65">
        <v>1.5</v>
      </c>
      <c r="CI65">
        <v>4</v>
      </c>
      <c r="CJ65">
        <v>2</v>
      </c>
      <c r="CK65">
        <v>1.5</v>
      </c>
      <c r="CL65">
        <v>2.5</v>
      </c>
      <c r="CM65">
        <v>1</v>
      </c>
      <c r="CN65">
        <v>2.5</v>
      </c>
      <c r="CO65">
        <v>3</v>
      </c>
      <c r="CP65">
        <f>AVERAGE(CA65:CO65)</f>
        <v>2.2333333333333334</v>
      </c>
      <c r="CQ65">
        <v>36</v>
      </c>
      <c r="CR65" t="s">
        <v>113</v>
      </c>
      <c r="CS65" t="s">
        <v>113</v>
      </c>
      <c r="CT65" t="s">
        <v>113</v>
      </c>
      <c r="CU65">
        <f>LN(CQ65)</f>
        <v>3.5835189384561099</v>
      </c>
      <c r="CV65">
        <f>LN(BZ65)</f>
        <v>2.9789251552376097</v>
      </c>
      <c r="CW65">
        <f>-5.9458+CU65*0.7688+CV65*1.9896</f>
        <v>2.7360788487458056</v>
      </c>
      <c r="CX65">
        <f>EXP(CW65)</f>
        <v>15.42637718934701</v>
      </c>
      <c r="CY65" t="s">
        <v>113</v>
      </c>
      <c r="CZ65" t="s">
        <v>113</v>
      </c>
      <c r="DA65" t="s">
        <v>113</v>
      </c>
      <c r="DB65" t="s">
        <v>113</v>
      </c>
      <c r="DC65" t="s">
        <v>113</v>
      </c>
      <c r="DD65" t="s">
        <v>113</v>
      </c>
      <c r="DE65" t="s">
        <v>113</v>
      </c>
      <c r="DF65">
        <v>0</v>
      </c>
      <c r="DG65" t="s">
        <v>113</v>
      </c>
      <c r="DH65" t="s">
        <v>113</v>
      </c>
      <c r="DI65" t="s">
        <v>113</v>
      </c>
      <c r="DJ65">
        <v>2</v>
      </c>
      <c r="DK65" t="s">
        <v>113</v>
      </c>
      <c r="DL65" t="s">
        <v>113</v>
      </c>
      <c r="DM65" t="s">
        <v>113</v>
      </c>
      <c r="DN65" t="s">
        <v>113</v>
      </c>
      <c r="DO65" t="s">
        <v>113</v>
      </c>
      <c r="DP65" t="s">
        <v>113</v>
      </c>
      <c r="DQ65" t="s">
        <v>113</v>
      </c>
      <c r="DR65">
        <v>2</v>
      </c>
      <c r="DS65" t="s">
        <v>113</v>
      </c>
      <c r="DT65" t="s">
        <v>113</v>
      </c>
      <c r="DU65" t="s">
        <v>113</v>
      </c>
      <c r="DV65">
        <v>11</v>
      </c>
      <c r="DW65" t="s">
        <v>113</v>
      </c>
      <c r="DX65" t="s">
        <v>113</v>
      </c>
      <c r="DY65" t="s">
        <v>113</v>
      </c>
      <c r="DZ65">
        <v>22</v>
      </c>
      <c r="EA65" t="s">
        <v>113</v>
      </c>
      <c r="EB65" t="s">
        <v>113</v>
      </c>
      <c r="EC65" t="s">
        <v>113</v>
      </c>
      <c r="ED65" t="s">
        <v>113</v>
      </c>
      <c r="EE65" t="s">
        <v>113</v>
      </c>
      <c r="EF65" t="s">
        <v>113</v>
      </c>
      <c r="EG65" t="s">
        <v>113</v>
      </c>
      <c r="EH65" t="s">
        <v>113</v>
      </c>
      <c r="EI65" s="10" t="s">
        <v>113</v>
      </c>
      <c r="EJ65" s="10" t="s">
        <v>113</v>
      </c>
      <c r="EK65" s="10" t="s">
        <v>113</v>
      </c>
      <c r="EL65" s="10" t="s">
        <v>113</v>
      </c>
      <c r="EM65" s="10" t="s">
        <v>113</v>
      </c>
      <c r="EN65" s="10" t="s">
        <v>113</v>
      </c>
      <c r="EO65" s="8" t="s">
        <v>113</v>
      </c>
      <c r="EP65" s="8" t="s">
        <v>113</v>
      </c>
      <c r="EQ65">
        <v>30</v>
      </c>
      <c r="ER65">
        <v>30</v>
      </c>
      <c r="ES65">
        <v>30</v>
      </c>
      <c r="ET65">
        <v>30</v>
      </c>
      <c r="EU65">
        <v>30</v>
      </c>
      <c r="EV65">
        <v>30</v>
      </c>
      <c r="EW65">
        <v>7.2</v>
      </c>
      <c r="EX65">
        <f t="shared" si="10"/>
        <v>3.0096000000000003</v>
      </c>
      <c r="EY65">
        <v>9.1999999999999993</v>
      </c>
      <c r="EZ65">
        <f t="shared" si="11"/>
        <v>3.8915999999999995</v>
      </c>
      <c r="FA65">
        <v>8.1999999999999993</v>
      </c>
      <c r="FB65">
        <f t="shared" si="12"/>
        <v>3.4480999999999997</v>
      </c>
      <c r="FC65">
        <v>7.57</v>
      </c>
      <c r="FD65">
        <v>8.7200000000000006</v>
      </c>
      <c r="FE65">
        <v>7.73</v>
      </c>
      <c r="FF65">
        <v>5.35</v>
      </c>
      <c r="FG65" s="10">
        <f>FA65+FF65</f>
        <v>13.549999999999999</v>
      </c>
      <c r="FH65">
        <v>52.74</v>
      </c>
      <c r="FI65">
        <v>91.32</v>
      </c>
      <c r="FJ65">
        <v>58.15</v>
      </c>
    </row>
    <row r="66" spans="1:166" x14ac:dyDescent="0.2">
      <c r="A66" t="s">
        <v>12</v>
      </c>
      <c r="B66" t="s">
        <v>24</v>
      </c>
      <c r="C66" t="s">
        <v>169</v>
      </c>
      <c r="D66" t="s">
        <v>12</v>
      </c>
      <c r="E66">
        <v>1</v>
      </c>
      <c r="F66" t="s">
        <v>111</v>
      </c>
      <c r="G66">
        <v>51</v>
      </c>
      <c r="H66" t="s">
        <v>113</v>
      </c>
      <c r="I66" s="3">
        <v>30.739059999999998</v>
      </c>
      <c r="J66" s="3">
        <v>-81.466250000000002</v>
      </c>
      <c r="K66" s="3" t="s">
        <v>113</v>
      </c>
      <c r="L66" t="s">
        <v>113</v>
      </c>
      <c r="M66" t="s">
        <v>113</v>
      </c>
      <c r="N66" t="s">
        <v>113</v>
      </c>
      <c r="O66" t="s">
        <v>113</v>
      </c>
      <c r="P66" t="s">
        <v>113</v>
      </c>
      <c r="Q66" t="s">
        <v>113</v>
      </c>
      <c r="R66" t="s">
        <v>113</v>
      </c>
      <c r="S66" t="s">
        <v>113</v>
      </c>
      <c r="T66" t="s">
        <v>113</v>
      </c>
      <c r="U66" t="s">
        <v>113</v>
      </c>
      <c r="V66" t="s">
        <v>113</v>
      </c>
      <c r="W66" t="s">
        <v>113</v>
      </c>
      <c r="X66" t="s">
        <v>113</v>
      </c>
      <c r="Y66" t="s">
        <v>113</v>
      </c>
      <c r="Z66" t="s">
        <v>113</v>
      </c>
      <c r="AA66" t="s">
        <v>113</v>
      </c>
      <c r="AB66" t="s">
        <v>113</v>
      </c>
      <c r="AC66" t="s">
        <v>113</v>
      </c>
      <c r="AD66" t="s">
        <v>113</v>
      </c>
      <c r="AE66" t="s">
        <v>113</v>
      </c>
      <c r="AF66" t="s">
        <v>113</v>
      </c>
      <c r="AG66" t="s">
        <v>113</v>
      </c>
      <c r="AH66" t="s">
        <v>113</v>
      </c>
      <c r="AI66" t="s">
        <v>113</v>
      </c>
      <c r="AJ66" t="s">
        <v>113</v>
      </c>
      <c r="AK66" t="s">
        <v>113</v>
      </c>
      <c r="AL66" t="s">
        <v>113</v>
      </c>
      <c r="AM66" t="s">
        <v>113</v>
      </c>
      <c r="AN66" t="s">
        <v>113</v>
      </c>
      <c r="AO66" t="s">
        <v>113</v>
      </c>
      <c r="AP66" t="s">
        <v>113</v>
      </c>
      <c r="AQ66" t="s">
        <v>113</v>
      </c>
      <c r="AR66" t="s">
        <v>113</v>
      </c>
      <c r="AS66" t="s">
        <v>113</v>
      </c>
      <c r="AT66" t="s">
        <v>113</v>
      </c>
      <c r="AU66" t="s">
        <v>113</v>
      </c>
      <c r="AV66" t="s">
        <v>113</v>
      </c>
      <c r="AW66" t="s">
        <v>113</v>
      </c>
      <c r="AX66" t="s">
        <v>113</v>
      </c>
      <c r="AY66" t="s">
        <v>113</v>
      </c>
      <c r="AZ66" t="s">
        <v>113</v>
      </c>
      <c r="BA66" t="s">
        <v>113</v>
      </c>
      <c r="BB66" t="s">
        <v>113</v>
      </c>
      <c r="BC66" t="s">
        <v>113</v>
      </c>
      <c r="BD66" t="s">
        <v>113</v>
      </c>
      <c r="BE66" t="s">
        <v>113</v>
      </c>
      <c r="BF66" t="s">
        <v>113</v>
      </c>
      <c r="BG66" t="s">
        <v>113</v>
      </c>
      <c r="BH66" t="s">
        <v>113</v>
      </c>
      <c r="BI66" t="s">
        <v>113</v>
      </c>
      <c r="BJ66" t="s">
        <v>113</v>
      </c>
      <c r="BK66" t="s">
        <v>113</v>
      </c>
      <c r="BL66" t="s">
        <v>113</v>
      </c>
      <c r="BM66" t="s">
        <v>113</v>
      </c>
      <c r="BN66" t="s">
        <v>113</v>
      </c>
      <c r="BO66" t="s">
        <v>113</v>
      </c>
      <c r="BP66" t="s">
        <v>113</v>
      </c>
      <c r="BQ66" t="s">
        <v>113</v>
      </c>
      <c r="BR66" t="s">
        <v>113</v>
      </c>
      <c r="BS66" t="s">
        <v>113</v>
      </c>
      <c r="BT66" t="s">
        <v>113</v>
      </c>
      <c r="BU66" t="s">
        <v>113</v>
      </c>
      <c r="BV66" t="s">
        <v>113</v>
      </c>
      <c r="BW66" t="s">
        <v>113</v>
      </c>
      <c r="BX66" t="s">
        <v>113</v>
      </c>
      <c r="BY66" t="s">
        <v>113</v>
      </c>
      <c r="BZ66" t="s">
        <v>113</v>
      </c>
      <c r="CA66" t="s">
        <v>113</v>
      </c>
      <c r="CB66" t="s">
        <v>113</v>
      </c>
      <c r="CC66" t="s">
        <v>113</v>
      </c>
      <c r="CD66" t="s">
        <v>113</v>
      </c>
      <c r="CE66" t="s">
        <v>113</v>
      </c>
      <c r="CF66" t="s">
        <v>113</v>
      </c>
      <c r="CG66" t="s">
        <v>113</v>
      </c>
      <c r="CH66" t="s">
        <v>113</v>
      </c>
      <c r="CI66" t="s">
        <v>113</v>
      </c>
      <c r="CJ66" t="s">
        <v>113</v>
      </c>
      <c r="CK66" t="s">
        <v>113</v>
      </c>
      <c r="CL66" t="s">
        <v>113</v>
      </c>
      <c r="CM66" t="s">
        <v>113</v>
      </c>
      <c r="CN66" t="s">
        <v>113</v>
      </c>
      <c r="CO66" t="s">
        <v>113</v>
      </c>
      <c r="CP66" t="s">
        <v>113</v>
      </c>
      <c r="CQ66" t="s">
        <v>113</v>
      </c>
      <c r="CR66" t="s">
        <v>113</v>
      </c>
      <c r="CS66" t="s">
        <v>113</v>
      </c>
      <c r="CT66" t="s">
        <v>113</v>
      </c>
      <c r="CU66" t="s">
        <v>113</v>
      </c>
      <c r="CV66" t="s">
        <v>113</v>
      </c>
      <c r="CY66" t="s">
        <v>113</v>
      </c>
      <c r="CZ66" t="s">
        <v>113</v>
      </c>
      <c r="DA66" t="s">
        <v>113</v>
      </c>
      <c r="DB66" t="s">
        <v>113</v>
      </c>
      <c r="DC66" t="s">
        <v>113</v>
      </c>
      <c r="DD66" t="s">
        <v>113</v>
      </c>
      <c r="DE66" t="s">
        <v>113</v>
      </c>
      <c r="DF66" t="s">
        <v>113</v>
      </c>
      <c r="DG66" t="s">
        <v>113</v>
      </c>
      <c r="DH66" t="s">
        <v>113</v>
      </c>
      <c r="DI66" t="s">
        <v>113</v>
      </c>
      <c r="DJ66" t="s">
        <v>113</v>
      </c>
      <c r="DK66" t="s">
        <v>113</v>
      </c>
      <c r="DL66" t="s">
        <v>113</v>
      </c>
      <c r="DM66" t="s">
        <v>113</v>
      </c>
      <c r="DN66" t="s">
        <v>113</v>
      </c>
      <c r="DO66" t="s">
        <v>113</v>
      </c>
      <c r="DP66" t="s">
        <v>113</v>
      </c>
      <c r="DQ66" t="s">
        <v>113</v>
      </c>
      <c r="DR66" t="s">
        <v>113</v>
      </c>
      <c r="DS66" t="s">
        <v>113</v>
      </c>
      <c r="DT66" t="s">
        <v>113</v>
      </c>
      <c r="DU66" t="s">
        <v>113</v>
      </c>
      <c r="DV66" t="s">
        <v>113</v>
      </c>
      <c r="DW66" t="s">
        <v>113</v>
      </c>
      <c r="DX66" t="s">
        <v>113</v>
      </c>
      <c r="DY66" t="s">
        <v>113</v>
      </c>
      <c r="DZ66" t="s">
        <v>113</v>
      </c>
      <c r="EA66" t="s">
        <v>113</v>
      </c>
      <c r="EB66" t="s">
        <v>113</v>
      </c>
      <c r="EC66" t="s">
        <v>113</v>
      </c>
      <c r="ED66" t="s">
        <v>113</v>
      </c>
      <c r="EE66" t="s">
        <v>113</v>
      </c>
      <c r="EF66" t="s">
        <v>113</v>
      </c>
      <c r="EG66" t="s">
        <v>113</v>
      </c>
      <c r="EH66" t="s">
        <v>113</v>
      </c>
      <c r="EI66" t="s">
        <v>113</v>
      </c>
      <c r="EJ66" t="s">
        <v>113</v>
      </c>
      <c r="EK66" t="s">
        <v>113</v>
      </c>
      <c r="EL66" t="s">
        <v>113</v>
      </c>
      <c r="EM66" t="s">
        <v>113</v>
      </c>
      <c r="EN66" t="s">
        <v>113</v>
      </c>
      <c r="EO66" t="s">
        <v>113</v>
      </c>
      <c r="EP66" t="s">
        <v>113</v>
      </c>
      <c r="EQ66" t="s">
        <v>113</v>
      </c>
      <c r="ER66" t="s">
        <v>113</v>
      </c>
      <c r="ES66" t="s">
        <v>113</v>
      </c>
      <c r="ET66" t="s">
        <v>113</v>
      </c>
      <c r="EU66" t="s">
        <v>113</v>
      </c>
      <c r="EV66" t="s">
        <v>113</v>
      </c>
      <c r="EW66" t="s">
        <v>113</v>
      </c>
      <c r="EY66" t="s">
        <v>113</v>
      </c>
      <c r="FA66" t="s">
        <v>113</v>
      </c>
      <c r="FC66" t="s">
        <v>113</v>
      </c>
      <c r="FD66" t="s">
        <v>113</v>
      </c>
      <c r="FE66" t="s">
        <v>113</v>
      </c>
      <c r="FF66" t="s">
        <v>113</v>
      </c>
      <c r="FG66" s="10"/>
    </row>
    <row r="67" spans="1:166" x14ac:dyDescent="0.2">
      <c r="A67" t="s">
        <v>13</v>
      </c>
      <c r="B67" t="s">
        <v>24</v>
      </c>
      <c r="C67" t="s">
        <v>169</v>
      </c>
      <c r="D67" t="s">
        <v>13</v>
      </c>
      <c r="E67">
        <v>2</v>
      </c>
      <c r="F67" t="s">
        <v>111</v>
      </c>
      <c r="G67">
        <v>51</v>
      </c>
      <c r="H67" t="s">
        <v>113</v>
      </c>
      <c r="I67" s="3">
        <v>30.737970000000001</v>
      </c>
      <c r="J67" s="3">
        <v>-81.46611</v>
      </c>
      <c r="K67" s="3" t="s">
        <v>113</v>
      </c>
      <c r="L67" t="s">
        <v>113</v>
      </c>
      <c r="M67" t="s">
        <v>113</v>
      </c>
      <c r="N67" t="s">
        <v>113</v>
      </c>
      <c r="O67" t="s">
        <v>113</v>
      </c>
      <c r="P67" t="s">
        <v>113</v>
      </c>
      <c r="Q67" t="s">
        <v>113</v>
      </c>
      <c r="R67" t="s">
        <v>113</v>
      </c>
      <c r="S67" t="s">
        <v>113</v>
      </c>
      <c r="T67" t="s">
        <v>113</v>
      </c>
      <c r="U67" t="s">
        <v>113</v>
      </c>
      <c r="V67" t="s">
        <v>113</v>
      </c>
      <c r="W67" t="s">
        <v>113</v>
      </c>
      <c r="X67" t="s">
        <v>113</v>
      </c>
      <c r="Y67" t="s">
        <v>113</v>
      </c>
      <c r="Z67" t="s">
        <v>113</v>
      </c>
      <c r="AA67" t="s">
        <v>113</v>
      </c>
      <c r="AB67" t="s">
        <v>113</v>
      </c>
      <c r="AC67" t="s">
        <v>113</v>
      </c>
      <c r="AD67" t="s">
        <v>113</v>
      </c>
      <c r="AE67" t="s">
        <v>113</v>
      </c>
      <c r="AF67" t="s">
        <v>113</v>
      </c>
      <c r="AG67" t="s">
        <v>113</v>
      </c>
      <c r="AH67" t="s">
        <v>113</v>
      </c>
      <c r="AI67" t="s">
        <v>113</v>
      </c>
      <c r="AJ67" t="s">
        <v>113</v>
      </c>
      <c r="AK67" t="s">
        <v>113</v>
      </c>
      <c r="AL67" t="s">
        <v>113</v>
      </c>
      <c r="AM67" t="s">
        <v>113</v>
      </c>
      <c r="AN67" t="s">
        <v>113</v>
      </c>
      <c r="AO67" t="s">
        <v>113</v>
      </c>
      <c r="AP67" t="s">
        <v>113</v>
      </c>
      <c r="AQ67" t="s">
        <v>113</v>
      </c>
      <c r="AR67" t="s">
        <v>113</v>
      </c>
      <c r="AS67" t="s">
        <v>113</v>
      </c>
      <c r="AT67" t="s">
        <v>113</v>
      </c>
      <c r="AU67" t="s">
        <v>113</v>
      </c>
      <c r="AV67" t="s">
        <v>113</v>
      </c>
      <c r="AW67" t="s">
        <v>113</v>
      </c>
      <c r="AX67" t="s">
        <v>113</v>
      </c>
      <c r="AY67" t="s">
        <v>113</v>
      </c>
      <c r="AZ67" t="s">
        <v>113</v>
      </c>
      <c r="BA67" t="s">
        <v>113</v>
      </c>
      <c r="BB67" t="s">
        <v>113</v>
      </c>
      <c r="BC67" t="s">
        <v>113</v>
      </c>
      <c r="BD67" t="s">
        <v>113</v>
      </c>
      <c r="BE67" t="s">
        <v>113</v>
      </c>
      <c r="BF67" t="s">
        <v>113</v>
      </c>
      <c r="BG67" t="s">
        <v>113</v>
      </c>
      <c r="BH67" t="s">
        <v>113</v>
      </c>
      <c r="BI67" t="s">
        <v>113</v>
      </c>
      <c r="BJ67" t="s">
        <v>113</v>
      </c>
      <c r="BK67" t="s">
        <v>113</v>
      </c>
      <c r="BL67" t="s">
        <v>113</v>
      </c>
      <c r="BM67" t="s">
        <v>113</v>
      </c>
      <c r="BN67" t="s">
        <v>113</v>
      </c>
      <c r="BO67" t="s">
        <v>113</v>
      </c>
      <c r="BP67" t="s">
        <v>113</v>
      </c>
      <c r="BQ67" t="s">
        <v>113</v>
      </c>
      <c r="BR67" t="s">
        <v>113</v>
      </c>
      <c r="BS67" t="s">
        <v>113</v>
      </c>
      <c r="BT67" t="s">
        <v>113</v>
      </c>
      <c r="BU67" t="s">
        <v>113</v>
      </c>
      <c r="BV67" t="s">
        <v>113</v>
      </c>
      <c r="BW67" t="s">
        <v>113</v>
      </c>
      <c r="BX67" t="s">
        <v>113</v>
      </c>
      <c r="BY67" t="s">
        <v>113</v>
      </c>
      <c r="BZ67" t="s">
        <v>113</v>
      </c>
      <c r="CA67" t="s">
        <v>113</v>
      </c>
      <c r="CB67" t="s">
        <v>113</v>
      </c>
      <c r="CC67" t="s">
        <v>113</v>
      </c>
      <c r="CD67" t="s">
        <v>113</v>
      </c>
      <c r="CE67" t="s">
        <v>113</v>
      </c>
      <c r="CF67" t="s">
        <v>113</v>
      </c>
      <c r="CG67" t="s">
        <v>113</v>
      </c>
      <c r="CH67" t="s">
        <v>113</v>
      </c>
      <c r="CI67" t="s">
        <v>113</v>
      </c>
      <c r="CJ67" t="s">
        <v>113</v>
      </c>
      <c r="CK67" t="s">
        <v>113</v>
      </c>
      <c r="CL67" t="s">
        <v>113</v>
      </c>
      <c r="CM67" t="s">
        <v>113</v>
      </c>
      <c r="CN67" t="s">
        <v>113</v>
      </c>
      <c r="CO67" t="s">
        <v>113</v>
      </c>
      <c r="CP67" t="s">
        <v>113</v>
      </c>
      <c r="CQ67" t="s">
        <v>113</v>
      </c>
      <c r="CR67" t="s">
        <v>113</v>
      </c>
      <c r="CS67" t="s">
        <v>113</v>
      </c>
      <c r="CT67" t="s">
        <v>113</v>
      </c>
      <c r="CU67" t="s">
        <v>113</v>
      </c>
      <c r="CV67" t="s">
        <v>113</v>
      </c>
      <c r="CY67" t="s">
        <v>113</v>
      </c>
      <c r="CZ67" t="s">
        <v>113</v>
      </c>
      <c r="DA67" t="s">
        <v>113</v>
      </c>
      <c r="DB67" t="s">
        <v>113</v>
      </c>
      <c r="DC67" t="s">
        <v>113</v>
      </c>
      <c r="DD67" t="s">
        <v>113</v>
      </c>
      <c r="DE67" t="s">
        <v>113</v>
      </c>
      <c r="DF67" t="s">
        <v>113</v>
      </c>
      <c r="DG67" t="s">
        <v>113</v>
      </c>
      <c r="DH67" t="s">
        <v>113</v>
      </c>
      <c r="DI67" t="s">
        <v>113</v>
      </c>
      <c r="DJ67" t="s">
        <v>113</v>
      </c>
      <c r="DK67" t="s">
        <v>113</v>
      </c>
      <c r="DL67" t="s">
        <v>113</v>
      </c>
      <c r="DM67" t="s">
        <v>113</v>
      </c>
      <c r="DN67" t="s">
        <v>113</v>
      </c>
      <c r="DO67" t="s">
        <v>113</v>
      </c>
      <c r="DP67" t="s">
        <v>113</v>
      </c>
      <c r="DQ67" t="s">
        <v>113</v>
      </c>
      <c r="DR67" t="s">
        <v>113</v>
      </c>
      <c r="DS67" t="s">
        <v>113</v>
      </c>
      <c r="DT67" t="s">
        <v>113</v>
      </c>
      <c r="DU67" t="s">
        <v>113</v>
      </c>
      <c r="DV67" t="s">
        <v>113</v>
      </c>
      <c r="DW67" t="s">
        <v>113</v>
      </c>
      <c r="DX67" t="s">
        <v>113</v>
      </c>
      <c r="DY67" t="s">
        <v>113</v>
      </c>
      <c r="DZ67" t="s">
        <v>113</v>
      </c>
      <c r="EA67" t="s">
        <v>113</v>
      </c>
      <c r="EB67" t="s">
        <v>113</v>
      </c>
      <c r="EC67" t="s">
        <v>113</v>
      </c>
      <c r="ED67" t="s">
        <v>113</v>
      </c>
      <c r="EE67" t="s">
        <v>113</v>
      </c>
      <c r="EF67" t="s">
        <v>113</v>
      </c>
      <c r="EG67" t="s">
        <v>113</v>
      </c>
      <c r="EH67" t="s">
        <v>113</v>
      </c>
      <c r="EI67" t="s">
        <v>113</v>
      </c>
      <c r="EJ67" t="s">
        <v>113</v>
      </c>
      <c r="EK67" t="s">
        <v>113</v>
      </c>
      <c r="EL67" t="s">
        <v>113</v>
      </c>
      <c r="EM67" t="s">
        <v>113</v>
      </c>
      <c r="EN67" t="s">
        <v>113</v>
      </c>
      <c r="EO67" t="s">
        <v>113</v>
      </c>
      <c r="EP67" t="s">
        <v>113</v>
      </c>
      <c r="EQ67" t="s">
        <v>113</v>
      </c>
      <c r="ER67" t="s">
        <v>113</v>
      </c>
      <c r="ES67" t="s">
        <v>113</v>
      </c>
      <c r="ET67" t="s">
        <v>113</v>
      </c>
      <c r="EU67" t="s">
        <v>113</v>
      </c>
      <c r="EV67" t="s">
        <v>113</v>
      </c>
      <c r="EW67" t="s">
        <v>113</v>
      </c>
      <c r="EY67" t="s">
        <v>113</v>
      </c>
      <c r="FA67" t="s">
        <v>113</v>
      </c>
      <c r="FC67" t="s">
        <v>113</v>
      </c>
      <c r="FD67" t="s">
        <v>113</v>
      </c>
      <c r="FE67" t="s">
        <v>113</v>
      </c>
      <c r="FF67" t="s">
        <v>113</v>
      </c>
      <c r="FG67" s="10"/>
    </row>
    <row r="68" spans="1:166" x14ac:dyDescent="0.2">
      <c r="A68" t="s">
        <v>14</v>
      </c>
      <c r="B68" t="s">
        <v>24</v>
      </c>
      <c r="C68" t="s">
        <v>169</v>
      </c>
      <c r="D68" t="s">
        <v>14</v>
      </c>
      <c r="E68">
        <v>3</v>
      </c>
      <c r="F68" t="s">
        <v>111</v>
      </c>
      <c r="G68">
        <v>51</v>
      </c>
      <c r="H68" t="s">
        <v>113</v>
      </c>
      <c r="I68" s="3">
        <v>30.736809999999998</v>
      </c>
      <c r="J68" s="3">
        <v>-81.465959999999995</v>
      </c>
      <c r="K68" s="3" t="s">
        <v>113</v>
      </c>
      <c r="L68" t="s">
        <v>113</v>
      </c>
      <c r="M68" t="s">
        <v>113</v>
      </c>
      <c r="N68" t="s">
        <v>113</v>
      </c>
      <c r="O68" t="s">
        <v>113</v>
      </c>
      <c r="P68" t="s">
        <v>113</v>
      </c>
      <c r="Q68" t="s">
        <v>113</v>
      </c>
      <c r="R68" t="s">
        <v>113</v>
      </c>
      <c r="S68" t="s">
        <v>113</v>
      </c>
      <c r="T68" t="s">
        <v>113</v>
      </c>
      <c r="U68" t="s">
        <v>113</v>
      </c>
      <c r="V68" t="s">
        <v>113</v>
      </c>
      <c r="W68" t="s">
        <v>113</v>
      </c>
      <c r="X68" t="s">
        <v>113</v>
      </c>
      <c r="Y68" t="s">
        <v>113</v>
      </c>
      <c r="Z68" t="s">
        <v>113</v>
      </c>
      <c r="AA68" t="s">
        <v>113</v>
      </c>
      <c r="AB68" t="s">
        <v>113</v>
      </c>
      <c r="AC68" t="s">
        <v>113</v>
      </c>
      <c r="AD68" t="s">
        <v>113</v>
      </c>
      <c r="AE68" t="s">
        <v>113</v>
      </c>
      <c r="AF68" t="s">
        <v>113</v>
      </c>
      <c r="AG68" t="s">
        <v>113</v>
      </c>
      <c r="AH68" t="s">
        <v>113</v>
      </c>
      <c r="AI68" t="s">
        <v>113</v>
      </c>
      <c r="AJ68" t="s">
        <v>113</v>
      </c>
      <c r="AK68" t="s">
        <v>113</v>
      </c>
      <c r="AL68" t="s">
        <v>113</v>
      </c>
      <c r="AM68" t="s">
        <v>113</v>
      </c>
      <c r="AN68" t="s">
        <v>113</v>
      </c>
      <c r="AO68" t="s">
        <v>113</v>
      </c>
      <c r="AP68" t="s">
        <v>113</v>
      </c>
      <c r="AQ68" t="s">
        <v>113</v>
      </c>
      <c r="AR68" t="s">
        <v>113</v>
      </c>
      <c r="AS68" t="s">
        <v>113</v>
      </c>
      <c r="AT68" t="s">
        <v>113</v>
      </c>
      <c r="AU68" t="s">
        <v>113</v>
      </c>
      <c r="AV68" t="s">
        <v>113</v>
      </c>
      <c r="AW68" t="s">
        <v>113</v>
      </c>
      <c r="AX68" t="s">
        <v>113</v>
      </c>
      <c r="AY68" t="s">
        <v>113</v>
      </c>
      <c r="AZ68" t="s">
        <v>113</v>
      </c>
      <c r="BA68" t="s">
        <v>113</v>
      </c>
      <c r="BB68" t="s">
        <v>113</v>
      </c>
      <c r="BC68" t="s">
        <v>113</v>
      </c>
      <c r="BD68" t="s">
        <v>113</v>
      </c>
      <c r="BE68" t="s">
        <v>113</v>
      </c>
      <c r="BF68" t="s">
        <v>113</v>
      </c>
      <c r="BG68" t="s">
        <v>113</v>
      </c>
      <c r="BH68" t="s">
        <v>113</v>
      </c>
      <c r="BI68" t="s">
        <v>113</v>
      </c>
      <c r="BJ68" t="s">
        <v>113</v>
      </c>
      <c r="BK68" t="s">
        <v>113</v>
      </c>
      <c r="BL68" t="s">
        <v>113</v>
      </c>
      <c r="BM68" t="s">
        <v>113</v>
      </c>
      <c r="BN68" t="s">
        <v>113</v>
      </c>
      <c r="BO68" t="s">
        <v>113</v>
      </c>
      <c r="BP68" t="s">
        <v>113</v>
      </c>
      <c r="BQ68" t="s">
        <v>113</v>
      </c>
      <c r="BR68" t="s">
        <v>113</v>
      </c>
      <c r="BS68" t="s">
        <v>113</v>
      </c>
      <c r="BT68" t="s">
        <v>113</v>
      </c>
      <c r="BU68" t="s">
        <v>113</v>
      </c>
      <c r="BV68" t="s">
        <v>113</v>
      </c>
      <c r="BW68" t="s">
        <v>113</v>
      </c>
      <c r="BX68" t="s">
        <v>113</v>
      </c>
      <c r="BY68" t="s">
        <v>113</v>
      </c>
      <c r="BZ68" t="s">
        <v>113</v>
      </c>
      <c r="CA68" t="s">
        <v>113</v>
      </c>
      <c r="CB68" t="s">
        <v>113</v>
      </c>
      <c r="CC68" t="s">
        <v>113</v>
      </c>
      <c r="CD68" t="s">
        <v>113</v>
      </c>
      <c r="CE68" t="s">
        <v>113</v>
      </c>
      <c r="CF68" t="s">
        <v>113</v>
      </c>
      <c r="CG68" t="s">
        <v>113</v>
      </c>
      <c r="CH68" t="s">
        <v>113</v>
      </c>
      <c r="CI68" t="s">
        <v>113</v>
      </c>
      <c r="CJ68" t="s">
        <v>113</v>
      </c>
      <c r="CK68" t="s">
        <v>113</v>
      </c>
      <c r="CL68" t="s">
        <v>113</v>
      </c>
      <c r="CM68" t="s">
        <v>113</v>
      </c>
      <c r="CN68" t="s">
        <v>113</v>
      </c>
      <c r="CO68" t="s">
        <v>113</v>
      </c>
      <c r="CP68" t="s">
        <v>113</v>
      </c>
      <c r="CQ68" t="s">
        <v>113</v>
      </c>
      <c r="CR68" t="s">
        <v>113</v>
      </c>
      <c r="CS68" t="s">
        <v>113</v>
      </c>
      <c r="CT68" t="s">
        <v>113</v>
      </c>
      <c r="CU68" t="s">
        <v>113</v>
      </c>
      <c r="CV68" t="s">
        <v>113</v>
      </c>
      <c r="CY68" t="s">
        <v>113</v>
      </c>
      <c r="CZ68" t="s">
        <v>113</v>
      </c>
      <c r="DA68" t="s">
        <v>113</v>
      </c>
      <c r="DB68" t="s">
        <v>113</v>
      </c>
      <c r="DC68" t="s">
        <v>113</v>
      </c>
      <c r="DD68" t="s">
        <v>113</v>
      </c>
      <c r="DE68" t="s">
        <v>113</v>
      </c>
      <c r="DF68" t="s">
        <v>113</v>
      </c>
      <c r="DG68" t="s">
        <v>113</v>
      </c>
      <c r="DH68" t="s">
        <v>113</v>
      </c>
      <c r="DI68" t="s">
        <v>113</v>
      </c>
      <c r="DJ68" t="s">
        <v>113</v>
      </c>
      <c r="DK68" t="s">
        <v>113</v>
      </c>
      <c r="DL68" t="s">
        <v>113</v>
      </c>
      <c r="DM68" t="s">
        <v>113</v>
      </c>
      <c r="DN68" t="s">
        <v>113</v>
      </c>
      <c r="DO68" t="s">
        <v>113</v>
      </c>
      <c r="DP68" t="s">
        <v>113</v>
      </c>
      <c r="DQ68" t="s">
        <v>113</v>
      </c>
      <c r="DR68" t="s">
        <v>113</v>
      </c>
      <c r="DS68" t="s">
        <v>113</v>
      </c>
      <c r="DT68" t="s">
        <v>113</v>
      </c>
      <c r="DU68" t="s">
        <v>113</v>
      </c>
      <c r="DV68" t="s">
        <v>113</v>
      </c>
      <c r="DW68" t="s">
        <v>113</v>
      </c>
      <c r="DX68" t="s">
        <v>113</v>
      </c>
      <c r="DY68" t="s">
        <v>113</v>
      </c>
      <c r="DZ68" t="s">
        <v>113</v>
      </c>
      <c r="EA68" t="s">
        <v>113</v>
      </c>
      <c r="EB68" t="s">
        <v>113</v>
      </c>
      <c r="EC68" t="s">
        <v>113</v>
      </c>
      <c r="ED68" t="s">
        <v>113</v>
      </c>
      <c r="EE68" t="s">
        <v>113</v>
      </c>
      <c r="EF68" t="s">
        <v>113</v>
      </c>
      <c r="EG68" t="s">
        <v>113</v>
      </c>
      <c r="EH68" t="s">
        <v>113</v>
      </c>
      <c r="EI68" t="s">
        <v>113</v>
      </c>
      <c r="EJ68" t="s">
        <v>113</v>
      </c>
      <c r="EK68" t="s">
        <v>113</v>
      </c>
      <c r="EL68" t="s">
        <v>113</v>
      </c>
      <c r="EM68" t="s">
        <v>113</v>
      </c>
      <c r="EN68" t="s">
        <v>113</v>
      </c>
      <c r="EO68" t="s">
        <v>113</v>
      </c>
      <c r="EP68" t="s">
        <v>113</v>
      </c>
      <c r="EQ68" t="s">
        <v>113</v>
      </c>
      <c r="ER68" t="s">
        <v>113</v>
      </c>
      <c r="ES68" t="s">
        <v>113</v>
      </c>
      <c r="ET68" t="s">
        <v>113</v>
      </c>
      <c r="EU68" t="s">
        <v>113</v>
      </c>
      <c r="EV68" t="s">
        <v>113</v>
      </c>
      <c r="EW68" t="s">
        <v>113</v>
      </c>
      <c r="EY68" t="s">
        <v>113</v>
      </c>
      <c r="FA68" t="s">
        <v>113</v>
      </c>
      <c r="FC68" t="s">
        <v>113</v>
      </c>
      <c r="FD68" t="s">
        <v>113</v>
      </c>
      <c r="FE68" t="s">
        <v>113</v>
      </c>
      <c r="FF68" t="s">
        <v>113</v>
      </c>
      <c r="FG68" s="10"/>
    </row>
    <row r="69" spans="1:166" x14ac:dyDescent="0.2">
      <c r="A69" t="s">
        <v>9</v>
      </c>
      <c r="B69" t="s">
        <v>23</v>
      </c>
      <c r="C69" t="s">
        <v>169</v>
      </c>
      <c r="D69" t="s">
        <v>9</v>
      </c>
      <c r="E69">
        <v>1</v>
      </c>
      <c r="F69" t="s">
        <v>111</v>
      </c>
      <c r="G69">
        <v>51</v>
      </c>
      <c r="H69" t="s">
        <v>113</v>
      </c>
      <c r="I69" s="3">
        <v>30.74492</v>
      </c>
      <c r="J69" s="3">
        <v>-81.473830000000007</v>
      </c>
      <c r="K69" t="s">
        <v>113</v>
      </c>
      <c r="L69" t="s">
        <v>113</v>
      </c>
      <c r="M69" t="s">
        <v>113</v>
      </c>
      <c r="N69" t="s">
        <v>113</v>
      </c>
      <c r="O69" t="s">
        <v>113</v>
      </c>
      <c r="P69" t="s">
        <v>113</v>
      </c>
      <c r="Q69" t="s">
        <v>113</v>
      </c>
      <c r="R69" t="s">
        <v>113</v>
      </c>
      <c r="S69" t="s">
        <v>113</v>
      </c>
      <c r="T69" t="s">
        <v>113</v>
      </c>
      <c r="U69" t="s">
        <v>113</v>
      </c>
      <c r="V69" t="s">
        <v>113</v>
      </c>
      <c r="W69" t="s">
        <v>113</v>
      </c>
      <c r="X69" t="s">
        <v>113</v>
      </c>
      <c r="Y69" t="s">
        <v>113</v>
      </c>
      <c r="Z69" t="s">
        <v>113</v>
      </c>
      <c r="AA69" t="s">
        <v>113</v>
      </c>
      <c r="AB69" t="s">
        <v>113</v>
      </c>
      <c r="AC69" t="s">
        <v>113</v>
      </c>
      <c r="AD69" t="s">
        <v>113</v>
      </c>
      <c r="AE69" t="s">
        <v>113</v>
      </c>
      <c r="AF69" t="s">
        <v>113</v>
      </c>
      <c r="AG69" t="s">
        <v>113</v>
      </c>
      <c r="AH69" t="s">
        <v>113</v>
      </c>
      <c r="AI69" t="s">
        <v>113</v>
      </c>
      <c r="AJ69" t="s">
        <v>113</v>
      </c>
      <c r="AK69" t="s">
        <v>113</v>
      </c>
      <c r="AL69" t="s">
        <v>113</v>
      </c>
      <c r="AM69" t="s">
        <v>113</v>
      </c>
      <c r="AN69" t="s">
        <v>113</v>
      </c>
      <c r="AO69" t="s">
        <v>113</v>
      </c>
      <c r="AP69" t="s">
        <v>113</v>
      </c>
      <c r="AQ69" t="s">
        <v>113</v>
      </c>
      <c r="AR69" t="s">
        <v>113</v>
      </c>
      <c r="AS69" t="s">
        <v>113</v>
      </c>
      <c r="AT69" t="s">
        <v>113</v>
      </c>
      <c r="AU69" t="s">
        <v>113</v>
      </c>
      <c r="AV69" t="s">
        <v>113</v>
      </c>
      <c r="AW69" t="s">
        <v>113</v>
      </c>
      <c r="AX69" t="s">
        <v>113</v>
      </c>
      <c r="AY69" t="s">
        <v>113</v>
      </c>
      <c r="AZ69" t="s">
        <v>113</v>
      </c>
      <c r="BA69" t="s">
        <v>113</v>
      </c>
      <c r="BB69" t="s">
        <v>113</v>
      </c>
      <c r="BC69" t="s">
        <v>113</v>
      </c>
      <c r="BD69" t="s">
        <v>113</v>
      </c>
      <c r="BE69" t="s">
        <v>113</v>
      </c>
      <c r="BF69" t="s">
        <v>113</v>
      </c>
      <c r="BG69" t="s">
        <v>113</v>
      </c>
      <c r="BH69" t="s">
        <v>113</v>
      </c>
      <c r="BI69" t="s">
        <v>113</v>
      </c>
      <c r="BJ69" t="s">
        <v>113</v>
      </c>
      <c r="BK69" t="s">
        <v>113</v>
      </c>
      <c r="BL69" t="s">
        <v>113</v>
      </c>
      <c r="BM69" t="s">
        <v>113</v>
      </c>
      <c r="BN69" t="s">
        <v>113</v>
      </c>
      <c r="BO69" t="s">
        <v>113</v>
      </c>
      <c r="BP69" t="s">
        <v>113</v>
      </c>
      <c r="BQ69" t="s">
        <v>113</v>
      </c>
      <c r="BR69" t="s">
        <v>113</v>
      </c>
      <c r="BS69" t="s">
        <v>113</v>
      </c>
      <c r="BT69" t="s">
        <v>113</v>
      </c>
      <c r="BU69" t="s">
        <v>113</v>
      </c>
      <c r="BV69" t="s">
        <v>113</v>
      </c>
      <c r="BW69" t="s">
        <v>113</v>
      </c>
      <c r="BX69" t="s">
        <v>113</v>
      </c>
      <c r="BY69" t="s">
        <v>113</v>
      </c>
      <c r="BZ69" t="s">
        <v>113</v>
      </c>
      <c r="CA69" t="s">
        <v>113</v>
      </c>
      <c r="CB69" t="s">
        <v>113</v>
      </c>
      <c r="CC69" t="s">
        <v>113</v>
      </c>
      <c r="CD69" t="s">
        <v>113</v>
      </c>
      <c r="CE69" t="s">
        <v>113</v>
      </c>
      <c r="CF69" t="s">
        <v>113</v>
      </c>
      <c r="CG69" t="s">
        <v>113</v>
      </c>
      <c r="CH69" t="s">
        <v>113</v>
      </c>
      <c r="CI69" t="s">
        <v>113</v>
      </c>
      <c r="CJ69" t="s">
        <v>113</v>
      </c>
      <c r="CK69" t="s">
        <v>113</v>
      </c>
      <c r="CL69" t="s">
        <v>113</v>
      </c>
      <c r="CM69" t="s">
        <v>113</v>
      </c>
      <c r="CN69" t="s">
        <v>113</v>
      </c>
      <c r="CO69" t="s">
        <v>113</v>
      </c>
      <c r="CP69" t="s">
        <v>113</v>
      </c>
      <c r="CQ69" t="s">
        <v>113</v>
      </c>
      <c r="CR69" t="s">
        <v>113</v>
      </c>
      <c r="CS69" t="s">
        <v>113</v>
      </c>
      <c r="CT69" t="s">
        <v>113</v>
      </c>
      <c r="CU69" t="s">
        <v>113</v>
      </c>
      <c r="CV69" t="s">
        <v>113</v>
      </c>
      <c r="CY69" t="s">
        <v>113</v>
      </c>
      <c r="CZ69" t="s">
        <v>113</v>
      </c>
      <c r="DA69" t="s">
        <v>113</v>
      </c>
      <c r="DB69" t="s">
        <v>113</v>
      </c>
      <c r="DC69" t="s">
        <v>113</v>
      </c>
      <c r="DD69" t="s">
        <v>113</v>
      </c>
      <c r="DE69" t="s">
        <v>113</v>
      </c>
      <c r="DF69" t="s">
        <v>113</v>
      </c>
      <c r="DG69" t="s">
        <v>113</v>
      </c>
      <c r="DH69" t="s">
        <v>113</v>
      </c>
      <c r="DI69" t="s">
        <v>113</v>
      </c>
      <c r="DJ69" t="s">
        <v>113</v>
      </c>
      <c r="DK69" t="s">
        <v>113</v>
      </c>
      <c r="DL69" t="s">
        <v>113</v>
      </c>
      <c r="DM69" t="s">
        <v>113</v>
      </c>
      <c r="DN69" t="s">
        <v>113</v>
      </c>
      <c r="DO69" t="s">
        <v>113</v>
      </c>
      <c r="DP69" t="s">
        <v>113</v>
      </c>
      <c r="DQ69" t="s">
        <v>113</v>
      </c>
      <c r="DR69" t="s">
        <v>113</v>
      </c>
      <c r="DS69" t="s">
        <v>113</v>
      </c>
      <c r="DT69" t="s">
        <v>113</v>
      </c>
      <c r="DU69" t="s">
        <v>113</v>
      </c>
      <c r="DV69" t="s">
        <v>113</v>
      </c>
      <c r="DW69" t="s">
        <v>113</v>
      </c>
      <c r="DX69" t="s">
        <v>113</v>
      </c>
      <c r="DY69" t="s">
        <v>113</v>
      </c>
      <c r="DZ69" t="s">
        <v>113</v>
      </c>
      <c r="EA69" t="s">
        <v>113</v>
      </c>
      <c r="EB69" t="s">
        <v>113</v>
      </c>
      <c r="EC69" t="s">
        <v>113</v>
      </c>
      <c r="ED69" t="s">
        <v>113</v>
      </c>
      <c r="EE69" t="s">
        <v>113</v>
      </c>
      <c r="EF69" t="s">
        <v>113</v>
      </c>
      <c r="EG69" t="s">
        <v>113</v>
      </c>
      <c r="EH69" t="s">
        <v>113</v>
      </c>
      <c r="EI69" t="s">
        <v>113</v>
      </c>
      <c r="EJ69" t="s">
        <v>113</v>
      </c>
      <c r="EK69" t="s">
        <v>113</v>
      </c>
      <c r="EL69" t="s">
        <v>113</v>
      </c>
      <c r="EM69" t="s">
        <v>113</v>
      </c>
      <c r="EN69" t="s">
        <v>113</v>
      </c>
      <c r="EO69" t="s">
        <v>113</v>
      </c>
      <c r="EP69" t="s">
        <v>113</v>
      </c>
      <c r="EQ69" t="s">
        <v>113</v>
      </c>
      <c r="ER69" t="s">
        <v>113</v>
      </c>
      <c r="ES69" t="s">
        <v>113</v>
      </c>
      <c r="ET69" t="s">
        <v>113</v>
      </c>
      <c r="EU69" t="s">
        <v>113</v>
      </c>
      <c r="EV69" t="s">
        <v>113</v>
      </c>
      <c r="EW69" t="s">
        <v>113</v>
      </c>
      <c r="EY69" t="s">
        <v>113</v>
      </c>
      <c r="FA69" t="s">
        <v>113</v>
      </c>
      <c r="FC69" t="s">
        <v>113</v>
      </c>
      <c r="FD69" t="s">
        <v>113</v>
      </c>
      <c r="FE69" t="s">
        <v>113</v>
      </c>
      <c r="FF69" t="s">
        <v>113</v>
      </c>
      <c r="FG69" s="10"/>
    </row>
    <row r="70" spans="1:166" x14ac:dyDescent="0.2">
      <c r="A70" t="s">
        <v>10</v>
      </c>
      <c r="B70" t="s">
        <v>23</v>
      </c>
      <c r="C70" t="s">
        <v>169</v>
      </c>
      <c r="D70" t="s">
        <v>10</v>
      </c>
      <c r="E70">
        <v>2</v>
      </c>
      <c r="F70" t="s">
        <v>111</v>
      </c>
      <c r="G70">
        <v>51</v>
      </c>
      <c r="H70" t="s">
        <v>113</v>
      </c>
      <c r="I70" s="3">
        <v>30.744070000000001</v>
      </c>
      <c r="J70" s="3">
        <v>-81.474140000000006</v>
      </c>
      <c r="K70" t="s">
        <v>113</v>
      </c>
      <c r="L70" t="s">
        <v>113</v>
      </c>
      <c r="M70" t="s">
        <v>113</v>
      </c>
      <c r="N70" t="s">
        <v>113</v>
      </c>
      <c r="O70" t="s">
        <v>113</v>
      </c>
      <c r="P70" t="s">
        <v>113</v>
      </c>
      <c r="Q70" t="s">
        <v>113</v>
      </c>
      <c r="R70" t="s">
        <v>113</v>
      </c>
      <c r="S70" t="s">
        <v>113</v>
      </c>
      <c r="T70" t="s">
        <v>113</v>
      </c>
      <c r="U70" t="s">
        <v>113</v>
      </c>
      <c r="V70" t="s">
        <v>113</v>
      </c>
      <c r="W70" t="s">
        <v>113</v>
      </c>
      <c r="X70" t="s">
        <v>113</v>
      </c>
      <c r="Y70" t="s">
        <v>113</v>
      </c>
      <c r="Z70" t="s">
        <v>113</v>
      </c>
      <c r="AA70" t="s">
        <v>113</v>
      </c>
      <c r="AB70" t="s">
        <v>113</v>
      </c>
      <c r="AC70" t="s">
        <v>113</v>
      </c>
      <c r="AD70" t="s">
        <v>113</v>
      </c>
      <c r="AE70" t="s">
        <v>113</v>
      </c>
      <c r="AF70" t="s">
        <v>113</v>
      </c>
      <c r="AG70" t="s">
        <v>113</v>
      </c>
      <c r="AH70" t="s">
        <v>113</v>
      </c>
      <c r="AI70" t="s">
        <v>113</v>
      </c>
      <c r="AJ70" t="s">
        <v>113</v>
      </c>
      <c r="AK70" t="s">
        <v>113</v>
      </c>
      <c r="AL70" t="s">
        <v>113</v>
      </c>
      <c r="AM70" t="s">
        <v>113</v>
      </c>
      <c r="AN70" t="s">
        <v>113</v>
      </c>
      <c r="AO70" t="s">
        <v>113</v>
      </c>
      <c r="AP70" t="s">
        <v>113</v>
      </c>
      <c r="AQ70" t="s">
        <v>113</v>
      </c>
      <c r="AR70" t="s">
        <v>113</v>
      </c>
      <c r="AS70" t="s">
        <v>113</v>
      </c>
      <c r="AT70" t="s">
        <v>113</v>
      </c>
      <c r="AU70" t="s">
        <v>113</v>
      </c>
      <c r="AV70" t="s">
        <v>113</v>
      </c>
      <c r="AW70" t="s">
        <v>113</v>
      </c>
      <c r="AX70" t="s">
        <v>113</v>
      </c>
      <c r="AY70" t="s">
        <v>113</v>
      </c>
      <c r="AZ70" t="s">
        <v>113</v>
      </c>
      <c r="BA70" t="s">
        <v>113</v>
      </c>
      <c r="BB70" t="s">
        <v>113</v>
      </c>
      <c r="BC70" t="s">
        <v>113</v>
      </c>
      <c r="BD70" t="s">
        <v>113</v>
      </c>
      <c r="BE70" t="s">
        <v>113</v>
      </c>
      <c r="BF70" t="s">
        <v>113</v>
      </c>
      <c r="BG70" t="s">
        <v>113</v>
      </c>
      <c r="BH70" t="s">
        <v>113</v>
      </c>
      <c r="BI70" t="s">
        <v>113</v>
      </c>
      <c r="BJ70" t="s">
        <v>113</v>
      </c>
      <c r="BK70" t="s">
        <v>113</v>
      </c>
      <c r="BL70" t="s">
        <v>113</v>
      </c>
      <c r="BM70" t="s">
        <v>113</v>
      </c>
      <c r="BN70" t="s">
        <v>113</v>
      </c>
      <c r="BO70" t="s">
        <v>113</v>
      </c>
      <c r="BP70" t="s">
        <v>113</v>
      </c>
      <c r="BQ70" t="s">
        <v>113</v>
      </c>
      <c r="BR70" t="s">
        <v>113</v>
      </c>
      <c r="BS70" t="s">
        <v>113</v>
      </c>
      <c r="BT70" t="s">
        <v>113</v>
      </c>
      <c r="BU70" t="s">
        <v>113</v>
      </c>
      <c r="BV70" t="s">
        <v>113</v>
      </c>
      <c r="BW70" t="s">
        <v>113</v>
      </c>
      <c r="BX70" t="s">
        <v>113</v>
      </c>
      <c r="BY70" t="s">
        <v>113</v>
      </c>
      <c r="BZ70" t="s">
        <v>113</v>
      </c>
      <c r="CA70" t="s">
        <v>113</v>
      </c>
      <c r="CB70" t="s">
        <v>113</v>
      </c>
      <c r="CC70" t="s">
        <v>113</v>
      </c>
      <c r="CD70" t="s">
        <v>113</v>
      </c>
      <c r="CE70" t="s">
        <v>113</v>
      </c>
      <c r="CF70" t="s">
        <v>113</v>
      </c>
      <c r="CG70" t="s">
        <v>113</v>
      </c>
      <c r="CH70" t="s">
        <v>113</v>
      </c>
      <c r="CI70" t="s">
        <v>113</v>
      </c>
      <c r="CJ70" t="s">
        <v>113</v>
      </c>
      <c r="CK70" t="s">
        <v>113</v>
      </c>
      <c r="CL70" t="s">
        <v>113</v>
      </c>
      <c r="CM70" t="s">
        <v>113</v>
      </c>
      <c r="CN70" t="s">
        <v>113</v>
      </c>
      <c r="CO70" t="s">
        <v>113</v>
      </c>
      <c r="CP70" t="s">
        <v>113</v>
      </c>
      <c r="CQ70" t="s">
        <v>113</v>
      </c>
      <c r="CR70" t="s">
        <v>113</v>
      </c>
      <c r="CS70" t="s">
        <v>113</v>
      </c>
      <c r="CT70" t="s">
        <v>113</v>
      </c>
      <c r="CU70" t="s">
        <v>113</v>
      </c>
      <c r="CV70" t="s">
        <v>113</v>
      </c>
      <c r="CY70" t="s">
        <v>113</v>
      </c>
      <c r="CZ70" t="s">
        <v>113</v>
      </c>
      <c r="DA70" t="s">
        <v>113</v>
      </c>
      <c r="DB70" t="s">
        <v>113</v>
      </c>
      <c r="DC70" t="s">
        <v>113</v>
      </c>
      <c r="DD70" t="s">
        <v>113</v>
      </c>
      <c r="DE70" t="s">
        <v>113</v>
      </c>
      <c r="DF70" t="s">
        <v>113</v>
      </c>
      <c r="DG70" t="s">
        <v>113</v>
      </c>
      <c r="DH70" t="s">
        <v>113</v>
      </c>
      <c r="DI70" t="s">
        <v>113</v>
      </c>
      <c r="DJ70" t="s">
        <v>113</v>
      </c>
      <c r="DK70" t="s">
        <v>113</v>
      </c>
      <c r="DL70" t="s">
        <v>113</v>
      </c>
      <c r="DM70" t="s">
        <v>113</v>
      </c>
      <c r="DN70" t="s">
        <v>113</v>
      </c>
      <c r="DO70" t="s">
        <v>113</v>
      </c>
      <c r="DP70" t="s">
        <v>113</v>
      </c>
      <c r="DQ70" t="s">
        <v>113</v>
      </c>
      <c r="DR70" t="s">
        <v>113</v>
      </c>
      <c r="DS70" t="s">
        <v>113</v>
      </c>
      <c r="DT70" t="s">
        <v>113</v>
      </c>
      <c r="DU70" t="s">
        <v>113</v>
      </c>
      <c r="DV70" t="s">
        <v>113</v>
      </c>
      <c r="DW70" t="s">
        <v>113</v>
      </c>
      <c r="DX70" t="s">
        <v>113</v>
      </c>
      <c r="DY70" t="s">
        <v>113</v>
      </c>
      <c r="DZ70" t="s">
        <v>113</v>
      </c>
      <c r="EA70" t="s">
        <v>113</v>
      </c>
      <c r="EB70" t="s">
        <v>113</v>
      </c>
      <c r="EC70" t="s">
        <v>113</v>
      </c>
      <c r="ED70" t="s">
        <v>113</v>
      </c>
      <c r="EE70" t="s">
        <v>113</v>
      </c>
      <c r="EF70" t="s">
        <v>113</v>
      </c>
      <c r="EG70" t="s">
        <v>113</v>
      </c>
      <c r="EH70" t="s">
        <v>113</v>
      </c>
      <c r="EI70" t="s">
        <v>113</v>
      </c>
      <c r="EJ70" t="s">
        <v>113</v>
      </c>
      <c r="EK70" t="s">
        <v>113</v>
      </c>
      <c r="EL70" t="s">
        <v>113</v>
      </c>
      <c r="EM70" t="s">
        <v>113</v>
      </c>
      <c r="EN70" t="s">
        <v>113</v>
      </c>
      <c r="EO70" t="s">
        <v>113</v>
      </c>
      <c r="EP70" t="s">
        <v>113</v>
      </c>
      <c r="EQ70" t="s">
        <v>113</v>
      </c>
      <c r="ER70" t="s">
        <v>113</v>
      </c>
      <c r="ES70" t="s">
        <v>113</v>
      </c>
      <c r="ET70" t="s">
        <v>113</v>
      </c>
      <c r="EU70" t="s">
        <v>113</v>
      </c>
      <c r="EV70" t="s">
        <v>113</v>
      </c>
      <c r="EW70" t="s">
        <v>113</v>
      </c>
      <c r="EY70" t="s">
        <v>113</v>
      </c>
      <c r="FA70" t="s">
        <v>113</v>
      </c>
      <c r="FC70" t="s">
        <v>113</v>
      </c>
      <c r="FD70" t="s">
        <v>113</v>
      </c>
      <c r="FE70" t="s">
        <v>113</v>
      </c>
      <c r="FF70" t="s">
        <v>113</v>
      </c>
      <c r="FG70" s="10"/>
    </row>
    <row r="71" spans="1:166" x14ac:dyDescent="0.2">
      <c r="A71" t="s">
        <v>11</v>
      </c>
      <c r="B71" t="s">
        <v>23</v>
      </c>
      <c r="C71" t="s">
        <v>169</v>
      </c>
      <c r="D71" t="s">
        <v>11</v>
      </c>
      <c r="E71">
        <v>3</v>
      </c>
      <c r="F71" t="s">
        <v>111</v>
      </c>
      <c r="G71">
        <v>51</v>
      </c>
      <c r="H71" t="s">
        <v>113</v>
      </c>
      <c r="I71" s="3">
        <v>30.742460000000001</v>
      </c>
      <c r="J71" s="3">
        <v>-81.475579999999994</v>
      </c>
      <c r="K71" t="s">
        <v>113</v>
      </c>
      <c r="L71" t="s">
        <v>113</v>
      </c>
      <c r="M71" t="s">
        <v>113</v>
      </c>
      <c r="N71" t="s">
        <v>113</v>
      </c>
      <c r="O71" t="s">
        <v>113</v>
      </c>
      <c r="P71" t="s">
        <v>113</v>
      </c>
      <c r="Q71" t="s">
        <v>113</v>
      </c>
      <c r="R71" t="s">
        <v>113</v>
      </c>
      <c r="S71" t="s">
        <v>113</v>
      </c>
      <c r="T71" t="s">
        <v>113</v>
      </c>
      <c r="U71" t="s">
        <v>113</v>
      </c>
      <c r="V71" t="s">
        <v>113</v>
      </c>
      <c r="W71" t="s">
        <v>113</v>
      </c>
      <c r="X71" t="s">
        <v>113</v>
      </c>
      <c r="Y71" t="s">
        <v>113</v>
      </c>
      <c r="Z71" t="s">
        <v>113</v>
      </c>
      <c r="AA71" t="s">
        <v>113</v>
      </c>
      <c r="AB71" t="s">
        <v>113</v>
      </c>
      <c r="AC71" t="s">
        <v>113</v>
      </c>
      <c r="AD71" t="s">
        <v>113</v>
      </c>
      <c r="AE71" t="s">
        <v>113</v>
      </c>
      <c r="AF71" t="s">
        <v>113</v>
      </c>
      <c r="AG71" t="s">
        <v>113</v>
      </c>
      <c r="AH71" t="s">
        <v>113</v>
      </c>
      <c r="AI71" t="s">
        <v>113</v>
      </c>
      <c r="AJ71" t="s">
        <v>113</v>
      </c>
      <c r="AK71" t="s">
        <v>113</v>
      </c>
      <c r="AL71" t="s">
        <v>113</v>
      </c>
      <c r="AM71" t="s">
        <v>113</v>
      </c>
      <c r="AN71" t="s">
        <v>113</v>
      </c>
      <c r="AO71" t="s">
        <v>113</v>
      </c>
      <c r="AP71" t="s">
        <v>113</v>
      </c>
      <c r="AQ71" t="s">
        <v>113</v>
      </c>
      <c r="AR71" t="s">
        <v>113</v>
      </c>
      <c r="AS71" t="s">
        <v>113</v>
      </c>
      <c r="AT71" t="s">
        <v>113</v>
      </c>
      <c r="AU71" t="s">
        <v>113</v>
      </c>
      <c r="AV71" t="s">
        <v>113</v>
      </c>
      <c r="AW71" t="s">
        <v>113</v>
      </c>
      <c r="AX71" t="s">
        <v>113</v>
      </c>
      <c r="AY71" t="s">
        <v>113</v>
      </c>
      <c r="AZ71" t="s">
        <v>113</v>
      </c>
      <c r="BA71" t="s">
        <v>113</v>
      </c>
      <c r="BB71" t="s">
        <v>113</v>
      </c>
      <c r="BC71" t="s">
        <v>113</v>
      </c>
      <c r="BD71" t="s">
        <v>113</v>
      </c>
      <c r="BE71" t="s">
        <v>113</v>
      </c>
      <c r="BF71" t="s">
        <v>113</v>
      </c>
      <c r="BG71" t="s">
        <v>113</v>
      </c>
      <c r="BH71" t="s">
        <v>113</v>
      </c>
      <c r="BI71" t="s">
        <v>113</v>
      </c>
      <c r="BJ71" t="s">
        <v>113</v>
      </c>
      <c r="BK71" t="s">
        <v>113</v>
      </c>
      <c r="BL71" t="s">
        <v>113</v>
      </c>
      <c r="BM71" t="s">
        <v>113</v>
      </c>
      <c r="BN71" t="s">
        <v>113</v>
      </c>
      <c r="BO71" t="s">
        <v>113</v>
      </c>
      <c r="BP71" t="s">
        <v>113</v>
      </c>
      <c r="BQ71" t="s">
        <v>113</v>
      </c>
      <c r="BR71" t="s">
        <v>113</v>
      </c>
      <c r="BS71" t="s">
        <v>113</v>
      </c>
      <c r="BT71" t="s">
        <v>113</v>
      </c>
      <c r="BU71" t="s">
        <v>113</v>
      </c>
      <c r="BV71" t="s">
        <v>113</v>
      </c>
      <c r="BW71" t="s">
        <v>113</v>
      </c>
      <c r="BX71" t="s">
        <v>113</v>
      </c>
      <c r="BY71" t="s">
        <v>113</v>
      </c>
      <c r="BZ71" t="s">
        <v>113</v>
      </c>
      <c r="CA71" t="s">
        <v>113</v>
      </c>
      <c r="CB71" t="s">
        <v>113</v>
      </c>
      <c r="CC71" t="s">
        <v>113</v>
      </c>
      <c r="CD71" t="s">
        <v>113</v>
      </c>
      <c r="CE71" t="s">
        <v>113</v>
      </c>
      <c r="CF71" t="s">
        <v>113</v>
      </c>
      <c r="CG71" t="s">
        <v>113</v>
      </c>
      <c r="CH71" t="s">
        <v>113</v>
      </c>
      <c r="CI71" t="s">
        <v>113</v>
      </c>
      <c r="CJ71" t="s">
        <v>113</v>
      </c>
      <c r="CK71" t="s">
        <v>113</v>
      </c>
      <c r="CL71" t="s">
        <v>113</v>
      </c>
      <c r="CM71" t="s">
        <v>113</v>
      </c>
      <c r="CN71" t="s">
        <v>113</v>
      </c>
      <c r="CO71" t="s">
        <v>113</v>
      </c>
      <c r="CP71" t="s">
        <v>113</v>
      </c>
      <c r="CQ71" t="s">
        <v>113</v>
      </c>
      <c r="CR71" t="s">
        <v>113</v>
      </c>
      <c r="CS71" t="s">
        <v>113</v>
      </c>
      <c r="CT71" t="s">
        <v>113</v>
      </c>
      <c r="CU71" t="s">
        <v>113</v>
      </c>
      <c r="CV71" t="s">
        <v>113</v>
      </c>
      <c r="CY71" t="s">
        <v>113</v>
      </c>
      <c r="CZ71" t="s">
        <v>113</v>
      </c>
      <c r="DA71" t="s">
        <v>113</v>
      </c>
      <c r="DB71" t="s">
        <v>113</v>
      </c>
      <c r="DC71" t="s">
        <v>113</v>
      </c>
      <c r="DD71" t="s">
        <v>113</v>
      </c>
      <c r="DE71" t="s">
        <v>113</v>
      </c>
      <c r="DF71" t="s">
        <v>113</v>
      </c>
      <c r="DG71" t="s">
        <v>113</v>
      </c>
      <c r="DH71" t="s">
        <v>113</v>
      </c>
      <c r="DI71" t="s">
        <v>113</v>
      </c>
      <c r="DJ71" t="s">
        <v>113</v>
      </c>
      <c r="DK71" t="s">
        <v>113</v>
      </c>
      <c r="DL71" t="s">
        <v>113</v>
      </c>
      <c r="DM71" t="s">
        <v>113</v>
      </c>
      <c r="DN71" t="s">
        <v>113</v>
      </c>
      <c r="DO71" t="s">
        <v>113</v>
      </c>
      <c r="DP71" t="s">
        <v>113</v>
      </c>
      <c r="DQ71" t="s">
        <v>113</v>
      </c>
      <c r="DR71" t="s">
        <v>113</v>
      </c>
      <c r="DS71" t="s">
        <v>113</v>
      </c>
      <c r="DT71" t="s">
        <v>113</v>
      </c>
      <c r="DU71" t="s">
        <v>113</v>
      </c>
      <c r="DV71" t="s">
        <v>113</v>
      </c>
      <c r="DW71" t="s">
        <v>113</v>
      </c>
      <c r="DX71" t="s">
        <v>113</v>
      </c>
      <c r="DY71" t="s">
        <v>113</v>
      </c>
      <c r="DZ71" t="s">
        <v>113</v>
      </c>
      <c r="EA71" t="s">
        <v>113</v>
      </c>
      <c r="EB71" t="s">
        <v>113</v>
      </c>
      <c r="EC71" t="s">
        <v>113</v>
      </c>
      <c r="ED71" t="s">
        <v>113</v>
      </c>
      <c r="EE71" t="s">
        <v>113</v>
      </c>
      <c r="EF71" t="s">
        <v>113</v>
      </c>
      <c r="EG71" t="s">
        <v>113</v>
      </c>
      <c r="EH71" t="s">
        <v>113</v>
      </c>
      <c r="EI71" t="s">
        <v>113</v>
      </c>
      <c r="EJ71" t="s">
        <v>113</v>
      </c>
      <c r="EK71" t="s">
        <v>113</v>
      </c>
      <c r="EL71" t="s">
        <v>113</v>
      </c>
      <c r="EM71" t="s">
        <v>113</v>
      </c>
      <c r="EN71" t="s">
        <v>113</v>
      </c>
      <c r="EO71" t="s">
        <v>113</v>
      </c>
      <c r="EP71" t="s">
        <v>113</v>
      </c>
      <c r="EQ71" t="s">
        <v>113</v>
      </c>
      <c r="ER71" t="s">
        <v>113</v>
      </c>
      <c r="ES71" t="s">
        <v>113</v>
      </c>
      <c r="ET71" t="s">
        <v>113</v>
      </c>
      <c r="EU71" t="s">
        <v>113</v>
      </c>
      <c r="EV71" t="s">
        <v>113</v>
      </c>
      <c r="EW71" t="s">
        <v>113</v>
      </c>
      <c r="EY71" t="s">
        <v>113</v>
      </c>
      <c r="FA71" t="s">
        <v>113</v>
      </c>
      <c r="FC71" t="s">
        <v>113</v>
      </c>
      <c r="FD71" t="s">
        <v>113</v>
      </c>
      <c r="FE71" t="s">
        <v>113</v>
      </c>
      <c r="FF71" t="s">
        <v>113</v>
      </c>
      <c r="FG71" s="10"/>
    </row>
    <row r="72" spans="1:166" x14ac:dyDescent="0.2">
      <c r="A72" t="s">
        <v>375</v>
      </c>
      <c r="B72" t="s">
        <v>24</v>
      </c>
      <c r="C72" t="s">
        <v>167</v>
      </c>
      <c r="D72" t="s">
        <v>145</v>
      </c>
      <c r="E72">
        <v>1</v>
      </c>
      <c r="F72" t="s">
        <v>134</v>
      </c>
      <c r="G72">
        <v>18</v>
      </c>
      <c r="H72" s="2" t="s">
        <v>319</v>
      </c>
      <c r="I72" s="3">
        <v>30.739260000000002</v>
      </c>
      <c r="J72" s="3">
        <v>-81.465919999999997</v>
      </c>
      <c r="K72" s="3" t="s">
        <v>489</v>
      </c>
      <c r="L72" s="8">
        <v>12.950000000000001</v>
      </c>
      <c r="M72" t="s">
        <v>113</v>
      </c>
      <c r="N72" t="s">
        <v>113</v>
      </c>
      <c r="O72" t="s">
        <v>113</v>
      </c>
      <c r="P72" t="s">
        <v>113</v>
      </c>
      <c r="Q72" t="s">
        <v>113</v>
      </c>
      <c r="R72">
        <v>0</v>
      </c>
      <c r="S72">
        <v>0</v>
      </c>
      <c r="T72">
        <v>0</v>
      </c>
      <c r="U72" t="s">
        <v>113</v>
      </c>
      <c r="V72" s="9">
        <v>41</v>
      </c>
      <c r="W72" s="9">
        <v>41</v>
      </c>
      <c r="X72" t="s">
        <v>113</v>
      </c>
      <c r="Y72" t="s">
        <v>113</v>
      </c>
      <c r="Z72" s="7">
        <v>6.8449999999999998</v>
      </c>
      <c r="AA72" s="7">
        <v>6.8449999999999998</v>
      </c>
      <c r="AB72" t="s">
        <v>113</v>
      </c>
      <c r="AC72" t="s">
        <v>113</v>
      </c>
      <c r="AD72" t="s">
        <v>113</v>
      </c>
      <c r="AE72" t="s">
        <v>113</v>
      </c>
      <c r="AF72" t="s">
        <v>113</v>
      </c>
      <c r="AG72" t="s">
        <v>113</v>
      </c>
      <c r="AH72" s="7">
        <v>-293.79999999999995</v>
      </c>
      <c r="AI72" s="7">
        <v>-253.7</v>
      </c>
      <c r="AJ72" s="7">
        <v>-333.9</v>
      </c>
      <c r="AK72" s="7">
        <v>2.5566666666666671</v>
      </c>
      <c r="AL72" s="8">
        <v>4.1399999999999997</v>
      </c>
      <c r="AM72" s="8">
        <v>4.2300000000000004</v>
      </c>
      <c r="AN72" s="8">
        <v>-0.7</v>
      </c>
      <c r="AO72" s="8">
        <v>1.3333333333333334E-2</v>
      </c>
      <c r="AP72" s="8">
        <v>0.02</v>
      </c>
      <c r="AQ72" s="8">
        <v>0.01</v>
      </c>
      <c r="AR72" s="8">
        <v>0.01</v>
      </c>
      <c r="AS72" s="8">
        <v>5.000000000000001E-2</v>
      </c>
      <c r="AT72" s="8">
        <v>0.05</v>
      </c>
      <c r="AU72" s="8">
        <v>0.05</v>
      </c>
      <c r="AV72" s="8">
        <v>0.05</v>
      </c>
      <c r="AW72" s="8">
        <v>0.15666666666666665</v>
      </c>
      <c r="AX72" s="8">
        <v>0.16</v>
      </c>
      <c r="AY72" s="8">
        <v>0.16</v>
      </c>
      <c r="AZ72" s="8">
        <v>0.15</v>
      </c>
      <c r="BA72">
        <v>0</v>
      </c>
      <c r="BB72" s="9">
        <v>27</v>
      </c>
      <c r="BC72" s="9">
        <v>25</v>
      </c>
      <c r="BD72" s="9">
        <v>2</v>
      </c>
      <c r="BE72" s="8" t="s">
        <v>113</v>
      </c>
      <c r="BF72" s="8" t="s">
        <v>113</v>
      </c>
      <c r="BG72" s="8" t="s">
        <v>113</v>
      </c>
      <c r="BH72">
        <v>0.7</v>
      </c>
      <c r="BI72">
        <v>0.3</v>
      </c>
      <c r="BJ72">
        <v>0</v>
      </c>
      <c r="BK72">
        <v>25</v>
      </c>
      <c r="BL72">
        <v>13</v>
      </c>
      <c r="BM72">
        <v>12</v>
      </c>
      <c r="BN72">
        <v>10</v>
      </c>
      <c r="BO72">
        <v>24</v>
      </c>
      <c r="BP72">
        <v>22</v>
      </c>
      <c r="BQ72">
        <v>32</v>
      </c>
      <c r="BR72">
        <v>6</v>
      </c>
      <c r="BS72">
        <v>28</v>
      </c>
      <c r="BT72">
        <v>13</v>
      </c>
      <c r="BU72">
        <v>37</v>
      </c>
      <c r="BV72">
        <v>27</v>
      </c>
      <c r="BW72">
        <v>17</v>
      </c>
      <c r="BX72">
        <v>19</v>
      </c>
      <c r="BY72">
        <v>21</v>
      </c>
      <c r="BZ72">
        <v>20.399999999999999</v>
      </c>
      <c r="CA72" t="s">
        <v>113</v>
      </c>
      <c r="CB72" t="s">
        <v>113</v>
      </c>
      <c r="CC72" t="s">
        <v>113</v>
      </c>
      <c r="CD72" t="s">
        <v>113</v>
      </c>
      <c r="CE72" t="s">
        <v>113</v>
      </c>
      <c r="CF72" t="s">
        <v>113</v>
      </c>
      <c r="CG72" t="s">
        <v>113</v>
      </c>
      <c r="CH72" t="s">
        <v>113</v>
      </c>
      <c r="CI72" t="s">
        <v>113</v>
      </c>
      <c r="CJ72" t="s">
        <v>113</v>
      </c>
      <c r="CK72" t="s">
        <v>113</v>
      </c>
      <c r="CL72" t="s">
        <v>113</v>
      </c>
      <c r="CM72" t="s">
        <v>113</v>
      </c>
      <c r="CN72" t="s">
        <v>113</v>
      </c>
      <c r="CO72" t="s">
        <v>113</v>
      </c>
      <c r="CP72" t="s">
        <v>113</v>
      </c>
      <c r="CQ72">
        <v>35</v>
      </c>
      <c r="CR72">
        <v>35</v>
      </c>
      <c r="CS72" t="s">
        <v>113</v>
      </c>
      <c r="CT72" t="s">
        <v>113</v>
      </c>
      <c r="CU72">
        <v>3.5553480614894135</v>
      </c>
      <c r="CV72">
        <v>3.0155349008501706</v>
      </c>
      <c r="CW72">
        <v>2.7872598284045607</v>
      </c>
      <c r="CX72">
        <v>16.236468081338764</v>
      </c>
      <c r="CY72">
        <v>8</v>
      </c>
      <c r="CZ72" t="s">
        <v>113</v>
      </c>
      <c r="DA72" t="s">
        <v>113</v>
      </c>
      <c r="DB72">
        <v>0.22857142857142856</v>
      </c>
      <c r="DC72">
        <v>0.22857142857142856</v>
      </c>
      <c r="DD72" t="s">
        <v>113</v>
      </c>
      <c r="DE72" t="s">
        <v>113</v>
      </c>
      <c r="DF72">
        <v>0</v>
      </c>
      <c r="DG72">
        <v>0</v>
      </c>
      <c r="DH72" t="s">
        <v>113</v>
      </c>
      <c r="DI72" t="s">
        <v>113</v>
      </c>
      <c r="DJ72">
        <v>1</v>
      </c>
      <c r="DK72">
        <v>1</v>
      </c>
      <c r="DL72" t="s">
        <v>113</v>
      </c>
      <c r="DM72" t="s">
        <v>113</v>
      </c>
      <c r="DN72" t="s">
        <v>113</v>
      </c>
      <c r="DO72" t="s">
        <v>113</v>
      </c>
      <c r="DP72" t="s">
        <v>113</v>
      </c>
      <c r="DQ72" t="s">
        <v>113</v>
      </c>
      <c r="DR72">
        <v>2</v>
      </c>
      <c r="DS72">
        <v>2</v>
      </c>
      <c r="DT72" t="s">
        <v>113</v>
      </c>
      <c r="DU72" t="s">
        <v>113</v>
      </c>
      <c r="DV72">
        <v>19</v>
      </c>
      <c r="DW72">
        <v>19</v>
      </c>
      <c r="DX72" t="s">
        <v>113</v>
      </c>
      <c r="DY72" t="s">
        <v>113</v>
      </c>
      <c r="DZ72">
        <v>43</v>
      </c>
      <c r="EA72">
        <v>43</v>
      </c>
      <c r="EB72" t="s">
        <v>113</v>
      </c>
      <c r="EC72" t="s">
        <v>113</v>
      </c>
      <c r="ED72" t="s">
        <v>113</v>
      </c>
      <c r="EE72" t="s">
        <v>113</v>
      </c>
      <c r="EF72" t="s">
        <v>113</v>
      </c>
      <c r="EG72" t="s">
        <v>113</v>
      </c>
      <c r="EH72" s="4" t="s">
        <v>113</v>
      </c>
      <c r="EI72" s="10" t="s">
        <v>113</v>
      </c>
      <c r="EJ72" s="10" t="s">
        <v>113</v>
      </c>
      <c r="EK72" s="10" t="s">
        <v>113</v>
      </c>
      <c r="EL72" s="10" t="s">
        <v>113</v>
      </c>
      <c r="EM72">
        <v>0</v>
      </c>
      <c r="EN72">
        <v>0</v>
      </c>
      <c r="EO72" s="8">
        <v>18.636363636363644</v>
      </c>
      <c r="EP72" s="8" t="s">
        <v>113</v>
      </c>
      <c r="EQ72" s="8">
        <v>60</v>
      </c>
      <c r="ER72" s="8">
        <v>60</v>
      </c>
      <c r="ES72" s="8">
        <v>60</v>
      </c>
      <c r="ET72" s="8">
        <v>10</v>
      </c>
      <c r="EU72" s="8">
        <v>10</v>
      </c>
      <c r="EV72" s="8">
        <v>10</v>
      </c>
      <c r="EW72" s="8">
        <v>3.3399999999999963</v>
      </c>
      <c r="EX72">
        <f t="shared" ref="EX72:EX130" si="26">(0.4*EW72)+(0.0025*(EW72^2))</f>
        <v>1.3638889999999984</v>
      </c>
      <c r="EY72" s="8">
        <v>4.6199999999999974</v>
      </c>
      <c r="EZ72">
        <f t="shared" ref="EZ72:EZ130" si="27">(0.4*EY72)+(0.0025*(EY72^2))</f>
        <v>1.901360999999999</v>
      </c>
      <c r="FA72" s="8">
        <v>3.9799999999999969</v>
      </c>
      <c r="FB72">
        <f t="shared" ref="FB72:FB130" si="28">(0.4*FA72)+(0.0025*(FA72^2))</f>
        <v>1.6316009999999987</v>
      </c>
      <c r="FC72" s="8">
        <v>0.29966703662597116</v>
      </c>
      <c r="FD72" s="8">
        <v>0.26823967711890717</v>
      </c>
      <c r="FE72" s="8">
        <v>0.28395335687243917</v>
      </c>
      <c r="FF72" s="8">
        <v>0.1964957229557279</v>
      </c>
      <c r="FG72" s="8">
        <f t="shared" ref="FG72:FG103" si="29">FA72+FF72</f>
        <v>4.1764957229557247</v>
      </c>
      <c r="FH72" s="8">
        <v>42.574916759156487</v>
      </c>
      <c r="FI72" s="8">
        <v>62.539583980130374</v>
      </c>
      <c r="FJ72" s="8">
        <v>52.557250369643427</v>
      </c>
    </row>
    <row r="73" spans="1:166" x14ac:dyDescent="0.2">
      <c r="A73" t="s">
        <v>273</v>
      </c>
      <c r="B73" t="s">
        <v>24</v>
      </c>
      <c r="C73" t="s">
        <v>167</v>
      </c>
      <c r="D73" t="s">
        <v>145</v>
      </c>
      <c r="E73">
        <v>1</v>
      </c>
      <c r="F73" t="s">
        <v>135</v>
      </c>
      <c r="G73">
        <v>18</v>
      </c>
      <c r="H73" s="2" t="s">
        <v>319</v>
      </c>
      <c r="I73" s="3">
        <v>30.739260000000002</v>
      </c>
      <c r="J73" s="3">
        <v>-81.465919999999997</v>
      </c>
      <c r="K73" s="3" t="s">
        <v>491</v>
      </c>
      <c r="L73" s="8">
        <v>12.75</v>
      </c>
      <c r="M73" t="s">
        <v>113</v>
      </c>
      <c r="N73" t="s">
        <v>113</v>
      </c>
      <c r="O73" t="s">
        <v>113</v>
      </c>
      <c r="P73" t="s">
        <v>113</v>
      </c>
      <c r="Q73" t="s">
        <v>113</v>
      </c>
      <c r="R73">
        <v>0</v>
      </c>
      <c r="S73">
        <v>0</v>
      </c>
      <c r="T73">
        <v>0</v>
      </c>
      <c r="U73" t="s">
        <v>113</v>
      </c>
      <c r="V73" s="9">
        <v>35</v>
      </c>
      <c r="W73" s="9">
        <v>35</v>
      </c>
      <c r="X73" t="s">
        <v>113</v>
      </c>
      <c r="Y73" t="s">
        <v>113</v>
      </c>
      <c r="Z73" s="7">
        <v>6.9470000000000001</v>
      </c>
      <c r="AA73" s="7">
        <v>6.9470000000000001</v>
      </c>
      <c r="AB73" t="s">
        <v>113</v>
      </c>
      <c r="AC73" t="s">
        <v>113</v>
      </c>
      <c r="AD73" t="s">
        <v>113</v>
      </c>
      <c r="AE73" t="s">
        <v>113</v>
      </c>
      <c r="AF73" t="s">
        <v>113</v>
      </c>
      <c r="AG73" t="s">
        <v>113</v>
      </c>
      <c r="AH73" s="7">
        <v>-279.7</v>
      </c>
      <c r="AI73" s="7">
        <v>-228.1</v>
      </c>
      <c r="AJ73" s="7">
        <v>-331.3</v>
      </c>
      <c r="AK73" s="7">
        <v>1.7766666666666666</v>
      </c>
      <c r="AL73" s="8">
        <v>1.88</v>
      </c>
      <c r="AM73" s="8">
        <v>1.5</v>
      </c>
      <c r="AN73" s="8">
        <v>1.95</v>
      </c>
      <c r="AO73" s="8">
        <v>1.6666666666666666E-2</v>
      </c>
      <c r="AP73" s="8">
        <v>0.02</v>
      </c>
      <c r="AQ73" s="8">
        <v>0.03</v>
      </c>
      <c r="AR73" s="8">
        <v>0</v>
      </c>
      <c r="AS73" s="8">
        <v>5.3333333333333337E-2</v>
      </c>
      <c r="AT73" s="8">
        <v>0.05</v>
      </c>
      <c r="AU73" s="8">
        <v>0.06</v>
      </c>
      <c r="AV73" s="8">
        <v>0.05</v>
      </c>
      <c r="AW73" s="8">
        <v>0.18333333333333332</v>
      </c>
      <c r="AX73" s="8">
        <v>0.13</v>
      </c>
      <c r="AY73" s="8">
        <v>0.21</v>
      </c>
      <c r="AZ73" s="8">
        <v>0.21</v>
      </c>
      <c r="BA73">
        <v>0</v>
      </c>
      <c r="BB73" s="9">
        <v>44</v>
      </c>
      <c r="BC73" s="9">
        <v>20</v>
      </c>
      <c r="BD73" s="9">
        <v>1</v>
      </c>
      <c r="BE73" s="8" t="s">
        <v>113</v>
      </c>
      <c r="BF73" s="8" t="s">
        <v>113</v>
      </c>
      <c r="BG73" s="8" t="s">
        <v>113</v>
      </c>
      <c r="BH73">
        <v>1</v>
      </c>
      <c r="BI73">
        <v>0</v>
      </c>
      <c r="BJ73">
        <v>0</v>
      </c>
      <c r="BK73">
        <v>14</v>
      </c>
      <c r="BL73">
        <v>10</v>
      </c>
      <c r="BM73">
        <v>6</v>
      </c>
      <c r="BN73">
        <v>14</v>
      </c>
      <c r="BO73">
        <v>16</v>
      </c>
      <c r="BP73">
        <v>22</v>
      </c>
      <c r="BQ73">
        <v>16</v>
      </c>
      <c r="BR73">
        <v>10</v>
      </c>
      <c r="BS73">
        <v>11</v>
      </c>
      <c r="BT73">
        <v>13</v>
      </c>
      <c r="BU73">
        <v>12</v>
      </c>
      <c r="BV73">
        <v>6</v>
      </c>
      <c r="BW73">
        <v>44</v>
      </c>
      <c r="BX73">
        <v>12</v>
      </c>
      <c r="BY73">
        <v>35</v>
      </c>
      <c r="BZ73">
        <v>16.066666666666666</v>
      </c>
      <c r="CA73" t="s">
        <v>113</v>
      </c>
      <c r="CB73" t="s">
        <v>113</v>
      </c>
      <c r="CC73" t="s">
        <v>113</v>
      </c>
      <c r="CD73" t="s">
        <v>113</v>
      </c>
      <c r="CE73" t="s">
        <v>113</v>
      </c>
      <c r="CF73" t="s">
        <v>113</v>
      </c>
      <c r="CG73" t="s">
        <v>113</v>
      </c>
      <c r="CH73" t="s">
        <v>113</v>
      </c>
      <c r="CI73" t="s">
        <v>113</v>
      </c>
      <c r="CJ73" t="s">
        <v>113</v>
      </c>
      <c r="CK73" t="s">
        <v>113</v>
      </c>
      <c r="CL73" t="s">
        <v>113</v>
      </c>
      <c r="CM73" t="s">
        <v>113</v>
      </c>
      <c r="CN73" t="s">
        <v>113</v>
      </c>
      <c r="CO73" t="s">
        <v>113</v>
      </c>
      <c r="CP73" t="s">
        <v>113</v>
      </c>
      <c r="CQ73">
        <v>14</v>
      </c>
      <c r="CR73">
        <v>14</v>
      </c>
      <c r="CS73" t="s">
        <v>113</v>
      </c>
      <c r="CT73" t="s">
        <v>113</v>
      </c>
      <c r="CU73">
        <v>2.6390573296152584</v>
      </c>
      <c r="CV73">
        <v>2.7767467323884447</v>
      </c>
      <c r="CW73">
        <v>1.6077225737682599</v>
      </c>
      <c r="CX73">
        <v>4.9914306584334556</v>
      </c>
      <c r="CY73">
        <v>5</v>
      </c>
      <c r="CZ73" t="s">
        <v>113</v>
      </c>
      <c r="DA73" t="s">
        <v>113</v>
      </c>
      <c r="DB73">
        <v>0.35714285714285715</v>
      </c>
      <c r="DC73">
        <v>0.35714285714285715</v>
      </c>
      <c r="DD73" t="s">
        <v>113</v>
      </c>
      <c r="DE73" t="s">
        <v>113</v>
      </c>
      <c r="DF73">
        <v>0</v>
      </c>
      <c r="DG73">
        <v>0</v>
      </c>
      <c r="DH73" t="s">
        <v>113</v>
      </c>
      <c r="DI73" t="s">
        <v>113</v>
      </c>
      <c r="DJ73">
        <v>0</v>
      </c>
      <c r="DK73">
        <v>0</v>
      </c>
      <c r="DL73" t="s">
        <v>113</v>
      </c>
      <c r="DM73" t="s">
        <v>113</v>
      </c>
      <c r="DN73" t="s">
        <v>113</v>
      </c>
      <c r="DO73" t="s">
        <v>113</v>
      </c>
      <c r="DP73" t="s">
        <v>113</v>
      </c>
      <c r="DQ73" t="s">
        <v>113</v>
      </c>
      <c r="DR73">
        <v>0</v>
      </c>
      <c r="DS73">
        <v>0</v>
      </c>
      <c r="DT73" t="s">
        <v>113</v>
      </c>
      <c r="DU73" t="s">
        <v>113</v>
      </c>
      <c r="DV73">
        <v>5</v>
      </c>
      <c r="DW73">
        <v>5</v>
      </c>
      <c r="DX73" t="s">
        <v>113</v>
      </c>
      <c r="DY73" t="s">
        <v>113</v>
      </c>
      <c r="DZ73">
        <v>24</v>
      </c>
      <c r="EA73">
        <v>24</v>
      </c>
      <c r="EB73" t="s">
        <v>113</v>
      </c>
      <c r="EC73" t="s">
        <v>113</v>
      </c>
      <c r="ED73" t="s">
        <v>113</v>
      </c>
      <c r="EE73" t="s">
        <v>113</v>
      </c>
      <c r="EF73" t="s">
        <v>113</v>
      </c>
      <c r="EG73" t="s">
        <v>113</v>
      </c>
      <c r="EH73" s="4" t="s">
        <v>113</v>
      </c>
      <c r="EI73" s="10" t="s">
        <v>113</v>
      </c>
      <c r="EJ73" s="10" t="s">
        <v>113</v>
      </c>
      <c r="EK73" s="10" t="s">
        <v>113</v>
      </c>
      <c r="EL73" s="10" t="s">
        <v>113</v>
      </c>
      <c r="EM73">
        <v>0</v>
      </c>
      <c r="EN73">
        <v>0</v>
      </c>
      <c r="EO73" s="8">
        <v>16.981132075471688</v>
      </c>
      <c r="EP73" s="8">
        <v>48.683247988295541</v>
      </c>
      <c r="EQ73" s="8">
        <v>60</v>
      </c>
      <c r="ER73" s="8">
        <v>60</v>
      </c>
      <c r="ES73" s="8">
        <v>60</v>
      </c>
      <c r="ET73" s="8">
        <v>30</v>
      </c>
      <c r="EU73" s="8">
        <v>30</v>
      </c>
      <c r="EV73" s="8">
        <v>30</v>
      </c>
      <c r="EW73" s="8">
        <v>3.3399999999999963</v>
      </c>
      <c r="EX73">
        <f t="shared" si="26"/>
        <v>1.3638889999999984</v>
      </c>
      <c r="EY73" s="8">
        <v>3.4200000000000048</v>
      </c>
      <c r="EZ73">
        <f t="shared" si="27"/>
        <v>1.3972410000000022</v>
      </c>
      <c r="FA73" s="8">
        <v>3.3800000000000008</v>
      </c>
      <c r="FB73">
        <f t="shared" si="28"/>
        <v>1.3805610000000004</v>
      </c>
      <c r="FC73" s="8">
        <v>0.13758497895759145</v>
      </c>
      <c r="FD73" s="8">
        <v>0.18744238451295706</v>
      </c>
      <c r="FE73" s="8">
        <v>0.16251368173527425</v>
      </c>
      <c r="FF73" s="8">
        <v>0.11245946776080977</v>
      </c>
      <c r="FG73" s="8">
        <f t="shared" si="29"/>
        <v>3.4924594677608107</v>
      </c>
      <c r="FH73" s="8">
        <v>35.266267400453209</v>
      </c>
      <c r="FI73" s="8">
        <v>52.35583324797701</v>
      </c>
      <c r="FJ73" s="8">
        <v>43.81105032421511</v>
      </c>
    </row>
    <row r="74" spans="1:166" x14ac:dyDescent="0.2">
      <c r="A74" t="s">
        <v>376</v>
      </c>
      <c r="B74" t="s">
        <v>24</v>
      </c>
      <c r="C74" t="s">
        <v>167</v>
      </c>
      <c r="D74" t="s">
        <v>145</v>
      </c>
      <c r="E74">
        <v>1</v>
      </c>
      <c r="F74" t="s">
        <v>220</v>
      </c>
      <c r="G74">
        <v>18</v>
      </c>
      <c r="H74" s="2" t="s">
        <v>319</v>
      </c>
      <c r="I74" s="3">
        <v>30.739260000000002</v>
      </c>
      <c r="J74" s="3">
        <v>-81.465919999999997</v>
      </c>
      <c r="K74" s="3" t="s">
        <v>489</v>
      </c>
      <c r="L74" s="8">
        <v>11.35</v>
      </c>
      <c r="M74" t="s">
        <v>113</v>
      </c>
      <c r="N74" t="s">
        <v>113</v>
      </c>
      <c r="O74" t="s">
        <v>113</v>
      </c>
      <c r="P74" t="s">
        <v>113</v>
      </c>
      <c r="Q74" t="s">
        <v>113</v>
      </c>
      <c r="R74">
        <v>4</v>
      </c>
      <c r="S74">
        <v>1.6</v>
      </c>
      <c r="T74">
        <v>0</v>
      </c>
      <c r="U74" t="s">
        <v>113</v>
      </c>
      <c r="V74" s="9">
        <v>35</v>
      </c>
      <c r="W74" s="9">
        <v>35</v>
      </c>
      <c r="X74" t="s">
        <v>113</v>
      </c>
      <c r="Y74" t="s">
        <v>113</v>
      </c>
      <c r="Z74" s="7">
        <v>6.827</v>
      </c>
      <c r="AA74" s="7">
        <v>6.827</v>
      </c>
      <c r="AB74" t="s">
        <v>113</v>
      </c>
      <c r="AC74" t="s">
        <v>113</v>
      </c>
      <c r="AD74" t="s">
        <v>113</v>
      </c>
      <c r="AE74" t="s">
        <v>113</v>
      </c>
      <c r="AF74" t="s">
        <v>113</v>
      </c>
      <c r="AG74" t="s">
        <v>113</v>
      </c>
      <c r="AH74" s="7">
        <v>-270.45</v>
      </c>
      <c r="AI74" s="7">
        <v>-225.6</v>
      </c>
      <c r="AJ74" s="7">
        <v>-315.3</v>
      </c>
      <c r="AK74" s="7">
        <v>1.02</v>
      </c>
      <c r="AL74" s="8">
        <v>0.61</v>
      </c>
      <c r="AM74" s="8">
        <v>0.16</v>
      </c>
      <c r="AN74" s="8">
        <v>2.29</v>
      </c>
      <c r="AO74" s="8">
        <v>1.3333333333333334E-2</v>
      </c>
      <c r="AP74" s="8">
        <v>0.01</v>
      </c>
      <c r="AQ74" s="8">
        <v>0.02</v>
      </c>
      <c r="AR74" s="8">
        <v>0.01</v>
      </c>
      <c r="AS74" s="8">
        <v>0.08</v>
      </c>
      <c r="AT74" s="8">
        <v>0.08</v>
      </c>
      <c r="AU74" s="8">
        <v>0.11</v>
      </c>
      <c r="AV74" s="8">
        <v>0.05</v>
      </c>
      <c r="AW74" s="8">
        <v>0.18000000000000002</v>
      </c>
      <c r="AX74" s="8">
        <v>0.19</v>
      </c>
      <c r="AY74" s="8">
        <v>0.23</v>
      </c>
      <c r="AZ74" s="8">
        <v>0.12</v>
      </c>
      <c r="BA74">
        <v>0</v>
      </c>
      <c r="BB74" s="9">
        <v>12</v>
      </c>
      <c r="BC74" s="9">
        <v>25</v>
      </c>
      <c r="BD74" s="9">
        <v>2</v>
      </c>
      <c r="BE74" s="8" t="s">
        <v>113</v>
      </c>
      <c r="BF74" s="8" t="s">
        <v>113</v>
      </c>
      <c r="BG74" s="8" t="s">
        <v>113</v>
      </c>
      <c r="BH74">
        <v>0.6</v>
      </c>
      <c r="BI74">
        <v>0.4</v>
      </c>
      <c r="BJ74">
        <v>0</v>
      </c>
      <c r="BK74">
        <v>20</v>
      </c>
      <c r="BL74">
        <v>18</v>
      </c>
      <c r="BM74">
        <v>20</v>
      </c>
      <c r="BN74">
        <v>19</v>
      </c>
      <c r="BO74">
        <v>25</v>
      </c>
      <c r="BP74">
        <v>12</v>
      </c>
      <c r="BQ74">
        <v>12</v>
      </c>
      <c r="BR74">
        <v>15</v>
      </c>
      <c r="BS74">
        <v>14</v>
      </c>
      <c r="BT74">
        <v>25</v>
      </c>
      <c r="BU74">
        <v>22</v>
      </c>
      <c r="BV74">
        <v>18</v>
      </c>
      <c r="BW74">
        <v>21</v>
      </c>
      <c r="BX74">
        <v>29</v>
      </c>
      <c r="BY74">
        <v>15</v>
      </c>
      <c r="BZ74">
        <v>19</v>
      </c>
      <c r="CA74" t="s">
        <v>113</v>
      </c>
      <c r="CB74" t="s">
        <v>113</v>
      </c>
      <c r="CC74" t="s">
        <v>113</v>
      </c>
      <c r="CD74" t="s">
        <v>113</v>
      </c>
      <c r="CE74" t="s">
        <v>113</v>
      </c>
      <c r="CF74" t="s">
        <v>113</v>
      </c>
      <c r="CG74" t="s">
        <v>113</v>
      </c>
      <c r="CH74" t="s">
        <v>113</v>
      </c>
      <c r="CI74" t="s">
        <v>113</v>
      </c>
      <c r="CJ74" t="s">
        <v>113</v>
      </c>
      <c r="CK74" t="s">
        <v>113</v>
      </c>
      <c r="CL74" t="s">
        <v>113</v>
      </c>
      <c r="CM74" t="s">
        <v>113</v>
      </c>
      <c r="CN74" t="s">
        <v>113</v>
      </c>
      <c r="CO74" t="s">
        <v>113</v>
      </c>
      <c r="CP74" t="s">
        <v>113</v>
      </c>
      <c r="CQ74">
        <v>27</v>
      </c>
      <c r="CR74">
        <v>27</v>
      </c>
      <c r="CS74" t="s">
        <v>113</v>
      </c>
      <c r="CT74" t="s">
        <v>113</v>
      </c>
      <c r="CU74">
        <v>3.2958368660043291</v>
      </c>
      <c r="CV74">
        <v>2.9444389791664403</v>
      </c>
      <c r="CW74">
        <v>2.4462951755336775</v>
      </c>
      <c r="CX74">
        <v>11.545493359876973</v>
      </c>
      <c r="CY74">
        <v>4</v>
      </c>
      <c r="CZ74" t="s">
        <v>113</v>
      </c>
      <c r="DA74" t="s">
        <v>113</v>
      </c>
      <c r="DB74">
        <v>0.14814814814814814</v>
      </c>
      <c r="DC74">
        <v>0.14814814814814814</v>
      </c>
      <c r="DD74" t="s">
        <v>113</v>
      </c>
      <c r="DE74" t="s">
        <v>113</v>
      </c>
      <c r="DF74">
        <v>0</v>
      </c>
      <c r="DG74">
        <v>0</v>
      </c>
      <c r="DH74" t="s">
        <v>113</v>
      </c>
      <c r="DI74" t="s">
        <v>113</v>
      </c>
      <c r="DJ74">
        <v>3</v>
      </c>
      <c r="DK74">
        <v>3</v>
      </c>
      <c r="DL74" t="s">
        <v>113</v>
      </c>
      <c r="DM74" t="s">
        <v>113</v>
      </c>
      <c r="DN74" t="s">
        <v>113</v>
      </c>
      <c r="DO74" t="s">
        <v>113</v>
      </c>
      <c r="DP74" t="s">
        <v>113</v>
      </c>
      <c r="DQ74" t="s">
        <v>113</v>
      </c>
      <c r="DR74">
        <v>0</v>
      </c>
      <c r="DS74">
        <v>0</v>
      </c>
      <c r="DT74" t="s">
        <v>113</v>
      </c>
      <c r="DU74" t="s">
        <v>113</v>
      </c>
      <c r="DV74">
        <v>8</v>
      </c>
      <c r="DW74">
        <v>8</v>
      </c>
      <c r="DX74" t="s">
        <v>113</v>
      </c>
      <c r="DY74" t="s">
        <v>113</v>
      </c>
      <c r="DZ74">
        <v>17</v>
      </c>
      <c r="EA74">
        <v>17</v>
      </c>
      <c r="EB74" t="s">
        <v>113</v>
      </c>
      <c r="EC74" t="s">
        <v>113</v>
      </c>
      <c r="ED74" t="s">
        <v>113</v>
      </c>
      <c r="EE74" t="s">
        <v>113</v>
      </c>
      <c r="EF74" t="s">
        <v>113</v>
      </c>
      <c r="EG74" t="s">
        <v>113</v>
      </c>
      <c r="EH74" s="4" t="s">
        <v>113</v>
      </c>
      <c r="EI74" s="10" t="s">
        <v>113</v>
      </c>
      <c r="EJ74" s="10" t="s">
        <v>113</v>
      </c>
      <c r="EK74" s="10" t="s">
        <v>113</v>
      </c>
      <c r="EL74" s="10" t="s">
        <v>113</v>
      </c>
      <c r="EM74">
        <v>0</v>
      </c>
      <c r="EN74">
        <v>0</v>
      </c>
      <c r="EO74" s="8">
        <v>22.499999999999996</v>
      </c>
      <c r="EP74" s="8">
        <v>52.810290173128507</v>
      </c>
      <c r="EQ74" s="8">
        <v>40</v>
      </c>
      <c r="ER74" s="8">
        <v>60</v>
      </c>
      <c r="ES74" s="8">
        <v>50</v>
      </c>
      <c r="ET74" s="8">
        <v>20</v>
      </c>
      <c r="EU74" s="8">
        <v>10</v>
      </c>
      <c r="EV74" s="8">
        <v>15</v>
      </c>
      <c r="EW74" s="8">
        <v>3.0000000000000071</v>
      </c>
      <c r="EX74">
        <f t="shared" si="26"/>
        <v>1.222500000000003</v>
      </c>
      <c r="EY74" s="8">
        <v>3.6999999999999922</v>
      </c>
      <c r="EZ74">
        <f t="shared" si="27"/>
        <v>1.5142249999999968</v>
      </c>
      <c r="FA74" s="8">
        <v>3.3499999999999996</v>
      </c>
      <c r="FB74">
        <f t="shared" si="28"/>
        <v>1.3680562499999998</v>
      </c>
      <c r="FC74" s="8">
        <v>0.48511690184365019</v>
      </c>
      <c r="FD74" s="8">
        <v>2.1890735827603014</v>
      </c>
      <c r="FE74" s="8">
        <v>1.3370952423019757</v>
      </c>
      <c r="FF74" s="8">
        <v>0.92526990767296713</v>
      </c>
      <c r="FG74" s="8">
        <f t="shared" si="29"/>
        <v>4.2752699076729668</v>
      </c>
      <c r="FH74" s="8">
        <v>38.062622309197636</v>
      </c>
      <c r="FI74" s="8">
        <v>57.306838486111857</v>
      </c>
      <c r="FJ74" s="8">
        <v>47.684730397654747</v>
      </c>
    </row>
    <row r="75" spans="1:166" x14ac:dyDescent="0.2">
      <c r="A75" t="s">
        <v>377</v>
      </c>
      <c r="B75" t="s">
        <v>24</v>
      </c>
      <c r="C75" t="s">
        <v>167</v>
      </c>
      <c r="D75" t="s">
        <v>145</v>
      </c>
      <c r="E75">
        <v>1</v>
      </c>
      <c r="F75" t="s">
        <v>221</v>
      </c>
      <c r="G75">
        <v>18</v>
      </c>
      <c r="H75" s="2" t="s">
        <v>319</v>
      </c>
      <c r="I75" s="3">
        <v>30.739260000000002</v>
      </c>
      <c r="J75" s="3">
        <v>-81.465919999999997</v>
      </c>
      <c r="K75" s="3" t="s">
        <v>489</v>
      </c>
      <c r="L75" s="8">
        <v>9.3249999999999993</v>
      </c>
      <c r="M75" t="s">
        <v>113</v>
      </c>
      <c r="N75" t="s">
        <v>113</v>
      </c>
      <c r="O75" t="s">
        <v>113</v>
      </c>
      <c r="P75" t="s">
        <v>113</v>
      </c>
      <c r="Q75" t="s">
        <v>113</v>
      </c>
      <c r="R75">
        <v>3</v>
      </c>
      <c r="S75">
        <v>1.2</v>
      </c>
      <c r="T75">
        <v>0</v>
      </c>
      <c r="U75" t="s">
        <v>113</v>
      </c>
      <c r="V75" s="9">
        <v>37</v>
      </c>
      <c r="W75" s="9">
        <v>37</v>
      </c>
      <c r="X75" t="s">
        <v>113</v>
      </c>
      <c r="Y75" t="s">
        <v>113</v>
      </c>
      <c r="Z75" s="7">
        <v>6.9130000000000003</v>
      </c>
      <c r="AA75" s="7">
        <v>6.9130000000000003</v>
      </c>
      <c r="AB75" t="s">
        <v>113</v>
      </c>
      <c r="AC75" t="s">
        <v>113</v>
      </c>
      <c r="AD75" t="s">
        <v>113</v>
      </c>
      <c r="AE75" t="s">
        <v>113</v>
      </c>
      <c r="AF75" t="s">
        <v>113</v>
      </c>
      <c r="AG75" t="s">
        <v>113</v>
      </c>
      <c r="AH75" s="7">
        <v>-302.5</v>
      </c>
      <c r="AI75" s="7">
        <v>-293.3</v>
      </c>
      <c r="AJ75" s="7">
        <v>-311.7</v>
      </c>
      <c r="AK75" s="7">
        <v>0.6</v>
      </c>
      <c r="AL75" s="8">
        <v>0.48</v>
      </c>
      <c r="AM75" s="8">
        <v>0.81</v>
      </c>
      <c r="AN75" s="8">
        <v>0.51</v>
      </c>
      <c r="AO75" s="8">
        <v>0.02</v>
      </c>
      <c r="AP75" s="8">
        <v>0.02</v>
      </c>
      <c r="AQ75" s="8">
        <v>0.02</v>
      </c>
      <c r="AR75" s="8">
        <v>0.02</v>
      </c>
      <c r="AS75" s="8">
        <v>6.9999999999999993E-2</v>
      </c>
      <c r="AT75" s="8">
        <v>0.06</v>
      </c>
      <c r="AU75" s="8">
        <v>0.09</v>
      </c>
      <c r="AV75" s="8">
        <v>0.06</v>
      </c>
      <c r="AW75" s="8">
        <v>0.18333333333333335</v>
      </c>
      <c r="AX75" s="8">
        <v>0.19</v>
      </c>
      <c r="AY75" s="8">
        <v>0.19</v>
      </c>
      <c r="AZ75" s="8">
        <v>0.17</v>
      </c>
      <c r="BA75">
        <v>0</v>
      </c>
      <c r="BB75" s="9">
        <v>16</v>
      </c>
      <c r="BC75" s="9">
        <v>25</v>
      </c>
      <c r="BD75" s="9">
        <v>1</v>
      </c>
      <c r="BE75" s="8" t="s">
        <v>113</v>
      </c>
      <c r="BF75" s="8" t="s">
        <v>113</v>
      </c>
      <c r="BG75" s="8" t="s">
        <v>113</v>
      </c>
      <c r="BH75">
        <v>0.7</v>
      </c>
      <c r="BI75">
        <v>0.3</v>
      </c>
      <c r="BJ75">
        <v>0</v>
      </c>
      <c r="BK75">
        <v>14</v>
      </c>
      <c r="BL75">
        <v>22</v>
      </c>
      <c r="BM75">
        <v>11</v>
      </c>
      <c r="BN75">
        <v>26</v>
      </c>
      <c r="BO75">
        <v>22</v>
      </c>
      <c r="BP75">
        <v>11</v>
      </c>
      <c r="BQ75">
        <v>11</v>
      </c>
      <c r="BR75">
        <v>25</v>
      </c>
      <c r="BS75">
        <v>25</v>
      </c>
      <c r="BT75">
        <v>29</v>
      </c>
      <c r="BU75">
        <v>20</v>
      </c>
      <c r="BV75">
        <v>26</v>
      </c>
      <c r="BW75">
        <v>18</v>
      </c>
      <c r="BX75">
        <v>18</v>
      </c>
      <c r="BY75">
        <v>20</v>
      </c>
      <c r="BZ75">
        <v>19.866666666666667</v>
      </c>
      <c r="CA75" t="s">
        <v>113</v>
      </c>
      <c r="CB75" t="s">
        <v>113</v>
      </c>
      <c r="CC75" t="s">
        <v>113</v>
      </c>
      <c r="CD75" t="s">
        <v>113</v>
      </c>
      <c r="CE75" t="s">
        <v>113</v>
      </c>
      <c r="CF75" t="s">
        <v>113</v>
      </c>
      <c r="CG75" t="s">
        <v>113</v>
      </c>
      <c r="CH75" t="s">
        <v>113</v>
      </c>
      <c r="CI75" t="s">
        <v>113</v>
      </c>
      <c r="CJ75" t="s">
        <v>113</v>
      </c>
      <c r="CK75" t="s">
        <v>113</v>
      </c>
      <c r="CL75" t="s">
        <v>113</v>
      </c>
      <c r="CM75" t="s">
        <v>113</v>
      </c>
      <c r="CN75" t="s">
        <v>113</v>
      </c>
      <c r="CO75" t="s">
        <v>113</v>
      </c>
      <c r="CP75" t="s">
        <v>113</v>
      </c>
      <c r="CQ75">
        <v>36</v>
      </c>
      <c r="CR75">
        <v>36</v>
      </c>
      <c r="CS75" t="s">
        <v>113</v>
      </c>
      <c r="CT75" t="s">
        <v>113</v>
      </c>
      <c r="CU75">
        <v>3.5835189384561099</v>
      </c>
      <c r="CV75">
        <v>2.9890432854031945</v>
      </c>
      <c r="CW75">
        <v>2.7562098805232531</v>
      </c>
      <c r="CX75">
        <v>15.740072994954355</v>
      </c>
      <c r="CY75">
        <v>6</v>
      </c>
      <c r="CZ75" t="s">
        <v>113</v>
      </c>
      <c r="DA75" t="s">
        <v>113</v>
      </c>
      <c r="DB75">
        <v>0.16666666666666666</v>
      </c>
      <c r="DC75">
        <v>0.16666666666666666</v>
      </c>
      <c r="DD75" t="s">
        <v>113</v>
      </c>
      <c r="DE75" t="s">
        <v>113</v>
      </c>
      <c r="DF75">
        <v>0</v>
      </c>
      <c r="DG75">
        <v>0</v>
      </c>
      <c r="DH75" t="s">
        <v>113</v>
      </c>
      <c r="DI75" t="s">
        <v>113</v>
      </c>
      <c r="DJ75">
        <v>0</v>
      </c>
      <c r="DK75">
        <v>0</v>
      </c>
      <c r="DL75" t="s">
        <v>113</v>
      </c>
      <c r="DM75" t="s">
        <v>113</v>
      </c>
      <c r="DN75" t="s">
        <v>113</v>
      </c>
      <c r="DO75" t="s">
        <v>113</v>
      </c>
      <c r="DP75" t="s">
        <v>113</v>
      </c>
      <c r="DQ75" t="s">
        <v>113</v>
      </c>
      <c r="DR75">
        <v>1</v>
      </c>
      <c r="DS75">
        <v>1</v>
      </c>
      <c r="DT75" t="s">
        <v>113</v>
      </c>
      <c r="DU75" t="s">
        <v>113</v>
      </c>
      <c r="DV75">
        <v>6</v>
      </c>
      <c r="DW75">
        <v>6</v>
      </c>
      <c r="DX75" t="s">
        <v>113</v>
      </c>
      <c r="DY75" t="s">
        <v>113</v>
      </c>
      <c r="DZ75">
        <v>16</v>
      </c>
      <c r="EA75">
        <v>16</v>
      </c>
      <c r="EB75" t="s">
        <v>113</v>
      </c>
      <c r="EC75" t="s">
        <v>113</v>
      </c>
      <c r="ED75" t="s">
        <v>113</v>
      </c>
      <c r="EE75" t="s">
        <v>113</v>
      </c>
      <c r="EF75" t="s">
        <v>113</v>
      </c>
      <c r="EG75" t="s">
        <v>113</v>
      </c>
      <c r="EH75" s="4" t="s">
        <v>113</v>
      </c>
      <c r="EI75" s="10" t="s">
        <v>113</v>
      </c>
      <c r="EJ75" s="10" t="s">
        <v>113</v>
      </c>
      <c r="EK75" s="10" t="s">
        <v>113</v>
      </c>
      <c r="EL75" s="10" t="s">
        <v>113</v>
      </c>
      <c r="EM75">
        <v>0</v>
      </c>
      <c r="EN75">
        <v>0</v>
      </c>
      <c r="EO75" s="8">
        <v>38.723404255319153</v>
      </c>
      <c r="EP75" s="8">
        <v>54.401365520604728</v>
      </c>
      <c r="EQ75" s="8">
        <v>60</v>
      </c>
      <c r="ER75" s="8">
        <v>60</v>
      </c>
      <c r="ES75" s="8">
        <v>60</v>
      </c>
      <c r="ET75" s="8">
        <v>30</v>
      </c>
      <c r="EU75" s="8">
        <v>30</v>
      </c>
      <c r="EV75" s="8">
        <v>30</v>
      </c>
      <c r="EW75" s="8">
        <v>3.3399999999999963</v>
      </c>
      <c r="EX75">
        <f t="shared" si="26"/>
        <v>1.3638889999999984</v>
      </c>
      <c r="EY75" s="8">
        <v>5.2399999999999913</v>
      </c>
      <c r="EZ75">
        <f t="shared" si="27"/>
        <v>2.1646439999999965</v>
      </c>
      <c r="FA75" s="8">
        <v>4.2899999999999938</v>
      </c>
      <c r="FB75">
        <f t="shared" si="28"/>
        <v>1.7620102499999974</v>
      </c>
      <c r="FC75" s="8">
        <v>0.15854315335936447</v>
      </c>
      <c r="FD75" s="8">
        <v>0.60839822429226398</v>
      </c>
      <c r="FE75" s="8">
        <v>0.38347068882581425</v>
      </c>
      <c r="FF75" s="8">
        <v>0.26536171666746344</v>
      </c>
      <c r="FG75" s="8">
        <f t="shared" si="29"/>
        <v>4.5553617166674574</v>
      </c>
      <c r="FH75" s="8">
        <v>36.956375387101126</v>
      </c>
      <c r="FI75" s="8">
        <v>80.801979477476166</v>
      </c>
      <c r="FJ75" s="8">
        <v>58.879177432288643</v>
      </c>
    </row>
    <row r="76" spans="1:166" x14ac:dyDescent="0.2">
      <c r="A76" t="s">
        <v>378</v>
      </c>
      <c r="B76" t="s">
        <v>24</v>
      </c>
      <c r="C76" t="s">
        <v>167</v>
      </c>
      <c r="D76" t="s">
        <v>146</v>
      </c>
      <c r="E76">
        <v>2</v>
      </c>
      <c r="F76" t="s">
        <v>134</v>
      </c>
      <c r="G76">
        <v>18</v>
      </c>
      <c r="H76" s="2" t="s">
        <v>319</v>
      </c>
      <c r="I76" s="3">
        <v>30.738769999999999</v>
      </c>
      <c r="J76" s="3">
        <v>-81.466220000000007</v>
      </c>
      <c r="K76" s="3" t="s">
        <v>489</v>
      </c>
      <c r="L76" s="8">
        <v>5.4000000000000021</v>
      </c>
      <c r="M76" t="s">
        <v>113</v>
      </c>
      <c r="N76" t="s">
        <v>113</v>
      </c>
      <c r="O76" t="s">
        <v>113</v>
      </c>
      <c r="P76" t="s">
        <v>113</v>
      </c>
      <c r="Q76" t="s">
        <v>113</v>
      </c>
      <c r="R76">
        <v>9</v>
      </c>
      <c r="S76">
        <v>3.6</v>
      </c>
      <c r="T76">
        <v>0</v>
      </c>
      <c r="U76" t="s">
        <v>113</v>
      </c>
      <c r="V76" s="9">
        <v>36</v>
      </c>
      <c r="W76" s="9">
        <v>36</v>
      </c>
      <c r="X76" t="s">
        <v>113</v>
      </c>
      <c r="Y76" t="s">
        <v>113</v>
      </c>
      <c r="Z76" s="7">
        <v>7.3109999999999999</v>
      </c>
      <c r="AA76" s="7">
        <v>7.3109999999999999</v>
      </c>
      <c r="AB76" t="s">
        <v>113</v>
      </c>
      <c r="AC76" t="s">
        <v>113</v>
      </c>
      <c r="AD76" t="s">
        <v>113</v>
      </c>
      <c r="AE76" t="s">
        <v>113</v>
      </c>
      <c r="AF76" t="s">
        <v>113</v>
      </c>
      <c r="AG76" t="s">
        <v>113</v>
      </c>
      <c r="AH76" s="7">
        <v>-215.45</v>
      </c>
      <c r="AI76" s="7">
        <v>-327.8</v>
      </c>
      <c r="AJ76" s="7">
        <v>-103.1</v>
      </c>
      <c r="AK76" s="7">
        <v>6.4866666666666672</v>
      </c>
      <c r="AL76" s="8">
        <v>7.67</v>
      </c>
      <c r="AM76" s="8">
        <v>2.09</v>
      </c>
      <c r="AN76" s="8">
        <v>9.6999999999999993</v>
      </c>
      <c r="AO76" s="8">
        <v>7.333333333333332E-2</v>
      </c>
      <c r="AP76" s="8">
        <v>0.11</v>
      </c>
      <c r="AQ76" s="8">
        <v>0.06</v>
      </c>
      <c r="AR76" s="8">
        <v>0.05</v>
      </c>
      <c r="AS76" s="8">
        <v>0.11666666666666665</v>
      </c>
      <c r="AT76" s="8">
        <v>0.13</v>
      </c>
      <c r="AU76" s="8">
        <v>0.13</v>
      </c>
      <c r="AV76" s="8">
        <v>0.09</v>
      </c>
      <c r="AW76" s="8">
        <v>0.19999999999999998</v>
      </c>
      <c r="AX76" s="8">
        <v>0.24</v>
      </c>
      <c r="AY76" s="8">
        <v>0.2</v>
      </c>
      <c r="AZ76" s="8">
        <v>0.16</v>
      </c>
      <c r="BA76">
        <v>0</v>
      </c>
      <c r="BB76" s="9">
        <v>14</v>
      </c>
      <c r="BC76" s="9">
        <v>40</v>
      </c>
      <c r="BD76" s="9">
        <v>1</v>
      </c>
      <c r="BE76" s="8" t="s">
        <v>113</v>
      </c>
      <c r="BF76" s="8" t="s">
        <v>113</v>
      </c>
      <c r="BG76" s="8" t="s">
        <v>113</v>
      </c>
      <c r="BH76">
        <v>0.75</v>
      </c>
      <c r="BI76">
        <v>0.25</v>
      </c>
      <c r="BJ76">
        <v>0</v>
      </c>
      <c r="BK76">
        <v>68</v>
      </c>
      <c r="BL76">
        <v>41</v>
      </c>
      <c r="BM76">
        <v>43</v>
      </c>
      <c r="BN76">
        <v>44</v>
      </c>
      <c r="BO76">
        <v>39</v>
      </c>
      <c r="BP76">
        <v>26</v>
      </c>
      <c r="BQ76">
        <v>10</v>
      </c>
      <c r="BR76">
        <v>31</v>
      </c>
      <c r="BS76">
        <v>22</v>
      </c>
      <c r="BT76">
        <v>11</v>
      </c>
      <c r="BU76">
        <v>23</v>
      </c>
      <c r="BV76">
        <v>24</v>
      </c>
      <c r="BW76">
        <v>21</v>
      </c>
      <c r="BX76">
        <v>32</v>
      </c>
      <c r="BY76">
        <v>16</v>
      </c>
      <c r="BZ76">
        <v>30.066666666666666</v>
      </c>
      <c r="CA76" t="s">
        <v>113</v>
      </c>
      <c r="CB76" t="s">
        <v>113</v>
      </c>
      <c r="CC76" t="s">
        <v>113</v>
      </c>
      <c r="CD76" t="s">
        <v>113</v>
      </c>
      <c r="CE76" t="s">
        <v>113</v>
      </c>
      <c r="CF76" t="s">
        <v>113</v>
      </c>
      <c r="CG76" t="s">
        <v>113</v>
      </c>
      <c r="CH76" t="s">
        <v>113</v>
      </c>
      <c r="CI76" t="s">
        <v>113</v>
      </c>
      <c r="CJ76" t="s">
        <v>113</v>
      </c>
      <c r="CK76" t="s">
        <v>113</v>
      </c>
      <c r="CL76" t="s">
        <v>113</v>
      </c>
      <c r="CM76" t="s">
        <v>113</v>
      </c>
      <c r="CN76" t="s">
        <v>113</v>
      </c>
      <c r="CO76" t="s">
        <v>113</v>
      </c>
      <c r="CP76" t="s">
        <v>113</v>
      </c>
      <c r="CQ76">
        <v>40</v>
      </c>
      <c r="CR76">
        <v>40</v>
      </c>
      <c r="CS76" t="s">
        <v>113</v>
      </c>
      <c r="CT76" t="s">
        <v>113</v>
      </c>
      <c r="CU76">
        <v>3.6888794541139363</v>
      </c>
      <c r="CV76">
        <v>3.4034171384004681</v>
      </c>
      <c r="CW76">
        <v>3.661649262884366</v>
      </c>
      <c r="CX76">
        <v>38.925488323583572</v>
      </c>
      <c r="CY76">
        <v>0</v>
      </c>
      <c r="CZ76" t="s">
        <v>113</v>
      </c>
      <c r="DA76" t="s">
        <v>113</v>
      </c>
      <c r="DB76">
        <v>0</v>
      </c>
      <c r="DC76">
        <v>0</v>
      </c>
      <c r="DD76" t="s">
        <v>113</v>
      </c>
      <c r="DE76" t="s">
        <v>113</v>
      </c>
      <c r="DF76">
        <v>0</v>
      </c>
      <c r="DG76">
        <v>0</v>
      </c>
      <c r="DH76" t="s">
        <v>113</v>
      </c>
      <c r="DI76" t="s">
        <v>113</v>
      </c>
      <c r="DJ76">
        <v>27</v>
      </c>
      <c r="DK76">
        <v>27</v>
      </c>
      <c r="DL76" t="s">
        <v>113</v>
      </c>
      <c r="DM76" t="s">
        <v>113</v>
      </c>
      <c r="DN76" t="s">
        <v>113</v>
      </c>
      <c r="DO76" t="s">
        <v>113</v>
      </c>
      <c r="DP76" t="s">
        <v>113</v>
      </c>
      <c r="DQ76" t="s">
        <v>113</v>
      </c>
      <c r="DR76">
        <v>1</v>
      </c>
      <c r="DS76">
        <v>1</v>
      </c>
      <c r="DT76" t="s">
        <v>113</v>
      </c>
      <c r="DU76" t="s">
        <v>113</v>
      </c>
      <c r="DV76">
        <v>5</v>
      </c>
      <c r="DW76">
        <v>5</v>
      </c>
      <c r="DX76" t="s">
        <v>113</v>
      </c>
      <c r="DY76" t="s">
        <v>113</v>
      </c>
      <c r="DZ76">
        <v>17</v>
      </c>
      <c r="EA76">
        <v>17</v>
      </c>
      <c r="EB76" t="s">
        <v>113</v>
      </c>
      <c r="EC76" t="s">
        <v>113</v>
      </c>
      <c r="ED76" t="s">
        <v>113</v>
      </c>
      <c r="EE76" t="s">
        <v>113</v>
      </c>
      <c r="EF76" t="s">
        <v>113</v>
      </c>
      <c r="EG76" t="s">
        <v>113</v>
      </c>
      <c r="EH76" s="4" t="s">
        <v>113</v>
      </c>
      <c r="EI76" s="10" t="s">
        <v>113</v>
      </c>
      <c r="EJ76" s="10" t="s">
        <v>113</v>
      </c>
      <c r="EK76" s="10" t="s">
        <v>113</v>
      </c>
      <c r="EL76" t="s">
        <v>326</v>
      </c>
      <c r="EM76">
        <v>2</v>
      </c>
      <c r="EN76">
        <v>0</v>
      </c>
      <c r="EO76" s="8">
        <v>32.631578947368425</v>
      </c>
      <c r="EP76" s="8">
        <v>58.927700560838815</v>
      </c>
      <c r="EQ76" s="8">
        <v>60</v>
      </c>
      <c r="ER76" s="8">
        <v>50</v>
      </c>
      <c r="ES76" s="8">
        <v>55</v>
      </c>
      <c r="ET76" s="8">
        <v>30</v>
      </c>
      <c r="EU76" s="8">
        <v>40</v>
      </c>
      <c r="EV76" s="8">
        <v>35</v>
      </c>
      <c r="EW76" s="8">
        <v>2.7399999999999913</v>
      </c>
      <c r="EX76">
        <f t="shared" si="26"/>
        <v>1.1147689999999963</v>
      </c>
      <c r="EY76" s="8">
        <v>5.8399999999999963</v>
      </c>
      <c r="EZ76">
        <f t="shared" si="27"/>
        <v>2.4212639999999985</v>
      </c>
      <c r="FA76" s="8">
        <v>4.2899999999999938</v>
      </c>
      <c r="FB76">
        <f t="shared" si="28"/>
        <v>1.7620102499999974</v>
      </c>
      <c r="FC76" s="8">
        <v>0.28630460448642264</v>
      </c>
      <c r="FD76" s="8">
        <v>1.8219264892268692E-2</v>
      </c>
      <c r="FE76" s="8">
        <v>0.15226193468934568</v>
      </c>
      <c r="FF76" s="8">
        <v>0.1053652588050272</v>
      </c>
      <c r="FG76" s="8">
        <f t="shared" si="29"/>
        <v>4.3953652588050209</v>
      </c>
      <c r="FH76" s="8">
        <v>42.557064147973222</v>
      </c>
      <c r="FI76" s="8">
        <v>76.116920152091254</v>
      </c>
      <c r="FJ76" s="8">
        <v>59.336992150032238</v>
      </c>
    </row>
    <row r="77" spans="1:166" x14ac:dyDescent="0.2">
      <c r="A77" t="s">
        <v>274</v>
      </c>
      <c r="B77" t="s">
        <v>24</v>
      </c>
      <c r="C77" t="s">
        <v>167</v>
      </c>
      <c r="D77" t="s">
        <v>146</v>
      </c>
      <c r="E77">
        <v>2</v>
      </c>
      <c r="F77" t="s">
        <v>135</v>
      </c>
      <c r="G77">
        <v>18</v>
      </c>
      <c r="H77" s="2" t="s">
        <v>319</v>
      </c>
      <c r="I77" s="3">
        <v>30.738769999999999</v>
      </c>
      <c r="J77" s="3">
        <v>-81.466220000000007</v>
      </c>
      <c r="K77" s="3" t="s">
        <v>491</v>
      </c>
      <c r="L77" s="8">
        <v>9.0749999999999975</v>
      </c>
      <c r="M77" t="s">
        <v>113</v>
      </c>
      <c r="N77" t="s">
        <v>113</v>
      </c>
      <c r="O77" t="s">
        <v>113</v>
      </c>
      <c r="P77" t="s">
        <v>113</v>
      </c>
      <c r="Q77" t="s">
        <v>113</v>
      </c>
      <c r="R77">
        <v>5</v>
      </c>
      <c r="S77">
        <v>2</v>
      </c>
      <c r="T77">
        <v>0</v>
      </c>
      <c r="U77" t="s">
        <v>113</v>
      </c>
      <c r="V77" s="9">
        <v>34</v>
      </c>
      <c r="W77" s="9">
        <v>34</v>
      </c>
      <c r="X77" t="s">
        <v>113</v>
      </c>
      <c r="Y77" t="s">
        <v>113</v>
      </c>
      <c r="Z77" s="7">
        <v>7.3579999999999997</v>
      </c>
      <c r="AA77" s="7">
        <v>7.3579999999999997</v>
      </c>
      <c r="AB77" t="s">
        <v>113</v>
      </c>
      <c r="AC77" t="s">
        <v>113</v>
      </c>
      <c r="AD77" t="s">
        <v>113</v>
      </c>
      <c r="AE77" t="s">
        <v>113</v>
      </c>
      <c r="AF77" t="s">
        <v>113</v>
      </c>
      <c r="AG77" t="s">
        <v>113</v>
      </c>
      <c r="AH77" s="7">
        <v>-273.39999999999998</v>
      </c>
      <c r="AI77" s="7">
        <v>-344.3</v>
      </c>
      <c r="AJ77" s="7">
        <v>-202.5</v>
      </c>
      <c r="AK77" s="7">
        <v>2.7533333333333334</v>
      </c>
      <c r="AL77" s="8">
        <v>0.14000000000000001</v>
      </c>
      <c r="AM77" s="8">
        <v>2.76</v>
      </c>
      <c r="AN77" s="8">
        <v>5.36</v>
      </c>
      <c r="AO77" s="8">
        <v>4.6666666666666669E-2</v>
      </c>
      <c r="AP77" s="8">
        <v>0.03</v>
      </c>
      <c r="AQ77" s="8">
        <v>0.04</v>
      </c>
      <c r="AR77" s="8">
        <v>7.0000000000000007E-2</v>
      </c>
      <c r="AS77" s="8">
        <v>0.12666666666666668</v>
      </c>
      <c r="AT77" s="8">
        <v>0.11</v>
      </c>
      <c r="AU77" s="8">
        <v>0.12</v>
      </c>
      <c r="AV77" s="8">
        <v>0.15</v>
      </c>
      <c r="AW77" s="8">
        <v>0.17666666666666667</v>
      </c>
      <c r="AX77" s="8">
        <v>0.16</v>
      </c>
      <c r="AY77" s="8">
        <v>0.18</v>
      </c>
      <c r="AZ77" s="8">
        <v>0.19</v>
      </c>
      <c r="BA77">
        <v>2</v>
      </c>
      <c r="BB77" s="9">
        <v>14</v>
      </c>
      <c r="BC77" s="9">
        <v>3</v>
      </c>
      <c r="BD77" s="9">
        <v>0</v>
      </c>
      <c r="BE77" s="8" t="s">
        <v>113</v>
      </c>
      <c r="BF77" s="8" t="s">
        <v>113</v>
      </c>
      <c r="BG77" s="8" t="s">
        <v>113</v>
      </c>
      <c r="BH77">
        <v>0.5</v>
      </c>
      <c r="BI77">
        <v>0.5</v>
      </c>
      <c r="BJ77">
        <v>0</v>
      </c>
      <c r="BK77">
        <v>18</v>
      </c>
      <c r="BL77">
        <v>17</v>
      </c>
      <c r="BM77">
        <v>20</v>
      </c>
      <c r="BN77">
        <v>9</v>
      </c>
      <c r="BO77">
        <v>26</v>
      </c>
      <c r="BP77">
        <v>13</v>
      </c>
      <c r="BQ77">
        <v>13</v>
      </c>
      <c r="BR77">
        <v>21</v>
      </c>
      <c r="BS77">
        <v>6</v>
      </c>
      <c r="BT77">
        <v>16</v>
      </c>
      <c r="BU77" t="s">
        <v>111</v>
      </c>
      <c r="BV77" t="s">
        <v>111</v>
      </c>
      <c r="BW77" t="s">
        <v>111</v>
      </c>
      <c r="BX77" t="s">
        <v>111</v>
      </c>
      <c r="BY77" t="s">
        <v>111</v>
      </c>
      <c r="BZ77">
        <v>15.9</v>
      </c>
      <c r="CA77" t="s">
        <v>113</v>
      </c>
      <c r="CB77" t="s">
        <v>113</v>
      </c>
      <c r="CC77" t="s">
        <v>113</v>
      </c>
      <c r="CD77" t="s">
        <v>113</v>
      </c>
      <c r="CE77" t="s">
        <v>113</v>
      </c>
      <c r="CF77" t="s">
        <v>113</v>
      </c>
      <c r="CG77" t="s">
        <v>113</v>
      </c>
      <c r="CH77" t="s">
        <v>113</v>
      </c>
      <c r="CI77" t="s">
        <v>113</v>
      </c>
      <c r="CJ77" t="s">
        <v>113</v>
      </c>
      <c r="CK77" t="s">
        <v>113</v>
      </c>
      <c r="CL77" t="s">
        <v>113</v>
      </c>
      <c r="CM77" t="s">
        <v>113</v>
      </c>
      <c r="CN77" t="s">
        <v>113</v>
      </c>
      <c r="CO77" t="s">
        <v>113</v>
      </c>
      <c r="CP77" t="s">
        <v>113</v>
      </c>
      <c r="CQ77">
        <v>0</v>
      </c>
      <c r="CR77">
        <v>0</v>
      </c>
      <c r="CS77" t="s">
        <v>113</v>
      </c>
      <c r="CT77" t="s">
        <v>113</v>
      </c>
      <c r="CU77" t="s">
        <v>111</v>
      </c>
      <c r="CV77">
        <v>2.7663191092261861</v>
      </c>
      <c r="CW77" t="s">
        <v>111</v>
      </c>
      <c r="CX77">
        <v>0</v>
      </c>
      <c r="CY77">
        <v>0</v>
      </c>
      <c r="CZ77" t="s">
        <v>113</v>
      </c>
      <c r="DA77" t="s">
        <v>113</v>
      </c>
      <c r="DB77" t="s">
        <v>113</v>
      </c>
      <c r="DC77" t="s">
        <v>113</v>
      </c>
      <c r="DD77" t="s">
        <v>113</v>
      </c>
      <c r="DE77" t="s">
        <v>113</v>
      </c>
      <c r="DF77">
        <v>0</v>
      </c>
      <c r="DG77">
        <v>0</v>
      </c>
      <c r="DH77" t="s">
        <v>113</v>
      </c>
      <c r="DI77" t="s">
        <v>113</v>
      </c>
      <c r="DJ77">
        <v>8</v>
      </c>
      <c r="DK77">
        <v>8</v>
      </c>
      <c r="DL77" t="s">
        <v>113</v>
      </c>
      <c r="DM77" t="s">
        <v>113</v>
      </c>
      <c r="DN77" t="s">
        <v>113</v>
      </c>
      <c r="DO77" t="s">
        <v>113</v>
      </c>
      <c r="DP77" t="s">
        <v>113</v>
      </c>
      <c r="DQ77" t="s">
        <v>113</v>
      </c>
      <c r="DR77">
        <v>0</v>
      </c>
      <c r="DS77">
        <v>0</v>
      </c>
      <c r="DT77" t="s">
        <v>113</v>
      </c>
      <c r="DU77" t="s">
        <v>113</v>
      </c>
      <c r="DV77">
        <v>7</v>
      </c>
      <c r="DW77">
        <v>7</v>
      </c>
      <c r="DX77" t="s">
        <v>113</v>
      </c>
      <c r="DY77" t="s">
        <v>113</v>
      </c>
      <c r="DZ77">
        <v>6</v>
      </c>
      <c r="EA77">
        <v>6</v>
      </c>
      <c r="EB77" t="s">
        <v>113</v>
      </c>
      <c r="EC77" t="s">
        <v>113</v>
      </c>
      <c r="ED77" t="s">
        <v>113</v>
      </c>
      <c r="EE77" t="s">
        <v>113</v>
      </c>
      <c r="EF77" t="s">
        <v>113</v>
      </c>
      <c r="EG77" t="s">
        <v>113</v>
      </c>
      <c r="EH77" s="4" t="s">
        <v>113</v>
      </c>
      <c r="EI77" s="10" t="s">
        <v>113</v>
      </c>
      <c r="EJ77" s="10" t="s">
        <v>113</v>
      </c>
      <c r="EK77" s="10" t="s">
        <v>113</v>
      </c>
      <c r="EL77" t="s">
        <v>326</v>
      </c>
      <c r="EM77">
        <v>2</v>
      </c>
      <c r="EN77">
        <v>1</v>
      </c>
      <c r="EO77" s="8">
        <v>42.857142857142861</v>
      </c>
      <c r="EP77" s="8">
        <v>47.537186052182392</v>
      </c>
      <c r="EQ77" s="8">
        <v>60</v>
      </c>
      <c r="ER77" s="8">
        <v>50</v>
      </c>
      <c r="ES77" s="8">
        <v>55</v>
      </c>
      <c r="ET77" s="8">
        <v>30</v>
      </c>
      <c r="EU77" s="8">
        <v>40</v>
      </c>
      <c r="EV77" s="8">
        <v>35</v>
      </c>
      <c r="EW77" s="8">
        <v>2.9400000000000048</v>
      </c>
      <c r="EX77">
        <f t="shared" si="26"/>
        <v>1.1976090000000019</v>
      </c>
      <c r="EY77" s="8">
        <v>6.1800000000000033</v>
      </c>
      <c r="EZ77">
        <f t="shared" si="27"/>
        <v>2.5674810000000012</v>
      </c>
      <c r="FA77" s="8">
        <v>4.5600000000000041</v>
      </c>
      <c r="FB77">
        <f t="shared" si="28"/>
        <v>1.8759840000000017</v>
      </c>
      <c r="FC77" s="8">
        <v>0.24515493651296119</v>
      </c>
      <c r="FD77" s="8">
        <v>0.658582796513831</v>
      </c>
      <c r="FE77" s="8">
        <v>0.45186886651339608</v>
      </c>
      <c r="FF77" s="8">
        <v>0.31269325562727007</v>
      </c>
      <c r="FG77" s="8">
        <f t="shared" si="29"/>
        <v>4.872693255627274</v>
      </c>
      <c r="FH77" s="8">
        <v>36.119025007913898</v>
      </c>
      <c r="FI77" s="8">
        <v>76.043956043956058</v>
      </c>
      <c r="FJ77" s="8">
        <v>56.081490525934981</v>
      </c>
    </row>
    <row r="78" spans="1:166" x14ac:dyDescent="0.2">
      <c r="A78" t="s">
        <v>379</v>
      </c>
      <c r="B78" t="s">
        <v>24</v>
      </c>
      <c r="C78" t="s">
        <v>167</v>
      </c>
      <c r="D78" t="s">
        <v>146</v>
      </c>
      <c r="E78">
        <v>2</v>
      </c>
      <c r="F78" t="s">
        <v>220</v>
      </c>
      <c r="G78">
        <v>18</v>
      </c>
      <c r="H78" s="2" t="s">
        <v>319</v>
      </c>
      <c r="I78" s="3">
        <v>30.738769999999999</v>
      </c>
      <c r="J78" s="3">
        <v>-81.466220000000007</v>
      </c>
      <c r="K78" s="3" t="s">
        <v>489</v>
      </c>
      <c r="L78" s="8">
        <v>7.1499999999999977</v>
      </c>
      <c r="M78" t="s">
        <v>113</v>
      </c>
      <c r="N78" t="s">
        <v>113</v>
      </c>
      <c r="O78" t="s">
        <v>113</v>
      </c>
      <c r="P78" t="s">
        <v>113</v>
      </c>
      <c r="Q78" t="s">
        <v>113</v>
      </c>
      <c r="R78">
        <v>12</v>
      </c>
      <c r="S78">
        <v>4.8</v>
      </c>
      <c r="T78">
        <v>0</v>
      </c>
      <c r="U78" t="s">
        <v>113</v>
      </c>
      <c r="V78" s="9">
        <v>36</v>
      </c>
      <c r="W78" s="9">
        <v>36</v>
      </c>
      <c r="X78" t="s">
        <v>113</v>
      </c>
      <c r="Y78" t="s">
        <v>113</v>
      </c>
      <c r="Z78" s="7">
        <v>7.4939999999999998</v>
      </c>
      <c r="AA78" s="7">
        <v>7.4939999999999998</v>
      </c>
      <c r="AB78" t="s">
        <v>113</v>
      </c>
      <c r="AC78" t="s">
        <v>113</v>
      </c>
      <c r="AD78" t="s">
        <v>113</v>
      </c>
      <c r="AE78" t="s">
        <v>113</v>
      </c>
      <c r="AF78" t="s">
        <v>113</v>
      </c>
      <c r="AG78" t="s">
        <v>113</v>
      </c>
      <c r="AH78" s="7">
        <v>-270.60000000000002</v>
      </c>
      <c r="AI78" s="7">
        <v>-339.3</v>
      </c>
      <c r="AJ78" s="7">
        <v>-201.9</v>
      </c>
      <c r="AK78" s="7">
        <v>1.72</v>
      </c>
      <c r="AL78" s="8">
        <v>0.46</v>
      </c>
      <c r="AM78" s="8">
        <v>0.42</v>
      </c>
      <c r="AN78" s="8">
        <v>4.28</v>
      </c>
      <c r="AO78" s="8">
        <v>7.6666666666666661E-2</v>
      </c>
      <c r="AP78" s="8">
        <v>0.06</v>
      </c>
      <c r="AQ78" s="8">
        <v>0.09</v>
      </c>
      <c r="AR78" s="8">
        <v>0.08</v>
      </c>
      <c r="AS78" s="8">
        <v>0.17</v>
      </c>
      <c r="AT78" s="8">
        <v>0.14000000000000001</v>
      </c>
      <c r="AU78" s="8">
        <v>0.14000000000000001</v>
      </c>
      <c r="AV78" s="8">
        <v>0.23</v>
      </c>
      <c r="AW78" s="8">
        <v>0.19666666666666666</v>
      </c>
      <c r="AX78" s="8">
        <v>0.21</v>
      </c>
      <c r="AY78" s="8">
        <v>0.17</v>
      </c>
      <c r="AZ78" s="8">
        <v>0.21</v>
      </c>
      <c r="BA78">
        <v>2</v>
      </c>
      <c r="BB78" s="9">
        <v>17</v>
      </c>
      <c r="BC78" s="9">
        <v>10</v>
      </c>
      <c r="BD78" s="9">
        <v>1</v>
      </c>
      <c r="BE78" s="8" t="s">
        <v>113</v>
      </c>
      <c r="BF78" s="8" t="s">
        <v>113</v>
      </c>
      <c r="BG78" s="8" t="s">
        <v>113</v>
      </c>
      <c r="BH78">
        <v>0.5</v>
      </c>
      <c r="BI78">
        <v>0.5</v>
      </c>
      <c r="BJ78">
        <v>0</v>
      </c>
      <c r="BK78">
        <v>16</v>
      </c>
      <c r="BL78">
        <v>39</v>
      </c>
      <c r="BM78">
        <v>40</v>
      </c>
      <c r="BN78">
        <v>11</v>
      </c>
      <c r="BO78">
        <v>17</v>
      </c>
      <c r="BP78">
        <v>35</v>
      </c>
      <c r="BQ78">
        <v>19</v>
      </c>
      <c r="BR78">
        <v>16</v>
      </c>
      <c r="BS78">
        <v>31</v>
      </c>
      <c r="BT78">
        <v>8</v>
      </c>
      <c r="BU78">
        <v>11</v>
      </c>
      <c r="BV78">
        <v>14</v>
      </c>
      <c r="BW78">
        <v>10</v>
      </c>
      <c r="BX78">
        <v>26</v>
      </c>
      <c r="BY78">
        <v>28</v>
      </c>
      <c r="BZ78">
        <v>21.4</v>
      </c>
      <c r="CA78" t="s">
        <v>113</v>
      </c>
      <c r="CB78" t="s">
        <v>113</v>
      </c>
      <c r="CC78" t="s">
        <v>113</v>
      </c>
      <c r="CD78" t="s">
        <v>113</v>
      </c>
      <c r="CE78" t="s">
        <v>113</v>
      </c>
      <c r="CF78" t="s">
        <v>113</v>
      </c>
      <c r="CG78" t="s">
        <v>113</v>
      </c>
      <c r="CH78" t="s">
        <v>113</v>
      </c>
      <c r="CI78" t="s">
        <v>113</v>
      </c>
      <c r="CJ78" t="s">
        <v>113</v>
      </c>
      <c r="CK78" t="s">
        <v>113</v>
      </c>
      <c r="CL78" t="s">
        <v>113</v>
      </c>
      <c r="CM78" t="s">
        <v>113</v>
      </c>
      <c r="CN78" t="s">
        <v>113</v>
      </c>
      <c r="CO78" t="s">
        <v>113</v>
      </c>
      <c r="CP78" t="s">
        <v>113</v>
      </c>
      <c r="CQ78">
        <v>0</v>
      </c>
      <c r="CR78">
        <v>0</v>
      </c>
      <c r="CS78" t="s">
        <v>113</v>
      </c>
      <c r="CT78" t="s">
        <v>113</v>
      </c>
      <c r="CU78" t="s">
        <v>111</v>
      </c>
      <c r="CV78">
        <v>3.0633909220278057</v>
      </c>
      <c r="CW78" t="s">
        <v>111</v>
      </c>
      <c r="CX78">
        <v>0</v>
      </c>
      <c r="CY78">
        <v>0</v>
      </c>
      <c r="CZ78" t="s">
        <v>113</v>
      </c>
      <c r="DA78" t="s">
        <v>113</v>
      </c>
      <c r="DB78" t="s">
        <v>113</v>
      </c>
      <c r="DC78" t="s">
        <v>113</v>
      </c>
      <c r="DD78" t="s">
        <v>113</v>
      </c>
      <c r="DE78" t="s">
        <v>113</v>
      </c>
      <c r="DF78">
        <v>0</v>
      </c>
      <c r="DG78">
        <v>0</v>
      </c>
      <c r="DH78" t="s">
        <v>113</v>
      </c>
      <c r="DI78" t="s">
        <v>113</v>
      </c>
      <c r="DJ78">
        <v>18</v>
      </c>
      <c r="DK78">
        <v>18</v>
      </c>
      <c r="DL78" t="s">
        <v>113</v>
      </c>
      <c r="DM78" t="s">
        <v>113</v>
      </c>
      <c r="DN78" t="s">
        <v>113</v>
      </c>
      <c r="DO78" t="s">
        <v>113</v>
      </c>
      <c r="DP78" t="s">
        <v>113</v>
      </c>
      <c r="DQ78" t="s">
        <v>113</v>
      </c>
      <c r="DR78">
        <v>2</v>
      </c>
      <c r="DS78">
        <v>2</v>
      </c>
      <c r="DT78" t="s">
        <v>113</v>
      </c>
      <c r="DU78" t="s">
        <v>113</v>
      </c>
      <c r="DV78">
        <v>5</v>
      </c>
      <c r="DW78">
        <v>5</v>
      </c>
      <c r="DX78" t="s">
        <v>113</v>
      </c>
      <c r="DY78" t="s">
        <v>113</v>
      </c>
      <c r="DZ78">
        <v>29</v>
      </c>
      <c r="EA78">
        <v>29</v>
      </c>
      <c r="EB78" t="s">
        <v>113</v>
      </c>
      <c r="EC78" t="s">
        <v>113</v>
      </c>
      <c r="ED78" t="s">
        <v>113</v>
      </c>
      <c r="EE78" t="s">
        <v>113</v>
      </c>
      <c r="EF78" t="s">
        <v>113</v>
      </c>
      <c r="EG78" t="s">
        <v>113</v>
      </c>
      <c r="EH78" s="4" t="s">
        <v>113</v>
      </c>
      <c r="EI78" s="10" t="s">
        <v>113</v>
      </c>
      <c r="EJ78" s="10" t="s">
        <v>113</v>
      </c>
      <c r="EK78" s="10" t="s">
        <v>113</v>
      </c>
      <c r="EL78" t="s">
        <v>326</v>
      </c>
      <c r="EM78">
        <v>2</v>
      </c>
      <c r="EN78">
        <v>1</v>
      </c>
      <c r="EO78" s="8">
        <v>36.444444444444443</v>
      </c>
      <c r="EP78" s="8">
        <v>87.149475737624982</v>
      </c>
      <c r="EQ78" s="8">
        <v>60</v>
      </c>
      <c r="ER78" s="8">
        <v>60</v>
      </c>
      <c r="ES78" s="8">
        <v>60</v>
      </c>
      <c r="ET78" s="8">
        <v>30</v>
      </c>
      <c r="EU78" s="8">
        <v>30</v>
      </c>
      <c r="EV78" s="8">
        <v>30</v>
      </c>
      <c r="EW78" s="8">
        <v>3.3200000000000078</v>
      </c>
      <c r="EX78">
        <f t="shared" si="26"/>
        <v>1.3555560000000033</v>
      </c>
      <c r="EY78" s="8">
        <v>4.4200000000000017</v>
      </c>
      <c r="EZ78">
        <f t="shared" si="27"/>
        <v>1.8168410000000008</v>
      </c>
      <c r="FA78" s="8">
        <v>3.8700000000000045</v>
      </c>
      <c r="FB78">
        <f t="shared" si="28"/>
        <v>1.5854422500000018</v>
      </c>
      <c r="FC78" s="8">
        <v>0.27116909695574315</v>
      </c>
      <c r="FD78" s="8">
        <v>0.65248713550600346</v>
      </c>
      <c r="FE78" s="8">
        <v>0.46182811623087328</v>
      </c>
      <c r="FF78" s="8">
        <v>0.31958505643176427</v>
      </c>
      <c r="FG78" s="8">
        <f t="shared" si="29"/>
        <v>4.1895850564317687</v>
      </c>
      <c r="FH78" s="8">
        <v>41.377041991009769</v>
      </c>
      <c r="FI78" s="8">
        <v>65.701543739279572</v>
      </c>
      <c r="FJ78" s="8">
        <v>53.539292865144674</v>
      </c>
    </row>
    <row r="79" spans="1:166" x14ac:dyDescent="0.2">
      <c r="A79" t="s">
        <v>380</v>
      </c>
      <c r="B79" t="s">
        <v>24</v>
      </c>
      <c r="C79" t="s">
        <v>167</v>
      </c>
      <c r="D79" t="s">
        <v>146</v>
      </c>
      <c r="E79">
        <v>2</v>
      </c>
      <c r="F79" t="s">
        <v>221</v>
      </c>
      <c r="G79">
        <v>18</v>
      </c>
      <c r="H79" s="2" t="s">
        <v>319</v>
      </c>
      <c r="I79" s="3">
        <v>30.738769999999999</v>
      </c>
      <c r="J79" s="3">
        <v>-81.466220000000007</v>
      </c>
      <c r="K79" s="3" t="s">
        <v>489</v>
      </c>
      <c r="L79" s="8">
        <v>7.0250000000000039</v>
      </c>
      <c r="M79" t="s">
        <v>113</v>
      </c>
      <c r="N79" t="s">
        <v>113</v>
      </c>
      <c r="O79" t="s">
        <v>113</v>
      </c>
      <c r="P79" t="s">
        <v>113</v>
      </c>
      <c r="Q79" t="s">
        <v>113</v>
      </c>
      <c r="R79">
        <v>6</v>
      </c>
      <c r="S79">
        <v>2.4</v>
      </c>
      <c r="T79">
        <v>0</v>
      </c>
      <c r="U79" t="s">
        <v>113</v>
      </c>
      <c r="V79" s="9">
        <v>40</v>
      </c>
      <c r="W79" s="9">
        <v>40</v>
      </c>
      <c r="X79" t="s">
        <v>113</v>
      </c>
      <c r="Y79" t="s">
        <v>113</v>
      </c>
      <c r="Z79" s="7">
        <v>6.907</v>
      </c>
      <c r="AA79" s="7">
        <v>6.907</v>
      </c>
      <c r="AB79" t="s">
        <v>113</v>
      </c>
      <c r="AC79" t="s">
        <v>113</v>
      </c>
      <c r="AD79" t="s">
        <v>113</v>
      </c>
      <c r="AE79" t="s">
        <v>113</v>
      </c>
      <c r="AF79" t="s">
        <v>113</v>
      </c>
      <c r="AG79" t="s">
        <v>113</v>
      </c>
      <c r="AH79" s="7">
        <v>-220.65</v>
      </c>
      <c r="AI79" s="7">
        <v>-300</v>
      </c>
      <c r="AJ79" s="7">
        <v>-141.30000000000001</v>
      </c>
      <c r="AK79" s="7">
        <v>0.47</v>
      </c>
      <c r="AL79" s="8">
        <v>1.23</v>
      </c>
      <c r="AM79" s="8">
        <v>0.26</v>
      </c>
      <c r="AN79" s="8">
        <v>-0.08</v>
      </c>
      <c r="AO79" s="8">
        <v>0.08</v>
      </c>
      <c r="AP79" s="8">
        <v>0.06</v>
      </c>
      <c r="AQ79" s="8">
        <v>0.08</v>
      </c>
      <c r="AR79" s="8">
        <v>0.1</v>
      </c>
      <c r="AS79" s="8">
        <v>0.21666666666666667</v>
      </c>
      <c r="AT79" s="8">
        <v>0.13</v>
      </c>
      <c r="AU79" s="8">
        <v>0.26</v>
      </c>
      <c r="AV79" s="8">
        <v>0.26</v>
      </c>
      <c r="AW79" s="8">
        <v>0.28333333333333338</v>
      </c>
      <c r="AX79" s="8">
        <v>0.2</v>
      </c>
      <c r="AY79" s="8">
        <v>0.26</v>
      </c>
      <c r="AZ79" s="8">
        <v>0.39</v>
      </c>
      <c r="BA79">
        <v>2</v>
      </c>
      <c r="BB79" s="9">
        <v>0</v>
      </c>
      <c r="BC79" s="9">
        <v>5</v>
      </c>
      <c r="BD79" s="9">
        <v>1</v>
      </c>
      <c r="BE79" s="8" t="s">
        <v>113</v>
      </c>
      <c r="BF79" s="8" t="s">
        <v>113</v>
      </c>
      <c r="BG79" s="8" t="s">
        <v>113</v>
      </c>
      <c r="BH79">
        <v>1</v>
      </c>
      <c r="BI79">
        <v>0</v>
      </c>
      <c r="BJ79">
        <v>0</v>
      </c>
      <c r="BK79">
        <v>16</v>
      </c>
      <c r="BL79">
        <v>24</v>
      </c>
      <c r="BM79">
        <v>23</v>
      </c>
      <c r="BN79">
        <v>9</v>
      </c>
      <c r="BO79">
        <v>17</v>
      </c>
      <c r="BP79">
        <v>36</v>
      </c>
      <c r="BQ79">
        <v>12</v>
      </c>
      <c r="BR79">
        <v>10</v>
      </c>
      <c r="BS79">
        <v>26</v>
      </c>
      <c r="BT79">
        <v>26</v>
      </c>
      <c r="BU79">
        <v>11</v>
      </c>
      <c r="BV79">
        <v>6</v>
      </c>
      <c r="BW79">
        <v>11</v>
      </c>
      <c r="BX79">
        <v>34</v>
      </c>
      <c r="BY79">
        <v>29</v>
      </c>
      <c r="BZ79">
        <v>19.333333333333332</v>
      </c>
      <c r="CA79" t="s">
        <v>113</v>
      </c>
      <c r="CB79" t="s">
        <v>113</v>
      </c>
      <c r="CC79" t="s">
        <v>113</v>
      </c>
      <c r="CD79" t="s">
        <v>113</v>
      </c>
      <c r="CE79" t="s">
        <v>113</v>
      </c>
      <c r="CF79" t="s">
        <v>113</v>
      </c>
      <c r="CG79" t="s">
        <v>113</v>
      </c>
      <c r="CH79" t="s">
        <v>113</v>
      </c>
      <c r="CI79" t="s">
        <v>113</v>
      </c>
      <c r="CJ79" t="s">
        <v>113</v>
      </c>
      <c r="CK79" t="s">
        <v>113</v>
      </c>
      <c r="CL79" t="s">
        <v>113</v>
      </c>
      <c r="CM79" t="s">
        <v>113</v>
      </c>
      <c r="CN79" t="s">
        <v>113</v>
      </c>
      <c r="CO79" t="s">
        <v>113</v>
      </c>
      <c r="CP79" t="s">
        <v>113</v>
      </c>
      <c r="CQ79">
        <v>9</v>
      </c>
      <c r="CR79">
        <v>9</v>
      </c>
      <c r="CS79" t="s">
        <v>113</v>
      </c>
      <c r="CT79" t="s">
        <v>113</v>
      </c>
      <c r="CU79">
        <v>2.1972245773362196</v>
      </c>
      <c r="CV79">
        <v>2.9618307218783095</v>
      </c>
      <c r="CW79">
        <v>1.6362846593051703</v>
      </c>
      <c r="CX79">
        <v>5.1360518374859279</v>
      </c>
      <c r="CY79">
        <v>0</v>
      </c>
      <c r="CZ79" t="s">
        <v>113</v>
      </c>
      <c r="DA79" t="s">
        <v>113</v>
      </c>
      <c r="DB79">
        <v>0</v>
      </c>
      <c r="DC79">
        <v>0</v>
      </c>
      <c r="DD79" t="s">
        <v>113</v>
      </c>
      <c r="DE79" t="s">
        <v>113</v>
      </c>
      <c r="DF79">
        <v>0</v>
      </c>
      <c r="DG79">
        <v>0</v>
      </c>
      <c r="DH79" t="s">
        <v>113</v>
      </c>
      <c r="DI79" t="s">
        <v>113</v>
      </c>
      <c r="DJ79">
        <v>8</v>
      </c>
      <c r="DK79">
        <v>8</v>
      </c>
      <c r="DL79" t="s">
        <v>113</v>
      </c>
      <c r="DM79" t="s">
        <v>113</v>
      </c>
      <c r="DN79" t="s">
        <v>113</v>
      </c>
      <c r="DO79" t="s">
        <v>113</v>
      </c>
      <c r="DP79" t="s">
        <v>113</v>
      </c>
      <c r="DQ79" t="s">
        <v>113</v>
      </c>
      <c r="DR79">
        <v>0</v>
      </c>
      <c r="DS79">
        <v>0</v>
      </c>
      <c r="DT79" t="s">
        <v>113</v>
      </c>
      <c r="DU79" t="s">
        <v>113</v>
      </c>
      <c r="DV79">
        <v>3</v>
      </c>
      <c r="DW79">
        <v>3</v>
      </c>
      <c r="DX79" t="s">
        <v>113</v>
      </c>
      <c r="DY79" t="s">
        <v>113</v>
      </c>
      <c r="DZ79">
        <v>12</v>
      </c>
      <c r="EA79">
        <v>12</v>
      </c>
      <c r="EB79" t="s">
        <v>113</v>
      </c>
      <c r="EC79" t="s">
        <v>113</v>
      </c>
      <c r="ED79" t="s">
        <v>113</v>
      </c>
      <c r="EE79" t="s">
        <v>113</v>
      </c>
      <c r="EF79" t="s">
        <v>113</v>
      </c>
      <c r="EG79" t="s">
        <v>113</v>
      </c>
      <c r="EH79" s="4" t="s">
        <v>113</v>
      </c>
      <c r="EI79" s="10" t="s">
        <v>113</v>
      </c>
      <c r="EJ79" s="10" t="s">
        <v>113</v>
      </c>
      <c r="EK79" s="10" t="s">
        <v>113</v>
      </c>
      <c r="EL79" t="s">
        <v>326</v>
      </c>
      <c r="EM79">
        <v>2</v>
      </c>
      <c r="EN79">
        <v>1</v>
      </c>
      <c r="EO79" s="8">
        <v>40</v>
      </c>
      <c r="EP79" s="8">
        <v>50.853450377956598</v>
      </c>
      <c r="EQ79" s="8">
        <v>60</v>
      </c>
      <c r="ER79" s="8">
        <v>60</v>
      </c>
      <c r="ES79" s="8">
        <v>60</v>
      </c>
      <c r="ET79" s="8">
        <v>30</v>
      </c>
      <c r="EU79" s="8">
        <v>30</v>
      </c>
      <c r="EV79" s="8">
        <v>30</v>
      </c>
      <c r="EW79" s="8">
        <v>3.100000000000005</v>
      </c>
      <c r="EX79">
        <f t="shared" si="26"/>
        <v>1.2640250000000022</v>
      </c>
      <c r="EY79" s="8">
        <v>3.620000000000001</v>
      </c>
      <c r="EZ79">
        <f t="shared" si="27"/>
        <v>1.4807610000000004</v>
      </c>
      <c r="FA79" s="8">
        <v>3.360000000000003</v>
      </c>
      <c r="FB79">
        <f t="shared" si="28"/>
        <v>1.3722240000000012</v>
      </c>
      <c r="FC79" s="8">
        <v>0.15440541318744599</v>
      </c>
      <c r="FD79" s="8">
        <v>0.24826097385464138</v>
      </c>
      <c r="FE79" s="8">
        <v>0.20133319352104367</v>
      </c>
      <c r="FF79" s="8">
        <v>0.13932256991656222</v>
      </c>
      <c r="FG79" s="8">
        <f t="shared" si="29"/>
        <v>3.4993225699165653</v>
      </c>
      <c r="FH79" s="8">
        <v>37.921105672329382</v>
      </c>
      <c r="FI79" s="8">
        <v>51.499160470136729</v>
      </c>
      <c r="FJ79" s="8">
        <v>44.710133071233059</v>
      </c>
    </row>
    <row r="80" spans="1:166" x14ac:dyDescent="0.2">
      <c r="A80" t="s">
        <v>381</v>
      </c>
      <c r="B80" t="s">
        <v>24</v>
      </c>
      <c r="C80" t="s">
        <v>167</v>
      </c>
      <c r="D80" t="s">
        <v>147</v>
      </c>
      <c r="E80">
        <v>3</v>
      </c>
      <c r="F80" t="s">
        <v>134</v>
      </c>
      <c r="G80">
        <v>18</v>
      </c>
      <c r="H80" s="2" t="s">
        <v>319</v>
      </c>
      <c r="I80" s="3">
        <v>30.737570000000002</v>
      </c>
      <c r="J80" s="3">
        <v>-81.463729999999998</v>
      </c>
      <c r="K80" s="3" t="s">
        <v>489</v>
      </c>
      <c r="L80" s="8">
        <v>6.75</v>
      </c>
      <c r="M80" t="s">
        <v>113</v>
      </c>
      <c r="N80" t="s">
        <v>113</v>
      </c>
      <c r="O80" t="s">
        <v>113</v>
      </c>
      <c r="P80" t="s">
        <v>113</v>
      </c>
      <c r="Q80" t="s">
        <v>113</v>
      </c>
      <c r="R80">
        <v>0</v>
      </c>
      <c r="S80">
        <v>0</v>
      </c>
      <c r="T80">
        <v>0</v>
      </c>
      <c r="U80" t="s">
        <v>113</v>
      </c>
      <c r="V80" s="9">
        <v>38</v>
      </c>
      <c r="W80" s="9">
        <v>38</v>
      </c>
      <c r="X80" t="s">
        <v>113</v>
      </c>
      <c r="Y80" t="s">
        <v>113</v>
      </c>
      <c r="Z80" s="7">
        <v>6.9119999999999999</v>
      </c>
      <c r="AA80" s="7">
        <v>6.9119999999999999</v>
      </c>
      <c r="AB80" t="s">
        <v>113</v>
      </c>
      <c r="AC80" t="s">
        <v>113</v>
      </c>
      <c r="AD80" t="s">
        <v>113</v>
      </c>
      <c r="AE80" t="s">
        <v>113</v>
      </c>
      <c r="AF80" t="s">
        <v>113</v>
      </c>
      <c r="AG80" t="s">
        <v>113</v>
      </c>
      <c r="AH80" s="7">
        <v>-215.85</v>
      </c>
      <c r="AI80" s="7">
        <v>-177.6</v>
      </c>
      <c r="AJ80" s="7">
        <v>-254.1</v>
      </c>
      <c r="AK80" s="7">
        <v>1.1299999999999999</v>
      </c>
      <c r="AL80" s="8">
        <v>-0.28000000000000003</v>
      </c>
      <c r="AM80" s="8">
        <v>-0.09</v>
      </c>
      <c r="AN80" s="8">
        <v>3.76</v>
      </c>
      <c r="AO80" s="8">
        <v>3.6666666666666667E-2</v>
      </c>
      <c r="AP80" s="8">
        <v>0.02</v>
      </c>
      <c r="AQ80" s="8">
        <v>0.03</v>
      </c>
      <c r="AR80" s="8">
        <v>0.06</v>
      </c>
      <c r="AS80" s="8">
        <v>0.10666666666666667</v>
      </c>
      <c r="AT80" s="8">
        <v>0.03</v>
      </c>
      <c r="AU80" s="8">
        <v>0.12</v>
      </c>
      <c r="AV80" s="8">
        <v>0.17</v>
      </c>
      <c r="AW80" s="8">
        <v>0.10000000000000002</v>
      </c>
      <c r="AX80" s="8">
        <v>7.0000000000000007E-2</v>
      </c>
      <c r="AY80" s="8">
        <v>0.09</v>
      </c>
      <c r="AZ80" s="8">
        <v>0.14000000000000001</v>
      </c>
      <c r="BA80">
        <v>2</v>
      </c>
      <c r="BB80" s="9">
        <v>9</v>
      </c>
      <c r="BC80" s="9">
        <v>25</v>
      </c>
      <c r="BD80" s="9">
        <v>2</v>
      </c>
      <c r="BE80" s="8" t="s">
        <v>113</v>
      </c>
      <c r="BF80" s="8" t="s">
        <v>113</v>
      </c>
      <c r="BG80" s="8" t="s">
        <v>113</v>
      </c>
      <c r="BH80">
        <v>0</v>
      </c>
      <c r="BI80">
        <v>1</v>
      </c>
      <c r="BJ80">
        <v>0</v>
      </c>
      <c r="BK80">
        <v>0</v>
      </c>
      <c r="BL80" t="s">
        <v>113</v>
      </c>
      <c r="BM80" t="s">
        <v>113</v>
      </c>
      <c r="BN80" t="s">
        <v>113</v>
      </c>
      <c r="BO80" t="s">
        <v>113</v>
      </c>
      <c r="BP80" t="s">
        <v>113</v>
      </c>
      <c r="BQ80" t="s">
        <v>113</v>
      </c>
      <c r="BR80" t="s">
        <v>113</v>
      </c>
      <c r="BS80" t="s">
        <v>113</v>
      </c>
      <c r="BT80" t="s">
        <v>113</v>
      </c>
      <c r="BU80" t="s">
        <v>111</v>
      </c>
      <c r="BV80" t="s">
        <v>111</v>
      </c>
      <c r="BW80" t="s">
        <v>111</v>
      </c>
      <c r="BX80" t="s">
        <v>111</v>
      </c>
      <c r="BY80" t="s">
        <v>111</v>
      </c>
      <c r="BZ80">
        <v>0</v>
      </c>
      <c r="CA80" t="s">
        <v>113</v>
      </c>
      <c r="CB80" t="s">
        <v>113</v>
      </c>
      <c r="CC80" t="s">
        <v>113</v>
      </c>
      <c r="CD80" t="s">
        <v>113</v>
      </c>
      <c r="CE80" t="s">
        <v>113</v>
      </c>
      <c r="CF80" t="s">
        <v>113</v>
      </c>
      <c r="CG80" t="s">
        <v>113</v>
      </c>
      <c r="CH80" t="s">
        <v>113</v>
      </c>
      <c r="CI80" t="s">
        <v>113</v>
      </c>
      <c r="CJ80" t="s">
        <v>113</v>
      </c>
      <c r="CK80" t="s">
        <v>113</v>
      </c>
      <c r="CL80" t="s">
        <v>113</v>
      </c>
      <c r="CM80" t="s">
        <v>113</v>
      </c>
      <c r="CN80" t="s">
        <v>113</v>
      </c>
      <c r="CO80" t="s">
        <v>113</v>
      </c>
      <c r="CP80" t="s">
        <v>113</v>
      </c>
      <c r="CQ80">
        <v>0</v>
      </c>
      <c r="CR80">
        <v>0</v>
      </c>
      <c r="CS80" t="s">
        <v>113</v>
      </c>
      <c r="CT80" t="s">
        <v>113</v>
      </c>
      <c r="CU80" t="s">
        <v>111</v>
      </c>
      <c r="CV80" t="s">
        <v>111</v>
      </c>
      <c r="CW80" t="s">
        <v>111</v>
      </c>
      <c r="CX80">
        <v>0</v>
      </c>
      <c r="CY80">
        <v>0</v>
      </c>
      <c r="CZ80" t="s">
        <v>113</v>
      </c>
      <c r="DA80" t="s">
        <v>113</v>
      </c>
      <c r="DB80" t="s">
        <v>113</v>
      </c>
      <c r="DC80" t="s">
        <v>113</v>
      </c>
      <c r="DD80" t="s">
        <v>113</v>
      </c>
      <c r="DE80" t="s">
        <v>113</v>
      </c>
      <c r="DF80">
        <v>0</v>
      </c>
      <c r="DG80">
        <v>0</v>
      </c>
      <c r="DH80" t="s">
        <v>113</v>
      </c>
      <c r="DI80" t="s">
        <v>113</v>
      </c>
      <c r="DJ80">
        <v>9</v>
      </c>
      <c r="DK80">
        <v>9</v>
      </c>
      <c r="DL80" t="s">
        <v>113</v>
      </c>
      <c r="DM80" t="s">
        <v>113</v>
      </c>
      <c r="DN80" t="s">
        <v>113</v>
      </c>
      <c r="DO80" t="s">
        <v>113</v>
      </c>
      <c r="DP80" t="s">
        <v>113</v>
      </c>
      <c r="DQ80" t="s">
        <v>113</v>
      </c>
      <c r="DR80">
        <v>0</v>
      </c>
      <c r="DS80">
        <v>0</v>
      </c>
      <c r="DT80" t="s">
        <v>113</v>
      </c>
      <c r="DU80" t="s">
        <v>113</v>
      </c>
      <c r="DV80">
        <v>0</v>
      </c>
      <c r="DW80">
        <v>0</v>
      </c>
      <c r="DX80" t="s">
        <v>113</v>
      </c>
      <c r="DY80" t="s">
        <v>113</v>
      </c>
      <c r="DZ80">
        <v>20</v>
      </c>
      <c r="EA80">
        <v>20</v>
      </c>
      <c r="EB80" t="s">
        <v>113</v>
      </c>
      <c r="EC80" t="s">
        <v>113</v>
      </c>
      <c r="ED80" t="s">
        <v>113</v>
      </c>
      <c r="EE80" t="s">
        <v>113</v>
      </c>
      <c r="EF80" t="s">
        <v>113</v>
      </c>
      <c r="EG80" t="s">
        <v>113</v>
      </c>
      <c r="EH80" s="4" t="s">
        <v>113</v>
      </c>
      <c r="EI80" s="10" t="s">
        <v>113</v>
      </c>
      <c r="EJ80" s="10" t="s">
        <v>113</v>
      </c>
      <c r="EK80" s="10" t="s">
        <v>113</v>
      </c>
      <c r="EL80" t="s">
        <v>326</v>
      </c>
      <c r="EM80">
        <v>2</v>
      </c>
      <c r="EN80">
        <v>1</v>
      </c>
      <c r="EO80" s="8">
        <v>33.94736842105263</v>
      </c>
      <c r="EP80" s="8">
        <v>54.684832967568894</v>
      </c>
      <c r="EQ80" s="8">
        <v>40</v>
      </c>
      <c r="ER80" s="8">
        <v>50</v>
      </c>
      <c r="ES80" s="8">
        <v>45</v>
      </c>
      <c r="ET80" s="8">
        <v>20</v>
      </c>
      <c r="EU80" s="8">
        <v>40</v>
      </c>
      <c r="EV80" s="8">
        <v>30</v>
      </c>
      <c r="EW80" s="8">
        <v>2.3600000000000065</v>
      </c>
      <c r="EX80">
        <f t="shared" si="26"/>
        <v>0.95792400000000266</v>
      </c>
      <c r="EY80" s="8">
        <v>4.84</v>
      </c>
      <c r="EZ80">
        <f t="shared" si="27"/>
        <v>1.994564</v>
      </c>
      <c r="FA80" s="8">
        <v>3.6000000000000032</v>
      </c>
      <c r="FB80">
        <f t="shared" si="28"/>
        <v>1.4724000000000013</v>
      </c>
      <c r="FC80" s="8">
        <v>0.1130394587553053</v>
      </c>
      <c r="FD80" s="8">
        <v>0.45219716768978302</v>
      </c>
      <c r="FE80" s="8">
        <v>0.28261831322254416</v>
      </c>
      <c r="FF80" s="8">
        <v>0.19557187275000054</v>
      </c>
      <c r="FG80" s="8">
        <f t="shared" si="29"/>
        <v>3.7955718727500036</v>
      </c>
      <c r="FH80" s="8">
        <v>34.458124973736176</v>
      </c>
      <c r="FI80" s="8">
        <v>61.830669178873144</v>
      </c>
      <c r="FJ80" s="8">
        <v>48.144397076304656</v>
      </c>
    </row>
    <row r="81" spans="1:166" x14ac:dyDescent="0.2">
      <c r="A81" t="s">
        <v>275</v>
      </c>
      <c r="B81" t="s">
        <v>24</v>
      </c>
      <c r="C81" t="s">
        <v>167</v>
      </c>
      <c r="D81" t="s">
        <v>147</v>
      </c>
      <c r="E81">
        <v>3</v>
      </c>
      <c r="F81" t="s">
        <v>135</v>
      </c>
      <c r="G81">
        <v>18</v>
      </c>
      <c r="H81" s="2" t="s">
        <v>319</v>
      </c>
      <c r="I81" s="3">
        <v>30.737570000000002</v>
      </c>
      <c r="J81" s="3">
        <v>-81.463729999999998</v>
      </c>
      <c r="K81" s="3" t="s">
        <v>491</v>
      </c>
      <c r="L81" s="8">
        <v>9.0250000000000021</v>
      </c>
      <c r="M81" t="s">
        <v>113</v>
      </c>
      <c r="N81" t="s">
        <v>113</v>
      </c>
      <c r="O81" t="s">
        <v>113</v>
      </c>
      <c r="P81" t="s">
        <v>113</v>
      </c>
      <c r="Q81" t="s">
        <v>113</v>
      </c>
      <c r="R81">
        <v>6</v>
      </c>
      <c r="S81">
        <v>2.4</v>
      </c>
      <c r="T81">
        <v>0</v>
      </c>
      <c r="U81" t="s">
        <v>113</v>
      </c>
      <c r="V81" s="9">
        <v>36</v>
      </c>
      <c r="W81" s="9">
        <v>36</v>
      </c>
      <c r="X81" t="s">
        <v>113</v>
      </c>
      <c r="Y81" t="s">
        <v>113</v>
      </c>
      <c r="Z81" s="7">
        <v>6.8630000000000004</v>
      </c>
      <c r="AA81" s="7">
        <v>6.8630000000000004</v>
      </c>
      <c r="AB81" t="s">
        <v>113</v>
      </c>
      <c r="AC81" t="s">
        <v>113</v>
      </c>
      <c r="AD81" t="s">
        <v>113</v>
      </c>
      <c r="AE81" t="s">
        <v>113</v>
      </c>
      <c r="AF81" t="s">
        <v>113</v>
      </c>
      <c r="AG81" t="s">
        <v>113</v>
      </c>
      <c r="AH81" s="7">
        <v>-306.55</v>
      </c>
      <c r="AI81" s="7">
        <v>-324.3</v>
      </c>
      <c r="AJ81" s="7">
        <v>-288.8</v>
      </c>
      <c r="AK81" s="7">
        <v>1.6600000000000001</v>
      </c>
      <c r="AL81" s="8">
        <v>-0.63</v>
      </c>
      <c r="AM81" s="8">
        <v>3.76</v>
      </c>
      <c r="AN81" s="8">
        <v>1.85</v>
      </c>
      <c r="AO81" s="8">
        <v>0.17333333333333334</v>
      </c>
      <c r="AP81" s="8">
        <v>0.12</v>
      </c>
      <c r="AQ81" s="8">
        <v>0.34</v>
      </c>
      <c r="AR81" s="8">
        <v>0.06</v>
      </c>
      <c r="AS81" s="8">
        <v>0.12333333333333334</v>
      </c>
      <c r="AT81" s="8">
        <v>0.1</v>
      </c>
      <c r="AU81" s="8">
        <v>0.16</v>
      </c>
      <c r="AV81" s="8">
        <v>0.11</v>
      </c>
      <c r="AW81" s="8">
        <v>0.14333333333333334</v>
      </c>
      <c r="AX81" s="8">
        <v>0.1</v>
      </c>
      <c r="AY81" s="8">
        <v>0.12</v>
      </c>
      <c r="AZ81" s="8">
        <v>0.21</v>
      </c>
      <c r="BA81">
        <v>2</v>
      </c>
      <c r="BB81" s="9">
        <v>2</v>
      </c>
      <c r="BC81" s="9">
        <v>5</v>
      </c>
      <c r="BD81" s="9">
        <v>0</v>
      </c>
      <c r="BE81" s="8" t="s">
        <v>113</v>
      </c>
      <c r="BF81" s="8" t="s">
        <v>113</v>
      </c>
      <c r="BG81" s="8" t="s">
        <v>113</v>
      </c>
      <c r="BH81">
        <v>0.5</v>
      </c>
      <c r="BI81">
        <v>0.5</v>
      </c>
      <c r="BJ81">
        <v>0</v>
      </c>
      <c r="BK81">
        <v>38</v>
      </c>
      <c r="BL81">
        <v>11</v>
      </c>
      <c r="BM81">
        <v>7</v>
      </c>
      <c r="BN81">
        <v>26</v>
      </c>
      <c r="BO81">
        <v>14</v>
      </c>
      <c r="BP81">
        <v>16</v>
      </c>
      <c r="BQ81">
        <v>27</v>
      </c>
      <c r="BR81">
        <v>14</v>
      </c>
      <c r="BS81">
        <v>13</v>
      </c>
      <c r="BT81">
        <v>14</v>
      </c>
      <c r="BU81">
        <v>35</v>
      </c>
      <c r="BV81">
        <v>6</v>
      </c>
      <c r="BW81">
        <v>41</v>
      </c>
      <c r="BX81">
        <v>47</v>
      </c>
      <c r="BY81">
        <v>39</v>
      </c>
      <c r="BZ81">
        <v>23.2</v>
      </c>
      <c r="CA81" t="s">
        <v>113</v>
      </c>
      <c r="CB81" t="s">
        <v>113</v>
      </c>
      <c r="CC81" t="s">
        <v>113</v>
      </c>
      <c r="CD81" t="s">
        <v>113</v>
      </c>
      <c r="CE81" t="s">
        <v>113</v>
      </c>
      <c r="CF81" t="s">
        <v>113</v>
      </c>
      <c r="CG81" t="s">
        <v>113</v>
      </c>
      <c r="CH81" t="s">
        <v>113</v>
      </c>
      <c r="CI81" t="s">
        <v>113</v>
      </c>
      <c r="CJ81" t="s">
        <v>113</v>
      </c>
      <c r="CK81" t="s">
        <v>113</v>
      </c>
      <c r="CL81" t="s">
        <v>113</v>
      </c>
      <c r="CM81" t="s">
        <v>113</v>
      </c>
      <c r="CN81" t="s">
        <v>113</v>
      </c>
      <c r="CO81" t="s">
        <v>113</v>
      </c>
      <c r="CP81" t="s">
        <v>113</v>
      </c>
      <c r="CQ81">
        <v>1</v>
      </c>
      <c r="CR81">
        <v>1</v>
      </c>
      <c r="CS81" t="s">
        <v>113</v>
      </c>
      <c r="CT81" t="s">
        <v>113</v>
      </c>
      <c r="CU81">
        <v>0</v>
      </c>
      <c r="CV81">
        <v>3.1441522786722644</v>
      </c>
      <c r="CW81">
        <v>0.30980537364633687</v>
      </c>
      <c r="CX81">
        <v>1.363159781494921</v>
      </c>
      <c r="CY81">
        <v>0</v>
      </c>
      <c r="CZ81" t="s">
        <v>113</v>
      </c>
      <c r="DA81" t="s">
        <v>113</v>
      </c>
      <c r="DB81">
        <v>0</v>
      </c>
      <c r="DC81">
        <v>0</v>
      </c>
      <c r="DD81" t="s">
        <v>113</v>
      </c>
      <c r="DE81" t="s">
        <v>113</v>
      </c>
      <c r="DF81">
        <v>0</v>
      </c>
      <c r="DG81">
        <v>0</v>
      </c>
      <c r="DH81" t="s">
        <v>113</v>
      </c>
      <c r="DI81" t="s">
        <v>113</v>
      </c>
      <c r="DJ81">
        <v>17</v>
      </c>
      <c r="DK81">
        <v>17</v>
      </c>
      <c r="DL81" t="s">
        <v>113</v>
      </c>
      <c r="DM81" t="s">
        <v>113</v>
      </c>
      <c r="DN81" t="s">
        <v>113</v>
      </c>
      <c r="DO81" t="s">
        <v>113</v>
      </c>
      <c r="DP81" t="s">
        <v>113</v>
      </c>
      <c r="DQ81" t="s">
        <v>113</v>
      </c>
      <c r="DR81">
        <v>0</v>
      </c>
      <c r="DS81">
        <v>0</v>
      </c>
      <c r="DT81" t="s">
        <v>113</v>
      </c>
      <c r="DU81" t="s">
        <v>113</v>
      </c>
      <c r="DV81">
        <v>0</v>
      </c>
      <c r="DW81">
        <v>0</v>
      </c>
      <c r="DX81" t="s">
        <v>113</v>
      </c>
      <c r="DY81" t="s">
        <v>113</v>
      </c>
      <c r="DZ81">
        <v>2</v>
      </c>
      <c r="EA81">
        <v>2</v>
      </c>
      <c r="EB81" t="s">
        <v>113</v>
      </c>
      <c r="EC81" t="s">
        <v>113</v>
      </c>
      <c r="ED81" t="s">
        <v>113</v>
      </c>
      <c r="EE81" t="s">
        <v>113</v>
      </c>
      <c r="EF81" t="s">
        <v>113</v>
      </c>
      <c r="EG81" t="s">
        <v>113</v>
      </c>
      <c r="EH81" s="4" t="s">
        <v>113</v>
      </c>
      <c r="EI81" s="10" t="s">
        <v>113</v>
      </c>
      <c r="EJ81" s="10" t="s">
        <v>113</v>
      </c>
      <c r="EK81" s="10" t="s">
        <v>113</v>
      </c>
      <c r="EL81" t="s">
        <v>326</v>
      </c>
      <c r="EM81">
        <v>2</v>
      </c>
      <c r="EN81">
        <v>1</v>
      </c>
      <c r="EO81" s="8">
        <v>30</v>
      </c>
      <c r="EP81" s="8">
        <v>55.858327237259203</v>
      </c>
      <c r="EQ81" s="8">
        <v>60</v>
      </c>
      <c r="ER81" s="8">
        <v>30</v>
      </c>
      <c r="ES81" s="8">
        <v>45</v>
      </c>
      <c r="ET81" s="8">
        <v>30</v>
      </c>
      <c r="EU81" s="8">
        <v>50</v>
      </c>
      <c r="EV81" s="8">
        <v>40</v>
      </c>
      <c r="EW81" s="8">
        <v>2.1199999999999974</v>
      </c>
      <c r="EX81">
        <f t="shared" si="26"/>
        <v>0.859235999999999</v>
      </c>
      <c r="EY81" s="8">
        <v>4.2399999999999949</v>
      </c>
      <c r="EZ81">
        <f t="shared" si="27"/>
        <v>1.7409439999999978</v>
      </c>
      <c r="FA81" s="8">
        <v>3.1799999999999962</v>
      </c>
      <c r="FB81">
        <f t="shared" si="28"/>
        <v>1.2972809999999984</v>
      </c>
      <c r="FC81" s="8">
        <v>0.18029777687130327</v>
      </c>
      <c r="FD81" s="8">
        <v>1.127877389194627</v>
      </c>
      <c r="FE81" s="8">
        <v>0.6540875830329651</v>
      </c>
      <c r="FF81" s="8">
        <v>0.45262860745881184</v>
      </c>
      <c r="FG81" s="8">
        <f t="shared" si="29"/>
        <v>3.6326286074588081</v>
      </c>
      <c r="FH81" s="8">
        <v>34.586987558637567</v>
      </c>
      <c r="FI81" s="8">
        <v>59.459139594058854</v>
      </c>
      <c r="FJ81" s="8">
        <v>47.023063576348207</v>
      </c>
    </row>
    <row r="82" spans="1:166" x14ac:dyDescent="0.2">
      <c r="A82" t="s">
        <v>382</v>
      </c>
      <c r="B82" t="s">
        <v>24</v>
      </c>
      <c r="C82" t="s">
        <v>167</v>
      </c>
      <c r="D82" t="s">
        <v>147</v>
      </c>
      <c r="E82">
        <v>3</v>
      </c>
      <c r="F82" t="s">
        <v>220</v>
      </c>
      <c r="G82">
        <v>18</v>
      </c>
      <c r="H82" s="2" t="s">
        <v>319</v>
      </c>
      <c r="I82" s="3">
        <v>30.737570000000002</v>
      </c>
      <c r="J82" s="3">
        <v>-81.463729999999998</v>
      </c>
      <c r="K82" s="3" t="s">
        <v>489</v>
      </c>
      <c r="L82" s="8">
        <v>10.275</v>
      </c>
      <c r="M82" t="s">
        <v>113</v>
      </c>
      <c r="N82" t="s">
        <v>113</v>
      </c>
      <c r="O82" t="s">
        <v>113</v>
      </c>
      <c r="P82" t="s">
        <v>113</v>
      </c>
      <c r="Q82" t="s">
        <v>113</v>
      </c>
      <c r="R82">
        <v>4</v>
      </c>
      <c r="S82">
        <v>1.6</v>
      </c>
      <c r="T82">
        <v>0</v>
      </c>
      <c r="U82" t="s">
        <v>113</v>
      </c>
      <c r="V82" s="9">
        <v>35</v>
      </c>
      <c r="W82" s="9">
        <v>35</v>
      </c>
      <c r="X82" t="s">
        <v>113</v>
      </c>
      <c r="Y82" t="s">
        <v>113</v>
      </c>
      <c r="Z82" s="7">
        <v>7.0620000000000003</v>
      </c>
      <c r="AA82" s="7">
        <v>7.0620000000000003</v>
      </c>
      <c r="AB82" t="s">
        <v>113</v>
      </c>
      <c r="AC82" t="s">
        <v>113</v>
      </c>
      <c r="AD82" t="s">
        <v>113</v>
      </c>
      <c r="AE82" t="s">
        <v>113</v>
      </c>
      <c r="AF82" t="s">
        <v>113</v>
      </c>
      <c r="AG82" t="s">
        <v>113</v>
      </c>
      <c r="AH82" s="7">
        <v>-270.70000000000005</v>
      </c>
      <c r="AI82" s="7">
        <v>-292.60000000000002</v>
      </c>
      <c r="AJ82" s="7">
        <v>-248.8</v>
      </c>
      <c r="AK82" s="7">
        <v>0.21666666666666665</v>
      </c>
      <c r="AL82" s="8">
        <v>-0.11</v>
      </c>
      <c r="AM82" s="8">
        <v>-0.09</v>
      </c>
      <c r="AN82" s="8">
        <v>0.85</v>
      </c>
      <c r="AO82" s="8">
        <v>0.03</v>
      </c>
      <c r="AP82" s="8">
        <v>0.03</v>
      </c>
      <c r="AQ82" s="8">
        <v>0.03</v>
      </c>
      <c r="AR82" s="8">
        <v>0.03</v>
      </c>
      <c r="AS82" s="8">
        <v>7.0000000000000007E-2</v>
      </c>
      <c r="AT82" s="8">
        <v>7.0000000000000007E-2</v>
      </c>
      <c r="AU82" s="8">
        <v>0.09</v>
      </c>
      <c r="AV82" s="8">
        <v>0.05</v>
      </c>
      <c r="AW82" s="8">
        <v>0.11</v>
      </c>
      <c r="AX82" s="8">
        <v>0.12</v>
      </c>
      <c r="AY82" s="8">
        <v>0.14000000000000001</v>
      </c>
      <c r="AZ82" s="8">
        <v>7.0000000000000007E-2</v>
      </c>
      <c r="BA82">
        <v>0</v>
      </c>
      <c r="BB82" s="9">
        <v>3</v>
      </c>
      <c r="BC82" s="9">
        <v>50</v>
      </c>
      <c r="BD82" s="9">
        <v>2</v>
      </c>
      <c r="BE82" s="8" t="s">
        <v>113</v>
      </c>
      <c r="BF82" s="8" t="s">
        <v>113</v>
      </c>
      <c r="BG82" s="8" t="s">
        <v>113</v>
      </c>
      <c r="BH82">
        <v>0.4</v>
      </c>
      <c r="BI82">
        <v>0.6</v>
      </c>
      <c r="BJ82">
        <v>0</v>
      </c>
      <c r="BK82">
        <v>46</v>
      </c>
      <c r="BL82">
        <v>11</v>
      </c>
      <c r="BM82">
        <v>18</v>
      </c>
      <c r="BN82">
        <v>51</v>
      </c>
      <c r="BO82">
        <v>17</v>
      </c>
      <c r="BP82">
        <v>21</v>
      </c>
      <c r="BQ82">
        <v>32</v>
      </c>
      <c r="BR82">
        <v>16</v>
      </c>
      <c r="BS82">
        <v>22</v>
      </c>
      <c r="BT82">
        <v>30</v>
      </c>
      <c r="BU82">
        <v>20</v>
      </c>
      <c r="BV82">
        <v>15</v>
      </c>
      <c r="BW82">
        <v>16</v>
      </c>
      <c r="BX82">
        <v>20</v>
      </c>
      <c r="BY82">
        <v>57</v>
      </c>
      <c r="BZ82">
        <v>26.133333333333333</v>
      </c>
      <c r="CA82" t="s">
        <v>113</v>
      </c>
      <c r="CB82" t="s">
        <v>113</v>
      </c>
      <c r="CC82" t="s">
        <v>113</v>
      </c>
      <c r="CD82" t="s">
        <v>113</v>
      </c>
      <c r="CE82" t="s">
        <v>113</v>
      </c>
      <c r="CF82" t="s">
        <v>113</v>
      </c>
      <c r="CG82" t="s">
        <v>113</v>
      </c>
      <c r="CH82" t="s">
        <v>113</v>
      </c>
      <c r="CI82" t="s">
        <v>113</v>
      </c>
      <c r="CJ82" t="s">
        <v>113</v>
      </c>
      <c r="CK82" t="s">
        <v>113</v>
      </c>
      <c r="CL82" t="s">
        <v>113</v>
      </c>
      <c r="CM82" t="s">
        <v>113</v>
      </c>
      <c r="CN82" t="s">
        <v>113</v>
      </c>
      <c r="CO82" t="s">
        <v>113</v>
      </c>
      <c r="CP82" t="s">
        <v>113</v>
      </c>
      <c r="CQ82">
        <v>11</v>
      </c>
      <c r="CR82">
        <v>11</v>
      </c>
      <c r="CS82" t="s">
        <v>113</v>
      </c>
      <c r="CT82" t="s">
        <v>113</v>
      </c>
      <c r="CU82">
        <v>2.3978952727983707</v>
      </c>
      <c r="CV82">
        <v>3.2632116386882526</v>
      </c>
      <c r="CW82">
        <v>2.3901877620615348</v>
      </c>
      <c r="CX82">
        <v>10.915543275550695</v>
      </c>
      <c r="CY82">
        <v>0</v>
      </c>
      <c r="CZ82" t="s">
        <v>113</v>
      </c>
      <c r="DA82" t="s">
        <v>113</v>
      </c>
      <c r="DB82">
        <v>0</v>
      </c>
      <c r="DC82">
        <v>0</v>
      </c>
      <c r="DD82" t="s">
        <v>113</v>
      </c>
      <c r="DE82" t="s">
        <v>113</v>
      </c>
      <c r="DF82">
        <v>1</v>
      </c>
      <c r="DG82">
        <v>1</v>
      </c>
      <c r="DH82" t="s">
        <v>113</v>
      </c>
      <c r="DI82" t="s">
        <v>113</v>
      </c>
      <c r="DJ82">
        <v>5</v>
      </c>
      <c r="DK82">
        <v>5</v>
      </c>
      <c r="DL82" t="s">
        <v>113</v>
      </c>
      <c r="DM82" t="s">
        <v>113</v>
      </c>
      <c r="DN82" t="s">
        <v>113</v>
      </c>
      <c r="DO82" t="s">
        <v>113</v>
      </c>
      <c r="DP82" t="s">
        <v>113</v>
      </c>
      <c r="DQ82" t="s">
        <v>113</v>
      </c>
      <c r="DR82">
        <v>2</v>
      </c>
      <c r="DS82">
        <v>2</v>
      </c>
      <c r="DT82" t="s">
        <v>113</v>
      </c>
      <c r="DU82" t="s">
        <v>113</v>
      </c>
      <c r="DV82">
        <v>8</v>
      </c>
      <c r="DW82">
        <v>8</v>
      </c>
      <c r="DX82" t="s">
        <v>113</v>
      </c>
      <c r="DY82" t="s">
        <v>113</v>
      </c>
      <c r="DZ82">
        <v>10</v>
      </c>
      <c r="EA82">
        <v>10</v>
      </c>
      <c r="EB82" t="s">
        <v>113</v>
      </c>
      <c r="EC82" t="s">
        <v>113</v>
      </c>
      <c r="ED82" t="s">
        <v>113</v>
      </c>
      <c r="EE82" t="s">
        <v>113</v>
      </c>
      <c r="EF82" t="s">
        <v>113</v>
      </c>
      <c r="EG82" t="s">
        <v>113</v>
      </c>
      <c r="EH82" s="4" t="s">
        <v>113</v>
      </c>
      <c r="EI82" s="10" t="s">
        <v>113</v>
      </c>
      <c r="EJ82" s="10" t="s">
        <v>113</v>
      </c>
      <c r="EK82" s="10" t="s">
        <v>113</v>
      </c>
      <c r="EL82" t="s">
        <v>326</v>
      </c>
      <c r="EM82">
        <v>2</v>
      </c>
      <c r="EN82">
        <v>0</v>
      </c>
      <c r="EO82" s="8">
        <v>31.75</v>
      </c>
      <c r="EP82" s="8">
        <v>53.666788588149231</v>
      </c>
      <c r="EQ82" s="8">
        <v>60</v>
      </c>
      <c r="ER82" s="8">
        <v>30</v>
      </c>
      <c r="ES82" s="8">
        <v>45</v>
      </c>
      <c r="ET82" s="8">
        <v>30</v>
      </c>
      <c r="EU82" s="8">
        <v>50</v>
      </c>
      <c r="EV82" s="8">
        <v>40</v>
      </c>
      <c r="EW82" s="8">
        <v>3.0400000000000027</v>
      </c>
      <c r="EX82">
        <f t="shared" si="26"/>
        <v>1.2391040000000011</v>
      </c>
      <c r="EY82" s="8">
        <v>5.2999999999999936</v>
      </c>
      <c r="EZ82">
        <f t="shared" si="27"/>
        <v>2.1902249999999972</v>
      </c>
      <c r="FA82" s="8">
        <v>4.1699999999999982</v>
      </c>
      <c r="FB82">
        <f t="shared" si="28"/>
        <v>1.7114722499999993</v>
      </c>
      <c r="FC82" s="8">
        <v>0.25902442539087833</v>
      </c>
      <c r="FD82" s="8">
        <v>0.81685857049750166</v>
      </c>
      <c r="FE82" s="8">
        <v>0.53794149794418999</v>
      </c>
      <c r="FF82" s="8">
        <v>0.37225551657737943</v>
      </c>
      <c r="FG82" s="8">
        <f t="shared" si="29"/>
        <v>4.5422555165773773</v>
      </c>
      <c r="FH82" s="8">
        <v>37.935009726925578</v>
      </c>
      <c r="FI82" s="8">
        <v>78.629879064378329</v>
      </c>
      <c r="FJ82" s="8">
        <v>58.28244439565195</v>
      </c>
    </row>
    <row r="83" spans="1:166" x14ac:dyDescent="0.2">
      <c r="A83" t="s">
        <v>383</v>
      </c>
      <c r="B83" t="s">
        <v>24</v>
      </c>
      <c r="C83" t="s">
        <v>167</v>
      </c>
      <c r="D83" t="s">
        <v>147</v>
      </c>
      <c r="E83">
        <v>3</v>
      </c>
      <c r="F83" t="s">
        <v>221</v>
      </c>
      <c r="G83">
        <v>18</v>
      </c>
      <c r="H83" s="2" t="s">
        <v>319</v>
      </c>
      <c r="I83" s="3">
        <v>30.737570000000002</v>
      </c>
      <c r="J83" s="3">
        <v>-81.463729999999998</v>
      </c>
      <c r="K83" s="3" t="s">
        <v>489</v>
      </c>
      <c r="L83" s="8">
        <v>10.899999999999999</v>
      </c>
      <c r="M83" t="s">
        <v>113</v>
      </c>
      <c r="N83" t="s">
        <v>113</v>
      </c>
      <c r="O83" t="s">
        <v>113</v>
      </c>
      <c r="P83" t="s">
        <v>113</v>
      </c>
      <c r="Q83" t="s">
        <v>113</v>
      </c>
      <c r="R83">
        <v>11</v>
      </c>
      <c r="S83">
        <v>4.4000000000000004</v>
      </c>
      <c r="T83">
        <v>0</v>
      </c>
      <c r="U83" t="s">
        <v>113</v>
      </c>
      <c r="V83" s="9">
        <v>40</v>
      </c>
      <c r="W83" s="9">
        <v>40</v>
      </c>
      <c r="X83" t="s">
        <v>113</v>
      </c>
      <c r="Y83" t="s">
        <v>113</v>
      </c>
      <c r="Z83" s="7">
        <v>6.8680000000000003</v>
      </c>
      <c r="AA83" s="7">
        <v>6.8680000000000003</v>
      </c>
      <c r="AB83" t="s">
        <v>113</v>
      </c>
      <c r="AC83" t="s">
        <v>113</v>
      </c>
      <c r="AD83" t="s">
        <v>113</v>
      </c>
      <c r="AE83" t="s">
        <v>113</v>
      </c>
      <c r="AF83" t="s">
        <v>113</v>
      </c>
      <c r="AG83" t="s">
        <v>113</v>
      </c>
      <c r="AH83" s="7">
        <v>-252.10000000000002</v>
      </c>
      <c r="AI83" s="7">
        <v>-328.6</v>
      </c>
      <c r="AJ83" s="7">
        <v>-175.6</v>
      </c>
      <c r="AK83" s="7">
        <v>0.38999999999999996</v>
      </c>
      <c r="AL83" s="8">
        <v>0.38</v>
      </c>
      <c r="AM83" s="8">
        <v>0.51</v>
      </c>
      <c r="AN83" s="8">
        <v>0.28000000000000003</v>
      </c>
      <c r="AO83" s="8">
        <v>6.0000000000000005E-2</v>
      </c>
      <c r="AP83" s="8">
        <v>0.04</v>
      </c>
      <c r="AQ83" s="8">
        <v>0.1</v>
      </c>
      <c r="AR83" s="8">
        <v>0.04</v>
      </c>
      <c r="AS83" s="8">
        <v>9.6666666666666679E-2</v>
      </c>
      <c r="AT83" s="8">
        <v>0.04</v>
      </c>
      <c r="AU83" s="8">
        <v>0.11</v>
      </c>
      <c r="AV83" s="8">
        <v>0.14000000000000001</v>
      </c>
      <c r="AW83" s="8">
        <v>9.0000000000000011E-2</v>
      </c>
      <c r="AX83" s="8">
        <v>0.03</v>
      </c>
      <c r="AY83" s="8">
        <v>0.1</v>
      </c>
      <c r="AZ83" s="8">
        <v>0.14000000000000001</v>
      </c>
      <c r="BA83">
        <v>2</v>
      </c>
      <c r="BB83" s="9">
        <v>4</v>
      </c>
      <c r="BC83" s="9">
        <v>30</v>
      </c>
      <c r="BD83" s="9">
        <v>2</v>
      </c>
      <c r="BE83" s="8" t="s">
        <v>113</v>
      </c>
      <c r="BF83" s="8" t="s">
        <v>113</v>
      </c>
      <c r="BG83" s="8" t="s">
        <v>113</v>
      </c>
      <c r="BH83">
        <v>0</v>
      </c>
      <c r="BI83">
        <v>1</v>
      </c>
      <c r="BJ83">
        <v>0</v>
      </c>
      <c r="BK83">
        <v>0</v>
      </c>
      <c r="BL83" t="s">
        <v>113</v>
      </c>
      <c r="BM83" t="s">
        <v>113</v>
      </c>
      <c r="BN83" t="s">
        <v>113</v>
      </c>
      <c r="BO83" t="s">
        <v>113</v>
      </c>
      <c r="BP83" t="s">
        <v>113</v>
      </c>
      <c r="BQ83" t="s">
        <v>113</v>
      </c>
      <c r="BR83" t="s">
        <v>113</v>
      </c>
      <c r="BS83" t="s">
        <v>113</v>
      </c>
      <c r="BT83" t="s">
        <v>113</v>
      </c>
      <c r="BU83" t="s">
        <v>111</v>
      </c>
      <c r="BV83" t="s">
        <v>111</v>
      </c>
      <c r="BW83" t="s">
        <v>111</v>
      </c>
      <c r="BX83" t="s">
        <v>111</v>
      </c>
      <c r="BY83" t="s">
        <v>111</v>
      </c>
      <c r="BZ83">
        <v>0</v>
      </c>
      <c r="CA83" t="s">
        <v>113</v>
      </c>
      <c r="CB83" t="s">
        <v>113</v>
      </c>
      <c r="CC83" t="s">
        <v>113</v>
      </c>
      <c r="CD83" t="s">
        <v>113</v>
      </c>
      <c r="CE83" t="s">
        <v>113</v>
      </c>
      <c r="CF83" t="s">
        <v>113</v>
      </c>
      <c r="CG83" t="s">
        <v>113</v>
      </c>
      <c r="CH83" t="s">
        <v>113</v>
      </c>
      <c r="CI83" t="s">
        <v>113</v>
      </c>
      <c r="CJ83" t="s">
        <v>113</v>
      </c>
      <c r="CK83" t="s">
        <v>113</v>
      </c>
      <c r="CL83" t="s">
        <v>113</v>
      </c>
      <c r="CM83" t="s">
        <v>113</v>
      </c>
      <c r="CN83" t="s">
        <v>113</v>
      </c>
      <c r="CO83" t="s">
        <v>113</v>
      </c>
      <c r="CP83" t="s">
        <v>113</v>
      </c>
      <c r="CQ83">
        <v>0</v>
      </c>
      <c r="CR83">
        <v>0</v>
      </c>
      <c r="CS83" t="s">
        <v>113</v>
      </c>
      <c r="CT83" t="s">
        <v>113</v>
      </c>
      <c r="CU83" t="s">
        <v>111</v>
      </c>
      <c r="CV83" t="s">
        <v>111</v>
      </c>
      <c r="CW83" t="s">
        <v>111</v>
      </c>
      <c r="CX83">
        <v>0</v>
      </c>
      <c r="CY83">
        <v>0</v>
      </c>
      <c r="CZ83" t="s">
        <v>113</v>
      </c>
      <c r="DA83" t="s">
        <v>113</v>
      </c>
      <c r="DB83" t="s">
        <v>113</v>
      </c>
      <c r="DC83" t="s">
        <v>113</v>
      </c>
      <c r="DD83" t="s">
        <v>113</v>
      </c>
      <c r="DE83" t="s">
        <v>113</v>
      </c>
      <c r="DF83">
        <v>0</v>
      </c>
      <c r="DG83">
        <v>0</v>
      </c>
      <c r="DH83" t="s">
        <v>113</v>
      </c>
      <c r="DI83" t="s">
        <v>113</v>
      </c>
      <c r="DJ83">
        <v>14</v>
      </c>
      <c r="DK83">
        <v>14</v>
      </c>
      <c r="DL83" t="s">
        <v>113</v>
      </c>
      <c r="DM83" t="s">
        <v>113</v>
      </c>
      <c r="DN83" t="s">
        <v>113</v>
      </c>
      <c r="DO83" t="s">
        <v>113</v>
      </c>
      <c r="DP83" t="s">
        <v>113</v>
      </c>
      <c r="DQ83" t="s">
        <v>113</v>
      </c>
      <c r="DR83">
        <v>0</v>
      </c>
      <c r="DS83">
        <v>0</v>
      </c>
      <c r="DT83" t="s">
        <v>113</v>
      </c>
      <c r="DU83" t="s">
        <v>113</v>
      </c>
      <c r="DV83">
        <v>0</v>
      </c>
      <c r="DW83">
        <v>0</v>
      </c>
      <c r="DX83" t="s">
        <v>113</v>
      </c>
      <c r="DY83" t="s">
        <v>113</v>
      </c>
      <c r="DZ83">
        <v>1</v>
      </c>
      <c r="EA83">
        <v>1</v>
      </c>
      <c r="EB83" t="s">
        <v>113</v>
      </c>
      <c r="EC83" t="s">
        <v>113</v>
      </c>
      <c r="ED83" t="s">
        <v>113</v>
      </c>
      <c r="EE83" t="s">
        <v>113</v>
      </c>
      <c r="EF83" t="s">
        <v>113</v>
      </c>
      <c r="EG83" t="s">
        <v>113</v>
      </c>
      <c r="EH83" s="4" t="s">
        <v>113</v>
      </c>
      <c r="EI83" s="10" t="s">
        <v>113</v>
      </c>
      <c r="EJ83" s="10" t="s">
        <v>113</v>
      </c>
      <c r="EK83" s="10" t="s">
        <v>113</v>
      </c>
      <c r="EL83" t="s">
        <v>326</v>
      </c>
      <c r="EM83">
        <v>2</v>
      </c>
      <c r="EN83">
        <v>1</v>
      </c>
      <c r="EO83" s="8">
        <v>32.195121951219512</v>
      </c>
      <c r="EP83" s="8">
        <v>50.789441599609859</v>
      </c>
      <c r="EQ83" s="8">
        <v>60</v>
      </c>
      <c r="ER83" s="8">
        <v>60</v>
      </c>
      <c r="ES83" s="8">
        <v>60</v>
      </c>
      <c r="ET83" s="8">
        <v>30</v>
      </c>
      <c r="EU83" s="8">
        <v>30</v>
      </c>
      <c r="EV83" s="8">
        <v>30</v>
      </c>
      <c r="EW83" s="8">
        <v>2.3199999999999932</v>
      </c>
      <c r="EX83">
        <f t="shared" si="26"/>
        <v>0.94145599999999718</v>
      </c>
      <c r="EY83" s="8">
        <v>3.9400000000000013</v>
      </c>
      <c r="EZ83">
        <f t="shared" si="27"/>
        <v>1.6148090000000006</v>
      </c>
      <c r="FA83" s="8">
        <v>3.1299999999999972</v>
      </c>
      <c r="FB83">
        <f t="shared" si="28"/>
        <v>1.2764922499999989</v>
      </c>
      <c r="FC83" s="8">
        <v>0.11992818671454221</v>
      </c>
      <c r="FD83" s="8">
        <v>0.95426796615615295</v>
      </c>
      <c r="FE83" s="8">
        <v>0.53709807643534757</v>
      </c>
      <c r="FF83" s="8">
        <v>0.37167186889326048</v>
      </c>
      <c r="FG83" s="8">
        <f t="shared" si="29"/>
        <v>3.5016718688932578</v>
      </c>
      <c r="FH83" s="8">
        <v>31.138240574506291</v>
      </c>
      <c r="FI83" s="8">
        <v>58.139659419513755</v>
      </c>
      <c r="FJ83" s="8">
        <v>44.638949997010023</v>
      </c>
    </row>
    <row r="84" spans="1:166" x14ac:dyDescent="0.2">
      <c r="A84" t="s">
        <v>384</v>
      </c>
      <c r="B84" t="s">
        <v>24</v>
      </c>
      <c r="C84" t="s">
        <v>167</v>
      </c>
      <c r="D84" t="s">
        <v>148</v>
      </c>
      <c r="E84">
        <v>4</v>
      </c>
      <c r="F84" t="s">
        <v>134</v>
      </c>
      <c r="G84">
        <v>18</v>
      </c>
      <c r="H84" s="2" t="s">
        <v>319</v>
      </c>
      <c r="I84" s="3">
        <v>30.736650000000001</v>
      </c>
      <c r="J84" s="3">
        <v>-81.465599999999995</v>
      </c>
      <c r="K84" s="3" t="s">
        <v>489</v>
      </c>
      <c r="L84" s="8">
        <v>6.6000000000000005</v>
      </c>
      <c r="M84" t="s">
        <v>113</v>
      </c>
      <c r="N84" t="s">
        <v>113</v>
      </c>
      <c r="O84" t="s">
        <v>113</v>
      </c>
      <c r="P84" t="s">
        <v>113</v>
      </c>
      <c r="Q84" t="s">
        <v>113</v>
      </c>
      <c r="R84">
        <v>0</v>
      </c>
      <c r="S84">
        <v>0</v>
      </c>
      <c r="T84">
        <v>0</v>
      </c>
      <c r="U84" t="s">
        <v>113</v>
      </c>
      <c r="V84" s="9">
        <v>31</v>
      </c>
      <c r="W84" s="9">
        <v>31</v>
      </c>
      <c r="X84" t="s">
        <v>113</v>
      </c>
      <c r="Y84" t="s">
        <v>113</v>
      </c>
      <c r="Z84" s="7">
        <v>7.1189999999999998</v>
      </c>
      <c r="AA84" s="7">
        <v>7.1189999999999998</v>
      </c>
      <c r="AB84" t="s">
        <v>113</v>
      </c>
      <c r="AC84" t="s">
        <v>113</v>
      </c>
      <c r="AD84" t="s">
        <v>113</v>
      </c>
      <c r="AE84" t="s">
        <v>113</v>
      </c>
      <c r="AF84" t="s">
        <v>113</v>
      </c>
      <c r="AG84" t="s">
        <v>113</v>
      </c>
      <c r="AH84" s="7">
        <v>-322.60000000000002</v>
      </c>
      <c r="AI84" s="7">
        <v>-327.2</v>
      </c>
      <c r="AJ84" s="7">
        <v>-318</v>
      </c>
      <c r="AK84" s="7">
        <v>3.86</v>
      </c>
      <c r="AL84" s="8">
        <v>7.37</v>
      </c>
      <c r="AM84" s="8">
        <v>1.38</v>
      </c>
      <c r="AN84" s="8">
        <v>2.83</v>
      </c>
      <c r="AO84" s="8">
        <v>1.6666666666666666E-2</v>
      </c>
      <c r="AP84" s="8">
        <v>0.04</v>
      </c>
      <c r="AQ84" s="8">
        <v>0</v>
      </c>
      <c r="AR84" s="8">
        <v>0.01</v>
      </c>
      <c r="AS84" s="8">
        <v>3.3333333333333333E-2</v>
      </c>
      <c r="AT84" s="8">
        <v>0.04</v>
      </c>
      <c r="AU84" s="8">
        <v>0.03</v>
      </c>
      <c r="AV84" s="8">
        <v>0.03</v>
      </c>
      <c r="AW84" s="8">
        <v>0.10666666666666667</v>
      </c>
      <c r="AX84" s="8">
        <v>0.11</v>
      </c>
      <c r="AY84" s="8">
        <v>0.14000000000000001</v>
      </c>
      <c r="AZ84" s="8">
        <v>7.0000000000000007E-2</v>
      </c>
      <c r="BA84">
        <v>0</v>
      </c>
      <c r="BB84" s="9">
        <v>8</v>
      </c>
      <c r="BC84" s="9">
        <v>65</v>
      </c>
      <c r="BD84" s="9">
        <v>2</v>
      </c>
      <c r="BE84" s="8" t="s">
        <v>113</v>
      </c>
      <c r="BF84" s="8" t="s">
        <v>113</v>
      </c>
      <c r="BG84" s="8" t="s">
        <v>113</v>
      </c>
      <c r="BH84">
        <v>1</v>
      </c>
      <c r="BI84">
        <v>0</v>
      </c>
      <c r="BJ84">
        <v>0</v>
      </c>
      <c r="BK84">
        <v>13</v>
      </c>
      <c r="BL84">
        <v>28</v>
      </c>
      <c r="BM84">
        <v>23</v>
      </c>
      <c r="BN84">
        <v>22</v>
      </c>
      <c r="BO84">
        <v>24</v>
      </c>
      <c r="BP84">
        <v>21</v>
      </c>
      <c r="BQ84">
        <v>20</v>
      </c>
      <c r="BR84">
        <v>20</v>
      </c>
      <c r="BS84">
        <v>12</v>
      </c>
      <c r="BT84">
        <v>19</v>
      </c>
      <c r="BU84">
        <v>20</v>
      </c>
      <c r="BV84">
        <v>21</v>
      </c>
      <c r="BW84">
        <v>29</v>
      </c>
      <c r="BX84">
        <v>21</v>
      </c>
      <c r="BY84">
        <v>34</v>
      </c>
      <c r="BZ84">
        <v>21.8</v>
      </c>
      <c r="CA84" t="s">
        <v>113</v>
      </c>
      <c r="CB84" t="s">
        <v>113</v>
      </c>
      <c r="CC84" t="s">
        <v>113</v>
      </c>
      <c r="CD84" t="s">
        <v>113</v>
      </c>
      <c r="CE84" t="s">
        <v>113</v>
      </c>
      <c r="CF84" t="s">
        <v>113</v>
      </c>
      <c r="CG84" t="s">
        <v>113</v>
      </c>
      <c r="CH84" t="s">
        <v>113</v>
      </c>
      <c r="CI84" t="s">
        <v>113</v>
      </c>
      <c r="CJ84" t="s">
        <v>113</v>
      </c>
      <c r="CK84" t="s">
        <v>113</v>
      </c>
      <c r="CL84" t="s">
        <v>113</v>
      </c>
      <c r="CM84" t="s">
        <v>113</v>
      </c>
      <c r="CN84" t="s">
        <v>113</v>
      </c>
      <c r="CO84" t="s">
        <v>113</v>
      </c>
      <c r="CP84" t="s">
        <v>113</v>
      </c>
      <c r="CQ84">
        <v>49</v>
      </c>
      <c r="CR84">
        <v>49</v>
      </c>
      <c r="CS84" t="s">
        <v>113</v>
      </c>
      <c r="CT84" t="s">
        <v>113</v>
      </c>
      <c r="CU84">
        <v>3.8918202981106265</v>
      </c>
      <c r="CV84">
        <v>3.0819099697950434</v>
      </c>
      <c r="CW84">
        <v>3.1779995210916678</v>
      </c>
      <c r="CX84">
        <v>23.998696613242636</v>
      </c>
      <c r="CY84">
        <v>1</v>
      </c>
      <c r="CZ84" t="s">
        <v>113</v>
      </c>
      <c r="DA84" t="s">
        <v>113</v>
      </c>
      <c r="DB84">
        <v>2.0408163265306121E-2</v>
      </c>
      <c r="DC84">
        <v>2.0408163265306121E-2</v>
      </c>
      <c r="DD84" t="s">
        <v>113</v>
      </c>
      <c r="DE84" t="s">
        <v>113</v>
      </c>
      <c r="DF84">
        <v>0</v>
      </c>
      <c r="DG84">
        <v>0</v>
      </c>
      <c r="DH84" t="s">
        <v>113</v>
      </c>
      <c r="DI84" t="s">
        <v>113</v>
      </c>
      <c r="DJ84">
        <v>0</v>
      </c>
      <c r="DK84">
        <v>0</v>
      </c>
      <c r="DL84" t="s">
        <v>113</v>
      </c>
      <c r="DM84" t="s">
        <v>113</v>
      </c>
      <c r="DN84" t="s">
        <v>113</v>
      </c>
      <c r="DO84" t="s">
        <v>113</v>
      </c>
      <c r="DP84" t="s">
        <v>113</v>
      </c>
      <c r="DQ84" t="s">
        <v>113</v>
      </c>
      <c r="DR84">
        <v>2</v>
      </c>
      <c r="DS84">
        <v>2</v>
      </c>
      <c r="DT84" t="s">
        <v>113</v>
      </c>
      <c r="DU84" t="s">
        <v>113</v>
      </c>
      <c r="DV84">
        <v>2</v>
      </c>
      <c r="DW84">
        <v>2</v>
      </c>
      <c r="DX84" t="s">
        <v>113</v>
      </c>
      <c r="DY84" t="s">
        <v>113</v>
      </c>
      <c r="DZ84">
        <v>3</v>
      </c>
      <c r="EA84">
        <v>3</v>
      </c>
      <c r="EB84" t="s">
        <v>113</v>
      </c>
      <c r="EC84" t="s">
        <v>113</v>
      </c>
      <c r="ED84" t="s">
        <v>113</v>
      </c>
      <c r="EE84" t="s">
        <v>113</v>
      </c>
      <c r="EF84" t="s">
        <v>113</v>
      </c>
      <c r="EG84" t="s">
        <v>113</v>
      </c>
      <c r="EH84" s="4" t="s">
        <v>113</v>
      </c>
      <c r="EI84" s="10" t="s">
        <v>113</v>
      </c>
      <c r="EJ84" s="10" t="s">
        <v>113</v>
      </c>
      <c r="EK84" s="10" t="s">
        <v>113</v>
      </c>
      <c r="EL84" s="10" t="s">
        <v>113</v>
      </c>
      <c r="EM84">
        <v>0</v>
      </c>
      <c r="EN84">
        <v>0</v>
      </c>
      <c r="EO84" s="8">
        <v>18.222222222222218</v>
      </c>
      <c r="EP84" s="8">
        <v>49.841502072665207</v>
      </c>
      <c r="EQ84" s="8">
        <v>10</v>
      </c>
      <c r="ER84" s="8">
        <v>10</v>
      </c>
      <c r="ES84" s="8">
        <v>10</v>
      </c>
      <c r="ET84" s="8">
        <v>50</v>
      </c>
      <c r="EU84" s="8">
        <v>50</v>
      </c>
      <c r="EV84" s="8">
        <v>50</v>
      </c>
      <c r="EW84" s="8">
        <v>22.199999999999996</v>
      </c>
      <c r="EX84">
        <f t="shared" si="26"/>
        <v>10.112099999999998</v>
      </c>
      <c r="EY84" s="8">
        <v>16.920000000000002</v>
      </c>
      <c r="EZ84">
        <f t="shared" si="27"/>
        <v>7.4837160000000011</v>
      </c>
      <c r="FA84" s="8">
        <v>19.559999999999999</v>
      </c>
      <c r="FB84">
        <f t="shared" si="28"/>
        <v>8.7804839999999995</v>
      </c>
      <c r="FC84" s="8">
        <v>1.950698438783895</v>
      </c>
      <c r="FD84" s="8">
        <v>0.6063308069549711</v>
      </c>
      <c r="FE84" s="8">
        <v>1.2785146228694331</v>
      </c>
      <c r="FF84" s="8">
        <v>0.88473211902564763</v>
      </c>
      <c r="FG84" s="8">
        <f t="shared" si="29"/>
        <v>20.444732119025645</v>
      </c>
      <c r="FH84" s="8">
        <v>180.27937551355794</v>
      </c>
      <c r="FI84" s="8">
        <v>228.17654926437805</v>
      </c>
      <c r="FJ84" s="8">
        <v>204.227962388968</v>
      </c>
    </row>
    <row r="85" spans="1:166" x14ac:dyDescent="0.2">
      <c r="A85" t="s">
        <v>276</v>
      </c>
      <c r="B85" t="s">
        <v>24</v>
      </c>
      <c r="C85" t="s">
        <v>167</v>
      </c>
      <c r="D85" t="s">
        <v>148</v>
      </c>
      <c r="E85">
        <v>4</v>
      </c>
      <c r="F85" t="s">
        <v>135</v>
      </c>
      <c r="G85">
        <v>18</v>
      </c>
      <c r="H85" s="2" t="s">
        <v>319</v>
      </c>
      <c r="I85" s="3">
        <v>30.736650000000001</v>
      </c>
      <c r="J85" s="3">
        <v>-81.465599999999995</v>
      </c>
      <c r="K85" s="3" t="s">
        <v>491</v>
      </c>
      <c r="L85" s="8">
        <v>10.500000000000002</v>
      </c>
      <c r="M85" t="s">
        <v>113</v>
      </c>
      <c r="N85" t="s">
        <v>113</v>
      </c>
      <c r="O85" t="s">
        <v>113</v>
      </c>
      <c r="P85" t="s">
        <v>113</v>
      </c>
      <c r="Q85" t="s">
        <v>113</v>
      </c>
      <c r="R85">
        <v>0</v>
      </c>
      <c r="S85">
        <v>0</v>
      </c>
      <c r="T85">
        <v>0</v>
      </c>
      <c r="U85" t="s">
        <v>113</v>
      </c>
      <c r="V85" s="9">
        <v>32</v>
      </c>
      <c r="W85" s="9">
        <v>32</v>
      </c>
      <c r="X85" t="s">
        <v>113</v>
      </c>
      <c r="Y85" t="s">
        <v>113</v>
      </c>
      <c r="Z85" s="7">
        <v>7.1079999999999997</v>
      </c>
      <c r="AA85" s="7">
        <v>7.1079999999999997</v>
      </c>
      <c r="AB85" t="s">
        <v>113</v>
      </c>
      <c r="AC85" t="s">
        <v>113</v>
      </c>
      <c r="AD85" t="s">
        <v>113</v>
      </c>
      <c r="AE85" t="s">
        <v>113</v>
      </c>
      <c r="AF85" t="s">
        <v>113</v>
      </c>
      <c r="AG85" t="s">
        <v>113</v>
      </c>
      <c r="AH85" s="7">
        <v>-328.8</v>
      </c>
      <c r="AI85" s="7">
        <v>-318.3</v>
      </c>
      <c r="AJ85" s="7">
        <v>-339.3</v>
      </c>
      <c r="AK85" s="7">
        <v>3.3200000000000003</v>
      </c>
      <c r="AL85" s="8">
        <v>7.88</v>
      </c>
      <c r="AM85" s="8">
        <v>0.78</v>
      </c>
      <c r="AN85" s="8">
        <v>1.3</v>
      </c>
      <c r="AO85" s="8">
        <v>0.02</v>
      </c>
      <c r="AP85" s="8">
        <v>0.03</v>
      </c>
      <c r="AQ85" s="8">
        <v>0.03</v>
      </c>
      <c r="AR85" s="8">
        <v>0</v>
      </c>
      <c r="AS85" s="8">
        <v>5.3333333333333337E-2</v>
      </c>
      <c r="AT85" s="8">
        <v>0.05</v>
      </c>
      <c r="AU85" s="8">
        <v>0.05</v>
      </c>
      <c r="AV85" s="8">
        <v>0.06</v>
      </c>
      <c r="AW85" s="8">
        <v>0.19333333333333336</v>
      </c>
      <c r="AX85" s="8">
        <v>0.17</v>
      </c>
      <c r="AY85" s="8">
        <v>0.14000000000000001</v>
      </c>
      <c r="AZ85" s="8">
        <v>0.27</v>
      </c>
      <c r="BA85">
        <v>0</v>
      </c>
      <c r="BB85" s="9">
        <v>4</v>
      </c>
      <c r="BC85" s="9">
        <v>25</v>
      </c>
      <c r="BD85" s="9">
        <v>1</v>
      </c>
      <c r="BE85" s="8" t="s">
        <v>113</v>
      </c>
      <c r="BF85" s="8" t="s">
        <v>113</v>
      </c>
      <c r="BG85" s="8" t="s">
        <v>113</v>
      </c>
      <c r="BH85">
        <v>1</v>
      </c>
      <c r="BI85">
        <v>0</v>
      </c>
      <c r="BJ85">
        <v>0</v>
      </c>
      <c r="BK85">
        <v>17</v>
      </c>
      <c r="BL85">
        <v>15</v>
      </c>
      <c r="BM85">
        <v>13</v>
      </c>
      <c r="BN85">
        <v>14</v>
      </c>
      <c r="BO85">
        <v>25</v>
      </c>
      <c r="BP85">
        <v>28</v>
      </c>
      <c r="BQ85">
        <v>19</v>
      </c>
      <c r="BR85">
        <v>18</v>
      </c>
      <c r="BS85">
        <v>23</v>
      </c>
      <c r="BT85">
        <v>23</v>
      </c>
      <c r="BU85">
        <v>19</v>
      </c>
      <c r="BV85">
        <v>9</v>
      </c>
      <c r="BW85">
        <v>10</v>
      </c>
      <c r="BX85">
        <v>28</v>
      </c>
      <c r="BY85">
        <v>16</v>
      </c>
      <c r="BZ85">
        <v>18.466666666666665</v>
      </c>
      <c r="CA85" t="s">
        <v>113</v>
      </c>
      <c r="CB85" t="s">
        <v>113</v>
      </c>
      <c r="CC85" t="s">
        <v>113</v>
      </c>
      <c r="CD85" t="s">
        <v>113</v>
      </c>
      <c r="CE85" t="s">
        <v>113</v>
      </c>
      <c r="CF85" t="s">
        <v>113</v>
      </c>
      <c r="CG85" t="s">
        <v>113</v>
      </c>
      <c r="CH85" t="s">
        <v>113</v>
      </c>
      <c r="CI85" t="s">
        <v>113</v>
      </c>
      <c r="CJ85" t="s">
        <v>113</v>
      </c>
      <c r="CK85" t="s">
        <v>113</v>
      </c>
      <c r="CL85" t="s">
        <v>113</v>
      </c>
      <c r="CM85" t="s">
        <v>113</v>
      </c>
      <c r="CN85" t="s">
        <v>113</v>
      </c>
      <c r="CO85" t="s">
        <v>113</v>
      </c>
      <c r="CP85" t="s">
        <v>113</v>
      </c>
      <c r="CQ85">
        <v>34</v>
      </c>
      <c r="CR85">
        <v>34</v>
      </c>
      <c r="CS85" t="s">
        <v>113</v>
      </c>
      <c r="CT85" t="s">
        <v>113</v>
      </c>
      <c r="CU85">
        <v>3.5263605246161616</v>
      </c>
      <c r="CV85">
        <v>2.9159673050851285</v>
      </c>
      <c r="CW85">
        <v>2.5668745215222768</v>
      </c>
      <c r="CX85">
        <v>13.025051238924856</v>
      </c>
      <c r="CY85">
        <v>1</v>
      </c>
      <c r="CZ85" t="s">
        <v>113</v>
      </c>
      <c r="DA85" t="s">
        <v>113</v>
      </c>
      <c r="DB85">
        <v>2.9411764705882353E-2</v>
      </c>
      <c r="DC85">
        <v>2.9411764705882353E-2</v>
      </c>
      <c r="DD85" t="s">
        <v>113</v>
      </c>
      <c r="DE85" t="s">
        <v>113</v>
      </c>
      <c r="DF85">
        <v>0</v>
      </c>
      <c r="DG85">
        <v>0</v>
      </c>
      <c r="DH85" t="s">
        <v>113</v>
      </c>
      <c r="DI85" t="s">
        <v>113</v>
      </c>
      <c r="DJ85">
        <v>0</v>
      </c>
      <c r="DK85">
        <v>0</v>
      </c>
      <c r="DL85" t="s">
        <v>113</v>
      </c>
      <c r="DM85" t="s">
        <v>113</v>
      </c>
      <c r="DN85" t="s">
        <v>113</v>
      </c>
      <c r="DO85" t="s">
        <v>113</v>
      </c>
      <c r="DP85" t="s">
        <v>113</v>
      </c>
      <c r="DQ85" t="s">
        <v>113</v>
      </c>
      <c r="DR85">
        <v>0</v>
      </c>
      <c r="DS85">
        <v>0</v>
      </c>
      <c r="DT85" t="s">
        <v>113</v>
      </c>
      <c r="DU85" t="s">
        <v>113</v>
      </c>
      <c r="DV85">
        <v>2</v>
      </c>
      <c r="DW85">
        <v>2</v>
      </c>
      <c r="DX85" t="s">
        <v>113</v>
      </c>
      <c r="DY85" t="s">
        <v>113</v>
      </c>
      <c r="DZ85">
        <v>6</v>
      </c>
      <c r="EA85">
        <v>6</v>
      </c>
      <c r="EB85" t="s">
        <v>113</v>
      </c>
      <c r="EC85" t="s">
        <v>113</v>
      </c>
      <c r="ED85" t="s">
        <v>113</v>
      </c>
      <c r="EE85" t="s">
        <v>113</v>
      </c>
      <c r="EF85" t="s">
        <v>113</v>
      </c>
      <c r="EG85" t="s">
        <v>113</v>
      </c>
      <c r="EH85" s="4" t="s">
        <v>113</v>
      </c>
      <c r="EI85" s="10" t="s">
        <v>113</v>
      </c>
      <c r="EJ85" s="10" t="s">
        <v>113</v>
      </c>
      <c r="EK85" s="10" t="s">
        <v>113</v>
      </c>
      <c r="EL85" s="10" t="s">
        <v>113</v>
      </c>
      <c r="EM85">
        <v>0</v>
      </c>
      <c r="EN85">
        <v>0</v>
      </c>
      <c r="EO85" s="8">
        <v>16.296296296296308</v>
      </c>
      <c r="EP85" s="8">
        <v>49.615947329919535</v>
      </c>
      <c r="EQ85" s="8">
        <v>10</v>
      </c>
      <c r="ER85" s="8">
        <v>10</v>
      </c>
      <c r="ES85" s="8">
        <v>10</v>
      </c>
      <c r="ET85" s="8">
        <v>50</v>
      </c>
      <c r="EU85" s="8">
        <v>50</v>
      </c>
      <c r="EV85" s="8">
        <v>50</v>
      </c>
      <c r="EW85" s="8">
        <v>21.38</v>
      </c>
      <c r="EX85">
        <f t="shared" si="26"/>
        <v>9.6947609999999997</v>
      </c>
      <c r="EY85" s="8">
        <v>20.18</v>
      </c>
      <c r="EZ85">
        <f t="shared" si="27"/>
        <v>9.0900810000000014</v>
      </c>
      <c r="FA85" s="8">
        <v>20.78</v>
      </c>
      <c r="FB85">
        <f t="shared" si="28"/>
        <v>9.3915210000000009</v>
      </c>
      <c r="FC85" s="8">
        <v>0.75875976808671552</v>
      </c>
      <c r="FD85" s="8">
        <v>0.22963258785942495</v>
      </c>
      <c r="FE85" s="8">
        <v>0.49419617797307025</v>
      </c>
      <c r="FF85" s="8">
        <v>0.34198375515736457</v>
      </c>
      <c r="FG85" s="8">
        <f t="shared" si="29"/>
        <v>21.121983755157366</v>
      </c>
      <c r="FH85" s="8">
        <v>169.82606503655157</v>
      </c>
      <c r="FI85" s="8">
        <v>231.92891373801922</v>
      </c>
      <c r="FJ85" s="8">
        <v>200.87748938728538</v>
      </c>
    </row>
    <row r="86" spans="1:166" x14ac:dyDescent="0.2">
      <c r="A86" t="s">
        <v>385</v>
      </c>
      <c r="B86" t="s">
        <v>24</v>
      </c>
      <c r="C86" t="s">
        <v>167</v>
      </c>
      <c r="D86" t="s">
        <v>148</v>
      </c>
      <c r="E86">
        <v>4</v>
      </c>
      <c r="F86" t="s">
        <v>220</v>
      </c>
      <c r="G86">
        <v>18</v>
      </c>
      <c r="H86" s="2" t="s">
        <v>319</v>
      </c>
      <c r="I86" s="3">
        <v>30.736650000000001</v>
      </c>
      <c r="J86" s="3">
        <v>-81.465599999999995</v>
      </c>
      <c r="K86" s="3" t="s">
        <v>489</v>
      </c>
      <c r="L86" s="8">
        <v>9.35</v>
      </c>
      <c r="M86" t="s">
        <v>113</v>
      </c>
      <c r="N86" t="s">
        <v>113</v>
      </c>
      <c r="O86" t="s">
        <v>113</v>
      </c>
      <c r="P86" t="s">
        <v>113</v>
      </c>
      <c r="Q86" t="s">
        <v>113</v>
      </c>
      <c r="R86">
        <v>0</v>
      </c>
      <c r="S86">
        <v>0</v>
      </c>
      <c r="T86">
        <v>0</v>
      </c>
      <c r="U86" t="s">
        <v>113</v>
      </c>
      <c r="V86" s="9">
        <v>31</v>
      </c>
      <c r="W86" s="9">
        <v>31</v>
      </c>
      <c r="X86" t="s">
        <v>113</v>
      </c>
      <c r="Y86" t="s">
        <v>113</v>
      </c>
      <c r="Z86" s="7">
        <v>7.3490000000000002</v>
      </c>
      <c r="AA86" s="7">
        <v>7.3490000000000002</v>
      </c>
      <c r="AB86" t="s">
        <v>113</v>
      </c>
      <c r="AC86" t="s">
        <v>113</v>
      </c>
      <c r="AD86" t="s">
        <v>113</v>
      </c>
      <c r="AE86" t="s">
        <v>113</v>
      </c>
      <c r="AF86" t="s">
        <v>113</v>
      </c>
      <c r="AG86" t="s">
        <v>113</v>
      </c>
      <c r="AH86" s="7">
        <v>-322.45</v>
      </c>
      <c r="AI86" s="7">
        <v>-324.5</v>
      </c>
      <c r="AJ86" s="7">
        <v>-320.39999999999998</v>
      </c>
      <c r="AK86" s="7">
        <v>-4.1100000000000003</v>
      </c>
      <c r="AL86" s="8">
        <v>7.54</v>
      </c>
      <c r="AM86" s="8">
        <v>-27.5</v>
      </c>
      <c r="AN86" s="8">
        <v>7.63</v>
      </c>
      <c r="AO86" s="8">
        <v>5.000000000000001E-2</v>
      </c>
      <c r="AP86" s="8">
        <v>0.05</v>
      </c>
      <c r="AQ86" s="8">
        <v>0.05</v>
      </c>
      <c r="AR86" s="8">
        <v>0.05</v>
      </c>
      <c r="AS86" s="8">
        <v>5.6666666666666671E-2</v>
      </c>
      <c r="AT86" s="8">
        <v>0.03</v>
      </c>
      <c r="AU86" s="8">
        <v>7.0000000000000007E-2</v>
      </c>
      <c r="AV86" s="8">
        <v>7.0000000000000007E-2</v>
      </c>
      <c r="AW86" s="8">
        <v>0.17666666666666667</v>
      </c>
      <c r="AX86" s="8">
        <v>0.1</v>
      </c>
      <c r="AY86" s="8">
        <v>0.21</v>
      </c>
      <c r="AZ86" s="8">
        <v>0.22</v>
      </c>
      <c r="BA86">
        <v>0</v>
      </c>
      <c r="BB86" s="9">
        <v>2</v>
      </c>
      <c r="BC86" s="9">
        <v>65</v>
      </c>
      <c r="BD86" s="9">
        <v>1</v>
      </c>
      <c r="BE86" s="8" t="s">
        <v>113</v>
      </c>
      <c r="BF86" s="8" t="s">
        <v>113</v>
      </c>
      <c r="BG86" s="8" t="s">
        <v>113</v>
      </c>
      <c r="BH86">
        <v>1</v>
      </c>
      <c r="BI86">
        <v>0</v>
      </c>
      <c r="BJ86">
        <v>0</v>
      </c>
      <c r="BK86">
        <v>19</v>
      </c>
      <c r="BL86">
        <v>14</v>
      </c>
      <c r="BM86">
        <v>25</v>
      </c>
      <c r="BN86">
        <v>27</v>
      </c>
      <c r="BO86">
        <v>17</v>
      </c>
      <c r="BP86">
        <v>24</v>
      </c>
      <c r="BQ86">
        <v>27</v>
      </c>
      <c r="BR86">
        <v>28</v>
      </c>
      <c r="BS86">
        <v>30</v>
      </c>
      <c r="BT86">
        <v>38</v>
      </c>
      <c r="BU86">
        <v>17</v>
      </c>
      <c r="BV86">
        <v>31</v>
      </c>
      <c r="BW86">
        <v>24</v>
      </c>
      <c r="BX86">
        <v>35</v>
      </c>
      <c r="BY86">
        <v>19</v>
      </c>
      <c r="BZ86">
        <v>25</v>
      </c>
      <c r="CA86" t="s">
        <v>113</v>
      </c>
      <c r="CB86" t="s">
        <v>113</v>
      </c>
      <c r="CC86" t="s">
        <v>113</v>
      </c>
      <c r="CD86" t="s">
        <v>113</v>
      </c>
      <c r="CE86" t="s">
        <v>113</v>
      </c>
      <c r="CF86" t="s">
        <v>113</v>
      </c>
      <c r="CG86" t="s">
        <v>113</v>
      </c>
      <c r="CH86" t="s">
        <v>113</v>
      </c>
      <c r="CI86" t="s">
        <v>113</v>
      </c>
      <c r="CJ86" t="s">
        <v>113</v>
      </c>
      <c r="CK86" t="s">
        <v>113</v>
      </c>
      <c r="CL86" t="s">
        <v>113</v>
      </c>
      <c r="CM86" t="s">
        <v>113</v>
      </c>
      <c r="CN86" t="s">
        <v>113</v>
      </c>
      <c r="CO86" t="s">
        <v>113</v>
      </c>
      <c r="CP86" t="s">
        <v>113</v>
      </c>
      <c r="CQ86">
        <v>46</v>
      </c>
      <c r="CR86">
        <v>46</v>
      </c>
      <c r="CS86" t="s">
        <v>113</v>
      </c>
      <c r="CT86" t="s">
        <v>113</v>
      </c>
      <c r="CU86">
        <v>3.8286413964890951</v>
      </c>
      <c r="CV86">
        <v>3.2188758248682006</v>
      </c>
      <c r="CW86">
        <v>3.4019348467785879</v>
      </c>
      <c r="CX86">
        <v>30.022132113320687</v>
      </c>
      <c r="CY86">
        <v>0</v>
      </c>
      <c r="CZ86" t="s">
        <v>113</v>
      </c>
      <c r="DA86" t="s">
        <v>113</v>
      </c>
      <c r="DB86">
        <v>0</v>
      </c>
      <c r="DC86">
        <v>0</v>
      </c>
      <c r="DD86" t="s">
        <v>113</v>
      </c>
      <c r="DE86" t="s">
        <v>113</v>
      </c>
      <c r="DF86">
        <v>0</v>
      </c>
      <c r="DG86">
        <v>0</v>
      </c>
      <c r="DH86" t="s">
        <v>113</v>
      </c>
      <c r="DI86" t="s">
        <v>113</v>
      </c>
      <c r="DJ86">
        <v>5</v>
      </c>
      <c r="DK86">
        <v>5</v>
      </c>
      <c r="DL86" t="s">
        <v>113</v>
      </c>
      <c r="DM86" t="s">
        <v>113</v>
      </c>
      <c r="DN86" t="s">
        <v>113</v>
      </c>
      <c r="DO86" t="s">
        <v>113</v>
      </c>
      <c r="DP86" t="s">
        <v>113</v>
      </c>
      <c r="DQ86" t="s">
        <v>113</v>
      </c>
      <c r="DR86">
        <v>1</v>
      </c>
      <c r="DS86">
        <v>1</v>
      </c>
      <c r="DT86" t="s">
        <v>113</v>
      </c>
      <c r="DU86" t="s">
        <v>113</v>
      </c>
      <c r="DV86">
        <v>2</v>
      </c>
      <c r="DW86">
        <v>2</v>
      </c>
      <c r="DX86" t="s">
        <v>113</v>
      </c>
      <c r="DY86" t="s">
        <v>113</v>
      </c>
      <c r="DZ86">
        <v>8</v>
      </c>
      <c r="EA86">
        <v>8</v>
      </c>
      <c r="EB86" t="s">
        <v>113</v>
      </c>
      <c r="EC86" t="s">
        <v>113</v>
      </c>
      <c r="ED86" t="s">
        <v>113</v>
      </c>
      <c r="EE86" t="s">
        <v>113</v>
      </c>
      <c r="EF86" t="s">
        <v>113</v>
      </c>
      <c r="EG86" t="s">
        <v>113</v>
      </c>
      <c r="EH86" s="4" t="s">
        <v>113</v>
      </c>
      <c r="EI86" s="10" t="s">
        <v>113</v>
      </c>
      <c r="EJ86" s="10" t="s">
        <v>113</v>
      </c>
      <c r="EK86" s="10" t="s">
        <v>113</v>
      </c>
      <c r="EL86" s="10" t="s">
        <v>113</v>
      </c>
      <c r="EM86">
        <v>0</v>
      </c>
      <c r="EN86">
        <v>0</v>
      </c>
      <c r="EO86" s="8">
        <v>21.304347826086946</v>
      </c>
      <c r="EP86" s="8" t="s">
        <v>113</v>
      </c>
      <c r="EQ86" s="8">
        <v>10</v>
      </c>
      <c r="ER86" s="8">
        <v>10</v>
      </c>
      <c r="ES86" s="8">
        <v>10</v>
      </c>
      <c r="ET86" s="8">
        <v>50</v>
      </c>
      <c r="EU86" s="8">
        <v>50</v>
      </c>
      <c r="EV86" s="8">
        <v>50</v>
      </c>
      <c r="EW86" s="8">
        <v>21.079999999999995</v>
      </c>
      <c r="EX86">
        <f t="shared" si="26"/>
        <v>9.5429159999999982</v>
      </c>
      <c r="EY86" s="8">
        <v>19.659999999999993</v>
      </c>
      <c r="EZ86">
        <f t="shared" si="27"/>
        <v>8.8302889999999969</v>
      </c>
      <c r="FA86" s="8">
        <v>20.369999999999994</v>
      </c>
      <c r="FB86">
        <f t="shared" si="28"/>
        <v>9.1853422499999979</v>
      </c>
      <c r="FC86" s="8">
        <v>1.3063921718134452</v>
      </c>
      <c r="FD86" s="8">
        <v>1.8905574984571076</v>
      </c>
      <c r="FE86" s="8">
        <v>1.5984748351352764</v>
      </c>
      <c r="FF86" s="8">
        <v>1.1061445859136112</v>
      </c>
      <c r="FG86" s="8">
        <f t="shared" si="29"/>
        <v>21.476144585913605</v>
      </c>
      <c r="FH86" s="8">
        <v>164.53170669716613</v>
      </c>
      <c r="FI86" s="8">
        <v>235.11623122814237</v>
      </c>
      <c r="FJ86" s="8">
        <v>199.82396896265425</v>
      </c>
    </row>
    <row r="87" spans="1:166" x14ac:dyDescent="0.2">
      <c r="A87" t="s">
        <v>386</v>
      </c>
      <c r="B87" t="s">
        <v>24</v>
      </c>
      <c r="C87" t="s">
        <v>167</v>
      </c>
      <c r="D87" t="s">
        <v>148</v>
      </c>
      <c r="E87">
        <v>4</v>
      </c>
      <c r="F87" t="s">
        <v>221</v>
      </c>
      <c r="G87">
        <v>18</v>
      </c>
      <c r="H87" s="2" t="s">
        <v>319</v>
      </c>
      <c r="I87" s="3">
        <v>30.736650000000001</v>
      </c>
      <c r="J87" s="3">
        <v>-81.465599999999995</v>
      </c>
      <c r="K87" s="3" t="s">
        <v>489</v>
      </c>
      <c r="L87" s="8">
        <v>5.2750000000000021</v>
      </c>
      <c r="M87" t="s">
        <v>113</v>
      </c>
      <c r="N87" t="s">
        <v>113</v>
      </c>
      <c r="O87" t="s">
        <v>113</v>
      </c>
      <c r="P87" t="s">
        <v>113</v>
      </c>
      <c r="Q87" t="s">
        <v>113</v>
      </c>
      <c r="R87">
        <v>4</v>
      </c>
      <c r="S87">
        <v>1.6</v>
      </c>
      <c r="T87">
        <v>0</v>
      </c>
      <c r="U87" t="s">
        <v>113</v>
      </c>
      <c r="V87" s="9">
        <v>35</v>
      </c>
      <c r="W87" s="9">
        <v>35</v>
      </c>
      <c r="X87" t="s">
        <v>113</v>
      </c>
      <c r="Y87" t="s">
        <v>113</v>
      </c>
      <c r="Z87" s="7">
        <v>7.0110000000000001</v>
      </c>
      <c r="AA87" s="7">
        <v>7.0110000000000001</v>
      </c>
      <c r="AB87" t="s">
        <v>113</v>
      </c>
      <c r="AC87" t="s">
        <v>113</v>
      </c>
      <c r="AD87" t="s">
        <v>113</v>
      </c>
      <c r="AE87" t="s">
        <v>113</v>
      </c>
      <c r="AF87" t="s">
        <v>113</v>
      </c>
      <c r="AG87" t="s">
        <v>113</v>
      </c>
      <c r="AH87" s="7">
        <v>-268.35000000000002</v>
      </c>
      <c r="AI87" s="7">
        <v>-275.39999999999998</v>
      </c>
      <c r="AJ87" s="7">
        <v>-261.3</v>
      </c>
      <c r="AK87" s="7">
        <v>-4.6733333333333338</v>
      </c>
      <c r="AL87" s="8">
        <v>-14.38</v>
      </c>
      <c r="AM87" s="8">
        <v>1.36</v>
      </c>
      <c r="AN87" s="8">
        <v>-1</v>
      </c>
      <c r="AO87" s="8">
        <v>0.02</v>
      </c>
      <c r="AP87" s="8">
        <v>0.01</v>
      </c>
      <c r="AQ87" s="8">
        <v>0.03</v>
      </c>
      <c r="AR87" s="8">
        <v>0.02</v>
      </c>
      <c r="AS87" s="8">
        <v>3.3333333333333333E-2</v>
      </c>
      <c r="AT87" s="8">
        <v>0.04</v>
      </c>
      <c r="AU87" s="8">
        <v>0.03</v>
      </c>
      <c r="AV87" s="8">
        <v>0.03</v>
      </c>
      <c r="AW87" s="8">
        <v>0.10333333333333333</v>
      </c>
      <c r="AX87" s="8">
        <v>0.14000000000000001</v>
      </c>
      <c r="AY87" s="8">
        <v>0.09</v>
      </c>
      <c r="AZ87" s="8">
        <v>0.08</v>
      </c>
      <c r="BA87">
        <v>0</v>
      </c>
      <c r="BB87" s="9">
        <v>0</v>
      </c>
      <c r="BC87" s="9">
        <v>50</v>
      </c>
      <c r="BD87" s="9">
        <v>5</v>
      </c>
      <c r="BE87" s="8" t="s">
        <v>113</v>
      </c>
      <c r="BF87" s="8" t="s">
        <v>113</v>
      </c>
      <c r="BG87" s="8" t="s">
        <v>113</v>
      </c>
      <c r="BH87">
        <v>1</v>
      </c>
      <c r="BI87">
        <v>0</v>
      </c>
      <c r="BJ87">
        <v>0</v>
      </c>
      <c r="BK87">
        <v>29</v>
      </c>
      <c r="BL87">
        <v>12</v>
      </c>
      <c r="BM87">
        <v>39</v>
      </c>
      <c r="BN87">
        <v>24</v>
      </c>
      <c r="BO87">
        <v>17</v>
      </c>
      <c r="BP87">
        <v>16</v>
      </c>
      <c r="BQ87">
        <v>16</v>
      </c>
      <c r="BR87">
        <v>14</v>
      </c>
      <c r="BS87">
        <v>26</v>
      </c>
      <c r="BT87">
        <v>35</v>
      </c>
      <c r="BU87">
        <v>17</v>
      </c>
      <c r="BV87">
        <v>22</v>
      </c>
      <c r="BW87">
        <v>18</v>
      </c>
      <c r="BX87">
        <v>27</v>
      </c>
      <c r="BY87">
        <v>29</v>
      </c>
      <c r="BZ87">
        <v>22.733333333333334</v>
      </c>
      <c r="CA87" t="s">
        <v>113</v>
      </c>
      <c r="CB87" t="s">
        <v>113</v>
      </c>
      <c r="CC87" t="s">
        <v>113</v>
      </c>
      <c r="CD87" t="s">
        <v>113</v>
      </c>
      <c r="CE87" t="s">
        <v>113</v>
      </c>
      <c r="CF87" t="s">
        <v>113</v>
      </c>
      <c r="CG87" t="s">
        <v>113</v>
      </c>
      <c r="CH87" t="s">
        <v>113</v>
      </c>
      <c r="CI87" t="s">
        <v>113</v>
      </c>
      <c r="CJ87" t="s">
        <v>113</v>
      </c>
      <c r="CK87" t="s">
        <v>113</v>
      </c>
      <c r="CL87" t="s">
        <v>113</v>
      </c>
      <c r="CM87" t="s">
        <v>113</v>
      </c>
      <c r="CN87" t="s">
        <v>113</v>
      </c>
      <c r="CO87" t="s">
        <v>113</v>
      </c>
      <c r="CP87" t="s">
        <v>113</v>
      </c>
      <c r="CQ87">
        <v>31</v>
      </c>
      <c r="CR87">
        <v>31</v>
      </c>
      <c r="CS87" t="s">
        <v>113</v>
      </c>
      <c r="CT87" t="s">
        <v>113</v>
      </c>
      <c r="CU87">
        <v>3.4339872044851463</v>
      </c>
      <c r="CV87">
        <v>3.1238322761813069</v>
      </c>
      <c r="CW87">
        <v>2.9094260594985086</v>
      </c>
      <c r="CX87">
        <v>18.346265879699644</v>
      </c>
      <c r="CY87">
        <v>0</v>
      </c>
      <c r="CZ87" t="s">
        <v>113</v>
      </c>
      <c r="DA87" t="s">
        <v>113</v>
      </c>
      <c r="DB87">
        <v>0</v>
      </c>
      <c r="DC87">
        <v>0</v>
      </c>
      <c r="DD87" t="s">
        <v>113</v>
      </c>
      <c r="DE87" t="s">
        <v>113</v>
      </c>
      <c r="DF87">
        <v>0</v>
      </c>
      <c r="DG87">
        <v>0</v>
      </c>
      <c r="DH87" t="s">
        <v>113</v>
      </c>
      <c r="DI87" t="s">
        <v>113</v>
      </c>
      <c r="DJ87">
        <v>1</v>
      </c>
      <c r="DK87">
        <v>1</v>
      </c>
      <c r="DL87" t="s">
        <v>113</v>
      </c>
      <c r="DM87" t="s">
        <v>113</v>
      </c>
      <c r="DN87" t="s">
        <v>113</v>
      </c>
      <c r="DO87" t="s">
        <v>113</v>
      </c>
      <c r="DP87" t="s">
        <v>113</v>
      </c>
      <c r="DQ87" t="s">
        <v>113</v>
      </c>
      <c r="DR87">
        <v>2</v>
      </c>
      <c r="DS87">
        <v>2</v>
      </c>
      <c r="DT87" t="s">
        <v>113</v>
      </c>
      <c r="DU87" t="s">
        <v>113</v>
      </c>
      <c r="DV87">
        <v>6</v>
      </c>
      <c r="DW87">
        <v>6</v>
      </c>
      <c r="DX87" t="s">
        <v>113</v>
      </c>
      <c r="DY87" t="s">
        <v>113</v>
      </c>
      <c r="DZ87">
        <v>14</v>
      </c>
      <c r="EA87">
        <v>14</v>
      </c>
      <c r="EB87" t="s">
        <v>113</v>
      </c>
      <c r="EC87" t="s">
        <v>113</v>
      </c>
      <c r="ED87" t="s">
        <v>113</v>
      </c>
      <c r="EE87" t="s">
        <v>113</v>
      </c>
      <c r="EF87" t="s">
        <v>113</v>
      </c>
      <c r="EG87" t="s">
        <v>113</v>
      </c>
      <c r="EH87" s="4" t="s">
        <v>113</v>
      </c>
      <c r="EI87" s="10" t="s">
        <v>113</v>
      </c>
      <c r="EJ87" s="10" t="s">
        <v>113</v>
      </c>
      <c r="EK87" s="10" t="s">
        <v>113</v>
      </c>
      <c r="EL87" s="10" t="s">
        <v>113</v>
      </c>
      <c r="EM87">
        <v>0</v>
      </c>
      <c r="EN87">
        <v>0</v>
      </c>
      <c r="EO87" s="8">
        <v>19.600000000000009</v>
      </c>
      <c r="EP87" s="8">
        <v>65.279809802487193</v>
      </c>
      <c r="EQ87" s="8">
        <v>10</v>
      </c>
      <c r="ER87" s="8">
        <v>10</v>
      </c>
      <c r="ES87" s="8">
        <v>10</v>
      </c>
      <c r="ET87" s="8">
        <v>50</v>
      </c>
      <c r="EU87" s="8">
        <v>50</v>
      </c>
      <c r="EV87" s="8">
        <v>50</v>
      </c>
      <c r="EW87" s="8">
        <v>20.439999999999998</v>
      </c>
      <c r="EX87">
        <f t="shared" si="26"/>
        <v>9.220483999999999</v>
      </c>
      <c r="EY87" s="8">
        <v>18.059999999999992</v>
      </c>
      <c r="EZ87">
        <f t="shared" si="27"/>
        <v>8.0394089999999956</v>
      </c>
      <c r="FA87" s="8">
        <v>19.249999999999993</v>
      </c>
      <c r="FB87">
        <f t="shared" si="28"/>
        <v>8.6264062499999969</v>
      </c>
      <c r="FC87" s="8">
        <v>3.0285190999476712</v>
      </c>
      <c r="FD87" s="8">
        <v>0.20303640021949879</v>
      </c>
      <c r="FE87" s="8">
        <v>1.615777750083585</v>
      </c>
      <c r="FF87" s="8">
        <v>1.1181182030578407</v>
      </c>
      <c r="FG87" s="8">
        <f t="shared" si="29"/>
        <v>20.368118203057833</v>
      </c>
      <c r="FH87" s="8">
        <v>211.18524332810046</v>
      </c>
      <c r="FI87" s="8">
        <v>224.63874154015002</v>
      </c>
      <c r="FJ87" s="8">
        <v>217.91199243412524</v>
      </c>
    </row>
    <row r="88" spans="1:166" x14ac:dyDescent="0.2">
      <c r="A88" t="s">
        <v>387</v>
      </c>
      <c r="B88" t="s">
        <v>23</v>
      </c>
      <c r="C88" t="s">
        <v>167</v>
      </c>
      <c r="D88" t="s">
        <v>149</v>
      </c>
      <c r="E88">
        <v>1</v>
      </c>
      <c r="F88" t="s">
        <v>134</v>
      </c>
      <c r="G88">
        <v>18</v>
      </c>
      <c r="H88" s="2" t="s">
        <v>320</v>
      </c>
      <c r="I88" s="3">
        <v>30.745249999999999</v>
      </c>
      <c r="J88" s="3">
        <v>-81.473699999999994</v>
      </c>
      <c r="K88" s="3" t="s">
        <v>489</v>
      </c>
      <c r="L88" s="8">
        <v>13.825000000000001</v>
      </c>
      <c r="M88" t="s">
        <v>113</v>
      </c>
      <c r="N88" t="s">
        <v>113</v>
      </c>
      <c r="O88" t="s">
        <v>113</v>
      </c>
      <c r="P88" t="s">
        <v>113</v>
      </c>
      <c r="Q88" t="s">
        <v>113</v>
      </c>
      <c r="R88">
        <v>9</v>
      </c>
      <c r="S88">
        <v>3.6</v>
      </c>
      <c r="T88">
        <v>0</v>
      </c>
      <c r="U88" t="s">
        <v>113</v>
      </c>
      <c r="V88" s="9">
        <v>32</v>
      </c>
      <c r="W88" s="9">
        <v>32</v>
      </c>
      <c r="X88" t="s">
        <v>113</v>
      </c>
      <c r="Y88" t="s">
        <v>113</v>
      </c>
      <c r="Z88" s="7">
        <v>7.6239999999999997</v>
      </c>
      <c r="AA88" s="7">
        <v>7.6239999999999997</v>
      </c>
      <c r="AB88" t="s">
        <v>113</v>
      </c>
      <c r="AC88" t="s">
        <v>113</v>
      </c>
      <c r="AD88" t="s">
        <v>113</v>
      </c>
      <c r="AE88" t="s">
        <v>113</v>
      </c>
      <c r="AF88" t="s">
        <v>113</v>
      </c>
      <c r="AG88" t="s">
        <v>113</v>
      </c>
      <c r="AH88" s="7">
        <v>-187.2</v>
      </c>
      <c r="AI88" s="7">
        <v>-243.9</v>
      </c>
      <c r="AJ88" s="7">
        <v>-130.5</v>
      </c>
      <c r="AK88" s="7">
        <v>1.0133333333333334</v>
      </c>
      <c r="AL88" s="8">
        <v>1.71</v>
      </c>
      <c r="AM88" s="8">
        <v>1.48</v>
      </c>
      <c r="AN88" s="8">
        <v>-0.15</v>
      </c>
      <c r="AO88" s="8">
        <v>2.3333333333333334E-2</v>
      </c>
      <c r="AP88" s="8">
        <v>0.04</v>
      </c>
      <c r="AQ88" s="8">
        <v>0.01</v>
      </c>
      <c r="AR88" s="8">
        <v>0.02</v>
      </c>
      <c r="AS88" s="8">
        <v>5.6666666666666671E-2</v>
      </c>
      <c r="AT88" s="8">
        <v>0.04</v>
      </c>
      <c r="AU88" s="8">
        <v>0.06</v>
      </c>
      <c r="AV88" s="8">
        <v>7.0000000000000007E-2</v>
      </c>
      <c r="AW88" s="8">
        <v>0.11666666666666665</v>
      </c>
      <c r="AX88" s="8">
        <v>0.09</v>
      </c>
      <c r="AY88" s="8">
        <v>0.13</v>
      </c>
      <c r="AZ88" s="8">
        <v>0.13</v>
      </c>
      <c r="BA88">
        <v>0</v>
      </c>
      <c r="BB88" s="9">
        <v>13</v>
      </c>
      <c r="BC88" s="9">
        <v>60</v>
      </c>
      <c r="BD88" s="9">
        <v>1</v>
      </c>
      <c r="BE88" s="8" t="s">
        <v>113</v>
      </c>
      <c r="BF88" s="8" t="s">
        <v>113</v>
      </c>
      <c r="BG88" s="8" t="s">
        <v>113</v>
      </c>
      <c r="BH88">
        <v>0.5</v>
      </c>
      <c r="BI88">
        <v>0.5</v>
      </c>
      <c r="BJ88">
        <v>0</v>
      </c>
      <c r="BK88">
        <v>24</v>
      </c>
      <c r="BL88">
        <v>17</v>
      </c>
      <c r="BM88">
        <v>6</v>
      </c>
      <c r="BN88">
        <v>16</v>
      </c>
      <c r="BO88">
        <v>23</v>
      </c>
      <c r="BP88">
        <v>13</v>
      </c>
      <c r="BQ88">
        <v>13</v>
      </c>
      <c r="BR88">
        <v>26</v>
      </c>
      <c r="BS88">
        <v>19</v>
      </c>
      <c r="BT88">
        <v>28</v>
      </c>
      <c r="BU88">
        <v>28</v>
      </c>
      <c r="BV88">
        <v>38</v>
      </c>
      <c r="BW88">
        <v>39</v>
      </c>
      <c r="BX88">
        <v>20</v>
      </c>
      <c r="BY88">
        <v>27</v>
      </c>
      <c r="BZ88">
        <v>22.466666666666665</v>
      </c>
      <c r="CA88" t="s">
        <v>113</v>
      </c>
      <c r="CB88" t="s">
        <v>113</v>
      </c>
      <c r="CC88" t="s">
        <v>113</v>
      </c>
      <c r="CD88" t="s">
        <v>113</v>
      </c>
      <c r="CE88" t="s">
        <v>113</v>
      </c>
      <c r="CF88" t="s">
        <v>113</v>
      </c>
      <c r="CG88" t="s">
        <v>113</v>
      </c>
      <c r="CH88" t="s">
        <v>113</v>
      </c>
      <c r="CI88" t="s">
        <v>113</v>
      </c>
      <c r="CJ88" t="s">
        <v>113</v>
      </c>
      <c r="CK88" t="s">
        <v>113</v>
      </c>
      <c r="CL88" t="s">
        <v>113</v>
      </c>
      <c r="CM88" t="s">
        <v>113</v>
      </c>
      <c r="CN88" t="s">
        <v>113</v>
      </c>
      <c r="CO88" t="s">
        <v>113</v>
      </c>
      <c r="CP88" t="s">
        <v>113</v>
      </c>
      <c r="CQ88">
        <v>30</v>
      </c>
      <c r="CR88">
        <v>30</v>
      </c>
      <c r="CS88" t="s">
        <v>113</v>
      </c>
      <c r="CT88" t="s">
        <v>113</v>
      </c>
      <c r="CU88">
        <v>3.4011973816621555</v>
      </c>
      <c r="CV88">
        <v>3.1120327292501515</v>
      </c>
      <c r="CW88">
        <v>2.8607408651379664</v>
      </c>
      <c r="CX88">
        <v>17.474468366478145</v>
      </c>
      <c r="CY88">
        <v>0</v>
      </c>
      <c r="CZ88" t="s">
        <v>113</v>
      </c>
      <c r="DA88" t="s">
        <v>113</v>
      </c>
      <c r="DB88">
        <v>0</v>
      </c>
      <c r="DC88">
        <v>0</v>
      </c>
      <c r="DD88" t="s">
        <v>113</v>
      </c>
      <c r="DE88" t="s">
        <v>113</v>
      </c>
      <c r="DF88">
        <v>0</v>
      </c>
      <c r="DG88">
        <v>0</v>
      </c>
      <c r="DH88" t="s">
        <v>113</v>
      </c>
      <c r="DI88" t="s">
        <v>113</v>
      </c>
      <c r="DJ88">
        <v>2</v>
      </c>
      <c r="DK88">
        <v>2</v>
      </c>
      <c r="DL88" t="s">
        <v>113</v>
      </c>
      <c r="DM88" t="s">
        <v>113</v>
      </c>
      <c r="DN88" t="s">
        <v>113</v>
      </c>
      <c r="DO88" t="s">
        <v>113</v>
      </c>
      <c r="DP88" t="s">
        <v>113</v>
      </c>
      <c r="DQ88" t="s">
        <v>113</v>
      </c>
      <c r="DR88">
        <v>0</v>
      </c>
      <c r="DS88">
        <v>0</v>
      </c>
      <c r="DT88" t="s">
        <v>113</v>
      </c>
      <c r="DU88" t="s">
        <v>113</v>
      </c>
      <c r="DV88">
        <v>3</v>
      </c>
      <c r="DW88">
        <v>3</v>
      </c>
      <c r="DX88" t="s">
        <v>113</v>
      </c>
      <c r="DY88" t="s">
        <v>113</v>
      </c>
      <c r="DZ88">
        <v>5</v>
      </c>
      <c r="EA88">
        <v>5</v>
      </c>
      <c r="EB88" t="s">
        <v>113</v>
      </c>
      <c r="EC88" t="s">
        <v>113</v>
      </c>
      <c r="ED88" t="s">
        <v>113</v>
      </c>
      <c r="EE88" t="s">
        <v>113</v>
      </c>
      <c r="EF88" t="s">
        <v>113</v>
      </c>
      <c r="EG88" t="s">
        <v>113</v>
      </c>
      <c r="EH88" s="4" t="s">
        <v>113</v>
      </c>
      <c r="EI88" s="10" t="s">
        <v>113</v>
      </c>
      <c r="EJ88" s="10" t="s">
        <v>113</v>
      </c>
      <c r="EK88" s="10" t="s">
        <v>113</v>
      </c>
      <c r="EL88" s="10" t="s">
        <v>113</v>
      </c>
      <c r="EM88">
        <v>0</v>
      </c>
      <c r="EN88">
        <v>0</v>
      </c>
      <c r="EO88" s="8">
        <v>17.346938775510214</v>
      </c>
      <c r="EP88" s="8">
        <v>62.685930260911974</v>
      </c>
      <c r="EQ88" s="8">
        <v>60</v>
      </c>
      <c r="ER88" s="8">
        <v>60</v>
      </c>
      <c r="ES88" s="8">
        <v>60</v>
      </c>
      <c r="ET88" s="8">
        <v>10</v>
      </c>
      <c r="EU88" s="8">
        <v>10</v>
      </c>
      <c r="EV88" s="8">
        <v>10</v>
      </c>
      <c r="EW88" s="8">
        <v>2.2600000000000087</v>
      </c>
      <c r="EX88">
        <f t="shared" si="26"/>
        <v>0.91676900000000361</v>
      </c>
      <c r="EY88" s="8">
        <v>3.4200000000000048</v>
      </c>
      <c r="EZ88">
        <f t="shared" si="27"/>
        <v>1.3972410000000022</v>
      </c>
      <c r="FA88" s="8">
        <v>2.840000000000007</v>
      </c>
      <c r="FB88">
        <f t="shared" si="28"/>
        <v>1.1561640000000029</v>
      </c>
      <c r="FC88" s="8">
        <v>0.30550654656885506</v>
      </c>
      <c r="FD88" s="8">
        <v>0.18682858477347036</v>
      </c>
      <c r="FE88" s="8">
        <v>0.24616756567116271</v>
      </c>
      <c r="FF88" s="8">
        <v>0.17034795544444459</v>
      </c>
      <c r="FG88" s="8">
        <f t="shared" si="29"/>
        <v>3.0103479554444514</v>
      </c>
      <c r="FH88" s="8">
        <v>46.392422694772009</v>
      </c>
      <c r="FI88" s="8">
        <v>59.563288183091991</v>
      </c>
      <c r="FJ88" s="8">
        <v>52.977855438931996</v>
      </c>
    </row>
    <row r="89" spans="1:166" x14ac:dyDescent="0.2">
      <c r="A89" t="s">
        <v>277</v>
      </c>
      <c r="B89" t="s">
        <v>23</v>
      </c>
      <c r="C89" t="s">
        <v>167</v>
      </c>
      <c r="D89" t="s">
        <v>149</v>
      </c>
      <c r="E89">
        <v>1</v>
      </c>
      <c r="F89" t="s">
        <v>135</v>
      </c>
      <c r="G89">
        <v>18</v>
      </c>
      <c r="H89" s="2" t="s">
        <v>320</v>
      </c>
      <c r="I89" s="3">
        <v>30.745249999999999</v>
      </c>
      <c r="J89" s="3">
        <v>-81.473699999999994</v>
      </c>
      <c r="K89" s="3" t="s">
        <v>491</v>
      </c>
      <c r="L89" s="8">
        <v>7.6500000000000012</v>
      </c>
      <c r="M89" t="s">
        <v>113</v>
      </c>
      <c r="N89" t="s">
        <v>113</v>
      </c>
      <c r="O89" t="s">
        <v>113</v>
      </c>
      <c r="P89" t="s">
        <v>113</v>
      </c>
      <c r="Q89" t="s">
        <v>113</v>
      </c>
      <c r="R89">
        <v>2</v>
      </c>
      <c r="S89">
        <v>0.8</v>
      </c>
      <c r="T89">
        <v>0</v>
      </c>
      <c r="U89" t="s">
        <v>113</v>
      </c>
      <c r="V89" s="9">
        <v>30</v>
      </c>
      <c r="W89" s="9">
        <v>30</v>
      </c>
      <c r="X89" t="s">
        <v>113</v>
      </c>
      <c r="Y89" t="s">
        <v>113</v>
      </c>
      <c r="Z89" s="7">
        <v>7.1790000000000003</v>
      </c>
      <c r="AA89" s="7">
        <v>7.1790000000000003</v>
      </c>
      <c r="AB89" t="s">
        <v>113</v>
      </c>
      <c r="AC89" t="s">
        <v>113</v>
      </c>
      <c r="AD89" t="s">
        <v>113</v>
      </c>
      <c r="AE89" t="s">
        <v>113</v>
      </c>
      <c r="AF89" t="s">
        <v>113</v>
      </c>
      <c r="AG89" t="s">
        <v>113</v>
      </c>
      <c r="AH89" s="7">
        <v>-152.30000000000001</v>
      </c>
      <c r="AI89" s="7">
        <v>-115.4</v>
      </c>
      <c r="AJ89" s="7">
        <v>-189.2</v>
      </c>
      <c r="AK89" s="7">
        <v>1.5599999999999998</v>
      </c>
      <c r="AL89" s="8">
        <v>1.91</v>
      </c>
      <c r="AM89" s="8">
        <v>1.39</v>
      </c>
      <c r="AN89" s="8">
        <v>1.38</v>
      </c>
      <c r="AO89" s="8">
        <v>1.6666666666666666E-2</v>
      </c>
      <c r="AP89" s="8">
        <v>0.03</v>
      </c>
      <c r="AQ89" s="8">
        <v>0.02</v>
      </c>
      <c r="AR89" s="8">
        <v>0</v>
      </c>
      <c r="AS89" s="8">
        <v>6.0000000000000005E-2</v>
      </c>
      <c r="AT89" s="8">
        <v>7.0000000000000007E-2</v>
      </c>
      <c r="AU89" s="8">
        <v>7.0000000000000007E-2</v>
      </c>
      <c r="AV89" s="8">
        <v>0.04</v>
      </c>
      <c r="AW89" s="8">
        <v>9.3333333333333324E-2</v>
      </c>
      <c r="AX89" s="8">
        <v>0.12</v>
      </c>
      <c r="AY89" s="8">
        <v>0.11</v>
      </c>
      <c r="AZ89" s="8">
        <v>0.05</v>
      </c>
      <c r="BA89">
        <v>0</v>
      </c>
      <c r="BB89" s="9">
        <v>90</v>
      </c>
      <c r="BC89" s="9">
        <v>20</v>
      </c>
      <c r="BD89" s="9">
        <v>0</v>
      </c>
      <c r="BE89" s="8" t="s">
        <v>113</v>
      </c>
      <c r="BF89" s="8" t="s">
        <v>113</v>
      </c>
      <c r="BG89" s="8" t="s">
        <v>113</v>
      </c>
      <c r="BH89">
        <v>0.4</v>
      </c>
      <c r="BI89">
        <v>0.6</v>
      </c>
      <c r="BJ89">
        <v>0</v>
      </c>
      <c r="BK89">
        <v>25</v>
      </c>
      <c r="BL89">
        <v>14</v>
      </c>
      <c r="BM89">
        <v>13</v>
      </c>
      <c r="BN89">
        <v>18</v>
      </c>
      <c r="BO89">
        <v>13</v>
      </c>
      <c r="BP89">
        <v>12</v>
      </c>
      <c r="BQ89">
        <v>13</v>
      </c>
      <c r="BR89">
        <v>15</v>
      </c>
      <c r="BS89">
        <v>15</v>
      </c>
      <c r="BT89">
        <v>8</v>
      </c>
      <c r="BU89">
        <v>15</v>
      </c>
      <c r="BV89">
        <v>26</v>
      </c>
      <c r="BW89">
        <v>33</v>
      </c>
      <c r="BX89">
        <v>24</v>
      </c>
      <c r="BY89">
        <v>23</v>
      </c>
      <c r="BZ89">
        <v>17.8</v>
      </c>
      <c r="CA89" t="s">
        <v>113</v>
      </c>
      <c r="CB89" t="s">
        <v>113</v>
      </c>
      <c r="CC89" t="s">
        <v>113</v>
      </c>
      <c r="CD89" t="s">
        <v>113</v>
      </c>
      <c r="CE89" t="s">
        <v>113</v>
      </c>
      <c r="CF89" t="s">
        <v>113</v>
      </c>
      <c r="CG89" t="s">
        <v>113</v>
      </c>
      <c r="CH89" t="s">
        <v>113</v>
      </c>
      <c r="CI89" t="s">
        <v>113</v>
      </c>
      <c r="CJ89" t="s">
        <v>113</v>
      </c>
      <c r="CK89" t="s">
        <v>113</v>
      </c>
      <c r="CL89" t="s">
        <v>113</v>
      </c>
      <c r="CM89" t="s">
        <v>113</v>
      </c>
      <c r="CN89" t="s">
        <v>113</v>
      </c>
      <c r="CO89" t="s">
        <v>113</v>
      </c>
      <c r="CP89" t="s">
        <v>113</v>
      </c>
      <c r="CQ89">
        <v>2</v>
      </c>
      <c r="CR89">
        <v>2</v>
      </c>
      <c r="CS89" t="s">
        <v>113</v>
      </c>
      <c r="CT89" t="s">
        <v>113</v>
      </c>
      <c r="CU89">
        <v>0.69314718055994529</v>
      </c>
      <c r="CV89">
        <v>2.8791984572980396</v>
      </c>
      <c r="CW89">
        <v>0.31554480305466548</v>
      </c>
      <c r="CX89">
        <v>1.3710060358058094</v>
      </c>
      <c r="CY89">
        <v>0</v>
      </c>
      <c r="CZ89" t="s">
        <v>113</v>
      </c>
      <c r="DA89" t="s">
        <v>113</v>
      </c>
      <c r="DB89">
        <v>0</v>
      </c>
      <c r="DC89">
        <v>0</v>
      </c>
      <c r="DD89" t="s">
        <v>113</v>
      </c>
      <c r="DE89" t="s">
        <v>113</v>
      </c>
      <c r="DF89">
        <v>0</v>
      </c>
      <c r="DG89">
        <v>0</v>
      </c>
      <c r="DH89" t="s">
        <v>113</v>
      </c>
      <c r="DI89" t="s">
        <v>113</v>
      </c>
      <c r="DJ89">
        <v>0</v>
      </c>
      <c r="DK89">
        <v>0</v>
      </c>
      <c r="DL89" t="s">
        <v>113</v>
      </c>
      <c r="DM89" t="s">
        <v>113</v>
      </c>
      <c r="DN89" t="s">
        <v>113</v>
      </c>
      <c r="DO89" t="s">
        <v>113</v>
      </c>
      <c r="DP89" t="s">
        <v>113</v>
      </c>
      <c r="DQ89" t="s">
        <v>113</v>
      </c>
      <c r="DR89">
        <v>0</v>
      </c>
      <c r="DS89">
        <v>0</v>
      </c>
      <c r="DT89" t="s">
        <v>113</v>
      </c>
      <c r="DU89" t="s">
        <v>113</v>
      </c>
      <c r="DV89">
        <v>9</v>
      </c>
      <c r="DW89">
        <v>9</v>
      </c>
      <c r="DX89" t="s">
        <v>113</v>
      </c>
      <c r="DY89" t="s">
        <v>113</v>
      </c>
      <c r="DZ89">
        <v>30</v>
      </c>
      <c r="EA89">
        <v>30</v>
      </c>
      <c r="EB89" t="s">
        <v>113</v>
      </c>
      <c r="EC89" t="s">
        <v>113</v>
      </c>
      <c r="ED89" t="s">
        <v>113</v>
      </c>
      <c r="EE89" t="s">
        <v>113</v>
      </c>
      <c r="EF89" t="s">
        <v>113</v>
      </c>
      <c r="EG89" t="s">
        <v>113</v>
      </c>
      <c r="EH89" s="4" t="s">
        <v>113</v>
      </c>
      <c r="EI89" s="10" t="s">
        <v>113</v>
      </c>
      <c r="EJ89" s="10" t="s">
        <v>113</v>
      </c>
      <c r="EK89" s="10" t="s">
        <v>113</v>
      </c>
      <c r="EL89" s="10" t="s">
        <v>113</v>
      </c>
      <c r="EM89">
        <v>0</v>
      </c>
      <c r="EN89">
        <v>0</v>
      </c>
      <c r="EO89" s="8">
        <v>27.254901960784313</v>
      </c>
      <c r="EP89" s="8">
        <v>76.92331138746647</v>
      </c>
      <c r="EQ89" s="8">
        <v>60</v>
      </c>
      <c r="ER89" s="8">
        <v>30</v>
      </c>
      <c r="ES89" s="8">
        <v>45</v>
      </c>
      <c r="ET89" s="8">
        <v>30</v>
      </c>
      <c r="EU89" s="8">
        <v>30</v>
      </c>
      <c r="EV89" s="8">
        <v>30</v>
      </c>
      <c r="EW89" s="8">
        <v>3.6400000000000077</v>
      </c>
      <c r="EX89">
        <f t="shared" si="26"/>
        <v>1.4891240000000032</v>
      </c>
      <c r="EY89" s="8">
        <v>6.7200000000000069</v>
      </c>
      <c r="EZ89">
        <f t="shared" si="27"/>
        <v>2.8008960000000029</v>
      </c>
      <c r="FA89" s="8">
        <v>5.1800000000000068</v>
      </c>
      <c r="FB89">
        <f t="shared" si="28"/>
        <v>2.1390810000000031</v>
      </c>
      <c r="FC89" s="8">
        <v>8.0092266290766961E-2</v>
      </c>
      <c r="FD89" s="8">
        <v>0</v>
      </c>
      <c r="FE89" s="8">
        <v>4.0046133145383481E-2</v>
      </c>
      <c r="FF89" s="8">
        <v>2.7711924136605368E-2</v>
      </c>
      <c r="FG89" s="8">
        <f t="shared" si="29"/>
        <v>5.2077119241366123</v>
      </c>
      <c r="FH89" s="8">
        <v>56.38495546869995</v>
      </c>
      <c r="FI89" s="8">
        <v>108.00964817433254</v>
      </c>
      <c r="FJ89" s="8">
        <v>82.197301821516248</v>
      </c>
    </row>
    <row r="90" spans="1:166" x14ac:dyDescent="0.2">
      <c r="A90" t="s">
        <v>388</v>
      </c>
      <c r="B90" t="s">
        <v>23</v>
      </c>
      <c r="C90" t="s">
        <v>167</v>
      </c>
      <c r="D90" t="s">
        <v>149</v>
      </c>
      <c r="E90">
        <v>1</v>
      </c>
      <c r="F90" t="s">
        <v>220</v>
      </c>
      <c r="G90">
        <v>18</v>
      </c>
      <c r="H90" s="2" t="s">
        <v>320</v>
      </c>
      <c r="I90" s="3">
        <v>30.745249999999999</v>
      </c>
      <c r="J90" s="3">
        <v>-81.473699999999994</v>
      </c>
      <c r="K90" s="3" t="s">
        <v>489</v>
      </c>
      <c r="L90" s="8">
        <v>9.85</v>
      </c>
      <c r="M90" t="s">
        <v>113</v>
      </c>
      <c r="N90" t="s">
        <v>113</v>
      </c>
      <c r="O90" t="s">
        <v>113</v>
      </c>
      <c r="P90" t="s">
        <v>113</v>
      </c>
      <c r="Q90" t="s">
        <v>113</v>
      </c>
      <c r="R90">
        <v>10</v>
      </c>
      <c r="S90">
        <v>4</v>
      </c>
      <c r="T90">
        <v>0</v>
      </c>
      <c r="U90" t="s">
        <v>113</v>
      </c>
      <c r="V90" s="9">
        <v>31</v>
      </c>
      <c r="W90" s="9">
        <v>31</v>
      </c>
      <c r="X90" t="s">
        <v>113</v>
      </c>
      <c r="Y90" t="s">
        <v>113</v>
      </c>
      <c r="Z90" s="7">
        <v>6.8330000000000002</v>
      </c>
      <c r="AA90" s="7">
        <v>6.8330000000000002</v>
      </c>
      <c r="AB90" t="s">
        <v>113</v>
      </c>
      <c r="AC90" t="s">
        <v>113</v>
      </c>
      <c r="AD90" t="s">
        <v>113</v>
      </c>
      <c r="AE90" t="s">
        <v>113</v>
      </c>
      <c r="AF90" t="s">
        <v>113</v>
      </c>
      <c r="AG90" t="s">
        <v>113</v>
      </c>
      <c r="AH90" s="7">
        <v>-241.89999999999998</v>
      </c>
      <c r="AI90" s="7">
        <v>-160.9</v>
      </c>
      <c r="AJ90" s="7">
        <v>-322.89999999999998</v>
      </c>
      <c r="AK90" s="7">
        <v>0.29333333333333339</v>
      </c>
      <c r="AL90" s="8">
        <v>0.08</v>
      </c>
      <c r="AM90" s="8">
        <v>0.13</v>
      </c>
      <c r="AN90" s="8">
        <v>0.67</v>
      </c>
      <c r="AO90" s="8">
        <v>0.01</v>
      </c>
      <c r="AP90" s="8">
        <v>0.01</v>
      </c>
      <c r="AQ90" s="8">
        <v>0</v>
      </c>
      <c r="AR90" s="8">
        <v>0.02</v>
      </c>
      <c r="AS90" s="8">
        <v>8.666666666666667E-2</v>
      </c>
      <c r="AT90" s="8">
        <v>7.0000000000000007E-2</v>
      </c>
      <c r="AU90" s="8">
        <v>0.09</v>
      </c>
      <c r="AV90" s="8">
        <v>0.1</v>
      </c>
      <c r="AW90" s="8">
        <v>0.16</v>
      </c>
      <c r="AX90" s="8">
        <v>0.18</v>
      </c>
      <c r="AY90" s="8">
        <v>0.18</v>
      </c>
      <c r="AZ90" s="8">
        <v>0.12</v>
      </c>
      <c r="BA90">
        <v>0</v>
      </c>
      <c r="BB90" s="9">
        <v>1</v>
      </c>
      <c r="BC90" s="9">
        <v>20</v>
      </c>
      <c r="BD90" s="9">
        <v>1</v>
      </c>
      <c r="BE90" s="8" t="s">
        <v>113</v>
      </c>
      <c r="BF90" s="8" t="s">
        <v>113</v>
      </c>
      <c r="BG90" s="8" t="s">
        <v>113</v>
      </c>
      <c r="BH90">
        <v>0.8</v>
      </c>
      <c r="BI90">
        <v>0.2</v>
      </c>
      <c r="BJ90">
        <v>0</v>
      </c>
      <c r="BK90">
        <v>15</v>
      </c>
      <c r="BL90">
        <v>16</v>
      </c>
      <c r="BM90">
        <v>21</v>
      </c>
      <c r="BN90">
        <v>12</v>
      </c>
      <c r="BO90">
        <v>24</v>
      </c>
      <c r="BP90">
        <v>6</v>
      </c>
      <c r="BQ90">
        <v>11</v>
      </c>
      <c r="BR90">
        <v>9</v>
      </c>
      <c r="BS90">
        <v>12</v>
      </c>
      <c r="BT90">
        <v>9</v>
      </c>
      <c r="BU90">
        <v>5</v>
      </c>
      <c r="BV90">
        <v>12</v>
      </c>
      <c r="BW90">
        <v>24</v>
      </c>
      <c r="BX90">
        <v>17</v>
      </c>
      <c r="BY90">
        <v>16</v>
      </c>
      <c r="BZ90">
        <v>13.933333333333334</v>
      </c>
      <c r="CA90" t="s">
        <v>113</v>
      </c>
      <c r="CB90" t="s">
        <v>113</v>
      </c>
      <c r="CC90" t="s">
        <v>113</v>
      </c>
      <c r="CD90" t="s">
        <v>113</v>
      </c>
      <c r="CE90" t="s">
        <v>113</v>
      </c>
      <c r="CF90" t="s">
        <v>113</v>
      </c>
      <c r="CG90" t="s">
        <v>113</v>
      </c>
      <c r="CH90" t="s">
        <v>113</v>
      </c>
      <c r="CI90" t="s">
        <v>113</v>
      </c>
      <c r="CJ90" t="s">
        <v>113</v>
      </c>
      <c r="CK90" t="s">
        <v>113</v>
      </c>
      <c r="CL90" t="s">
        <v>113</v>
      </c>
      <c r="CM90" t="s">
        <v>113</v>
      </c>
      <c r="CN90" t="s">
        <v>113</v>
      </c>
      <c r="CO90" t="s">
        <v>113</v>
      </c>
      <c r="CP90" t="s">
        <v>113</v>
      </c>
      <c r="CQ90">
        <v>35</v>
      </c>
      <c r="CR90">
        <v>35</v>
      </c>
      <c r="CS90" t="s">
        <v>113</v>
      </c>
      <c r="CT90" t="s">
        <v>113</v>
      </c>
      <c r="CU90">
        <v>3.5553480614894135</v>
      </c>
      <c r="CV90">
        <v>2.6342840508626009</v>
      </c>
      <c r="CW90">
        <v>2.0287231372692922</v>
      </c>
      <c r="CX90">
        <v>7.6043704199601985</v>
      </c>
      <c r="CY90">
        <v>7</v>
      </c>
      <c r="CZ90" t="s">
        <v>113</v>
      </c>
      <c r="DA90" t="s">
        <v>113</v>
      </c>
      <c r="DB90">
        <v>0.2</v>
      </c>
      <c r="DC90">
        <v>0.2</v>
      </c>
      <c r="DD90" t="s">
        <v>113</v>
      </c>
      <c r="DE90" t="s">
        <v>113</v>
      </c>
      <c r="DF90">
        <v>0</v>
      </c>
      <c r="DG90">
        <v>0</v>
      </c>
      <c r="DH90" t="s">
        <v>113</v>
      </c>
      <c r="DI90" t="s">
        <v>113</v>
      </c>
      <c r="DJ90">
        <v>6</v>
      </c>
      <c r="DK90">
        <v>6</v>
      </c>
      <c r="DL90" t="s">
        <v>113</v>
      </c>
      <c r="DM90" t="s">
        <v>113</v>
      </c>
      <c r="DN90" t="s">
        <v>113</v>
      </c>
      <c r="DO90" t="s">
        <v>113</v>
      </c>
      <c r="DP90" t="s">
        <v>113</v>
      </c>
      <c r="DQ90" t="s">
        <v>113</v>
      </c>
      <c r="DR90">
        <v>0</v>
      </c>
      <c r="DS90">
        <v>0</v>
      </c>
      <c r="DT90" t="s">
        <v>113</v>
      </c>
      <c r="DU90" t="s">
        <v>113</v>
      </c>
      <c r="DV90">
        <v>0</v>
      </c>
      <c r="DW90">
        <v>0</v>
      </c>
      <c r="DX90" t="s">
        <v>113</v>
      </c>
      <c r="DY90" t="s">
        <v>113</v>
      </c>
      <c r="DZ90">
        <v>0</v>
      </c>
      <c r="EA90">
        <v>0</v>
      </c>
      <c r="EB90" t="s">
        <v>113</v>
      </c>
      <c r="EC90" t="s">
        <v>113</v>
      </c>
      <c r="ED90" t="s">
        <v>113</v>
      </c>
      <c r="EE90" t="s">
        <v>113</v>
      </c>
      <c r="EF90" t="s">
        <v>113</v>
      </c>
      <c r="EG90" t="s">
        <v>113</v>
      </c>
      <c r="EH90" s="4" t="s">
        <v>113</v>
      </c>
      <c r="EI90" s="10" t="s">
        <v>113</v>
      </c>
      <c r="EJ90" s="10" t="s">
        <v>113</v>
      </c>
      <c r="EK90" s="10" t="s">
        <v>113</v>
      </c>
      <c r="EL90" s="10" t="s">
        <v>113</v>
      </c>
      <c r="EM90">
        <v>0</v>
      </c>
      <c r="EN90">
        <v>0</v>
      </c>
      <c r="EO90" s="8">
        <v>29.811320754716974</v>
      </c>
      <c r="EP90" s="8">
        <v>55.968056571567914</v>
      </c>
      <c r="EQ90" s="8">
        <v>60</v>
      </c>
      <c r="ER90" s="8">
        <v>60</v>
      </c>
      <c r="ES90" s="8">
        <v>60</v>
      </c>
      <c r="ET90" s="8">
        <v>10</v>
      </c>
      <c r="EU90" s="8">
        <v>30</v>
      </c>
      <c r="EV90" s="8">
        <v>20</v>
      </c>
      <c r="EW90" s="8">
        <v>1.4799999999999969</v>
      </c>
      <c r="EX90">
        <f t="shared" si="26"/>
        <v>0.59747599999999867</v>
      </c>
      <c r="EY90" s="8">
        <v>3.2000000000000028</v>
      </c>
      <c r="EZ90">
        <f t="shared" si="27"/>
        <v>1.3056000000000012</v>
      </c>
      <c r="FA90" s="8">
        <v>2.34</v>
      </c>
      <c r="FB90">
        <f t="shared" si="28"/>
        <v>0.94968899999999989</v>
      </c>
      <c r="FC90" s="8">
        <v>0.11961293790878955</v>
      </c>
      <c r="FD90" s="8">
        <v>0.33899833205607899</v>
      </c>
      <c r="FE90" s="8">
        <v>0.22930563498243428</v>
      </c>
      <c r="FF90" s="8">
        <v>0.15867949940784451</v>
      </c>
      <c r="FG90" s="8">
        <f t="shared" si="29"/>
        <v>2.4986794994078445</v>
      </c>
      <c r="FH90" s="8">
        <v>30.543858077233217</v>
      </c>
      <c r="FI90" s="8">
        <v>53.635666952170567</v>
      </c>
      <c r="FJ90" s="8">
        <v>42.089762514701889</v>
      </c>
    </row>
    <row r="91" spans="1:166" x14ac:dyDescent="0.2">
      <c r="A91" t="s">
        <v>389</v>
      </c>
      <c r="B91" t="s">
        <v>23</v>
      </c>
      <c r="C91" t="s">
        <v>167</v>
      </c>
      <c r="D91" t="s">
        <v>149</v>
      </c>
      <c r="E91">
        <v>1</v>
      </c>
      <c r="F91" t="s">
        <v>221</v>
      </c>
      <c r="G91">
        <v>18</v>
      </c>
      <c r="H91" s="2" t="s">
        <v>320</v>
      </c>
      <c r="I91" s="3">
        <v>30.745249999999999</v>
      </c>
      <c r="J91" s="3">
        <v>-81.473699999999994</v>
      </c>
      <c r="K91" s="3" t="s">
        <v>489</v>
      </c>
      <c r="L91" s="8">
        <v>14.225000000000001</v>
      </c>
      <c r="M91" t="s">
        <v>113</v>
      </c>
      <c r="N91" t="s">
        <v>113</v>
      </c>
      <c r="O91" t="s">
        <v>113</v>
      </c>
      <c r="P91" t="s">
        <v>113</v>
      </c>
      <c r="Q91" t="s">
        <v>113</v>
      </c>
      <c r="R91">
        <v>4</v>
      </c>
      <c r="S91">
        <v>1.6</v>
      </c>
      <c r="T91">
        <v>0</v>
      </c>
      <c r="U91" t="s">
        <v>113</v>
      </c>
      <c r="V91" s="9">
        <v>31</v>
      </c>
      <c r="W91" s="9">
        <v>31</v>
      </c>
      <c r="X91" t="s">
        <v>113</v>
      </c>
      <c r="Y91" t="s">
        <v>113</v>
      </c>
      <c r="Z91" s="7">
        <v>8.3569999999999993</v>
      </c>
      <c r="AA91" s="7">
        <v>8.3569999999999993</v>
      </c>
      <c r="AB91" t="s">
        <v>113</v>
      </c>
      <c r="AC91" t="s">
        <v>113</v>
      </c>
      <c r="AD91" t="s">
        <v>113</v>
      </c>
      <c r="AE91" t="s">
        <v>113</v>
      </c>
      <c r="AF91" t="s">
        <v>113</v>
      </c>
      <c r="AG91" t="s">
        <v>113</v>
      </c>
      <c r="AH91" s="7">
        <v>-279.55</v>
      </c>
      <c r="AI91" s="7">
        <v>-279.8</v>
      </c>
      <c r="AJ91" s="7">
        <v>-279.3</v>
      </c>
      <c r="AK91" s="7">
        <v>1.1966666666666665</v>
      </c>
      <c r="AL91" s="8">
        <v>3.01</v>
      </c>
      <c r="AM91" s="8">
        <v>0.23</v>
      </c>
      <c r="AN91" s="8">
        <v>0.35</v>
      </c>
      <c r="AO91" s="8">
        <v>6.6666666666666671E-3</v>
      </c>
      <c r="AP91" s="8">
        <v>0</v>
      </c>
      <c r="AQ91" s="8">
        <v>0</v>
      </c>
      <c r="AR91" s="8">
        <v>0.02</v>
      </c>
      <c r="AS91" s="8">
        <v>0.14333333333333334</v>
      </c>
      <c r="AT91" s="8">
        <v>0.26</v>
      </c>
      <c r="AU91" s="8">
        <v>0.13</v>
      </c>
      <c r="AV91" s="8">
        <v>0.04</v>
      </c>
      <c r="AW91" s="8">
        <v>0.21</v>
      </c>
      <c r="AX91" s="8">
        <v>0.31</v>
      </c>
      <c r="AY91" s="8">
        <v>0.22</v>
      </c>
      <c r="AZ91" s="8">
        <v>0.1</v>
      </c>
      <c r="BA91">
        <v>0</v>
      </c>
      <c r="BB91" s="9">
        <v>17</v>
      </c>
      <c r="BC91" s="9">
        <v>40</v>
      </c>
      <c r="BD91" s="9">
        <v>1</v>
      </c>
      <c r="BE91" s="8" t="s">
        <v>113</v>
      </c>
      <c r="BF91" s="8" t="s">
        <v>113</v>
      </c>
      <c r="BG91" s="8" t="s">
        <v>113</v>
      </c>
      <c r="BH91">
        <v>0.4</v>
      </c>
      <c r="BI91">
        <v>0.6</v>
      </c>
      <c r="BJ91">
        <v>0</v>
      </c>
      <c r="BK91">
        <v>11</v>
      </c>
      <c r="BL91">
        <v>24</v>
      </c>
      <c r="BM91">
        <v>15</v>
      </c>
      <c r="BN91">
        <v>14</v>
      </c>
      <c r="BO91">
        <v>16</v>
      </c>
      <c r="BP91">
        <v>5</v>
      </c>
      <c r="BQ91">
        <v>30</v>
      </c>
      <c r="BR91">
        <v>33</v>
      </c>
      <c r="BS91">
        <v>11</v>
      </c>
      <c r="BT91">
        <v>15</v>
      </c>
      <c r="BU91">
        <v>15</v>
      </c>
      <c r="BV91">
        <v>23</v>
      </c>
      <c r="BW91">
        <v>14</v>
      </c>
      <c r="BX91">
        <v>25</v>
      </c>
      <c r="BY91">
        <v>8</v>
      </c>
      <c r="BZ91">
        <v>17.266666666666666</v>
      </c>
      <c r="CA91" t="s">
        <v>113</v>
      </c>
      <c r="CB91" t="s">
        <v>113</v>
      </c>
      <c r="CC91" t="s">
        <v>113</v>
      </c>
      <c r="CD91" t="s">
        <v>113</v>
      </c>
      <c r="CE91" t="s">
        <v>113</v>
      </c>
      <c r="CF91" t="s">
        <v>113</v>
      </c>
      <c r="CG91" t="s">
        <v>113</v>
      </c>
      <c r="CH91" t="s">
        <v>113</v>
      </c>
      <c r="CI91" t="s">
        <v>113</v>
      </c>
      <c r="CJ91" t="s">
        <v>113</v>
      </c>
      <c r="CK91" t="s">
        <v>113</v>
      </c>
      <c r="CL91" t="s">
        <v>113</v>
      </c>
      <c r="CM91" t="s">
        <v>113</v>
      </c>
      <c r="CN91" t="s">
        <v>113</v>
      </c>
      <c r="CO91" t="s">
        <v>113</v>
      </c>
      <c r="CP91" t="s">
        <v>113</v>
      </c>
      <c r="CQ91">
        <v>29</v>
      </c>
      <c r="CR91">
        <v>29</v>
      </c>
      <c r="CS91" t="s">
        <v>113</v>
      </c>
      <c r="CT91" t="s">
        <v>113</v>
      </c>
      <c r="CU91">
        <v>3.3672958299864741</v>
      </c>
      <c r="CV91">
        <v>2.8487778605973277</v>
      </c>
      <c r="CW91">
        <v>2.310905465538045</v>
      </c>
      <c r="CX91">
        <v>10.083550830449486</v>
      </c>
      <c r="CY91">
        <v>0</v>
      </c>
      <c r="CZ91" t="s">
        <v>113</v>
      </c>
      <c r="DA91" t="s">
        <v>113</v>
      </c>
      <c r="DB91">
        <v>0</v>
      </c>
      <c r="DC91">
        <v>0</v>
      </c>
      <c r="DD91" t="s">
        <v>113</v>
      </c>
      <c r="DE91" t="s">
        <v>113</v>
      </c>
      <c r="DF91">
        <v>0</v>
      </c>
      <c r="DG91">
        <v>0</v>
      </c>
      <c r="DH91" t="s">
        <v>113</v>
      </c>
      <c r="DI91" t="s">
        <v>113</v>
      </c>
      <c r="DJ91">
        <v>11</v>
      </c>
      <c r="DK91">
        <v>11</v>
      </c>
      <c r="DL91" t="s">
        <v>113</v>
      </c>
      <c r="DM91" t="s">
        <v>113</v>
      </c>
      <c r="DN91" t="s">
        <v>113</v>
      </c>
      <c r="DO91" t="s">
        <v>113</v>
      </c>
      <c r="DP91" t="s">
        <v>113</v>
      </c>
      <c r="DQ91" t="s">
        <v>113</v>
      </c>
      <c r="DR91">
        <v>0</v>
      </c>
      <c r="DS91">
        <v>0</v>
      </c>
      <c r="DT91" t="s">
        <v>113</v>
      </c>
      <c r="DU91" t="s">
        <v>113</v>
      </c>
      <c r="DV91">
        <v>2</v>
      </c>
      <c r="DW91">
        <v>2</v>
      </c>
      <c r="DX91" t="s">
        <v>113</v>
      </c>
      <c r="DY91" t="s">
        <v>113</v>
      </c>
      <c r="DZ91">
        <v>0</v>
      </c>
      <c r="EA91">
        <v>0</v>
      </c>
      <c r="EB91" t="s">
        <v>113</v>
      </c>
      <c r="EC91" t="s">
        <v>113</v>
      </c>
      <c r="ED91" t="s">
        <v>113</v>
      </c>
      <c r="EE91" t="s">
        <v>113</v>
      </c>
      <c r="EF91" t="s">
        <v>113</v>
      </c>
      <c r="EG91" t="s">
        <v>113</v>
      </c>
      <c r="EH91" s="4" t="s">
        <v>113</v>
      </c>
      <c r="EI91" s="10" t="s">
        <v>113</v>
      </c>
      <c r="EJ91" s="10" t="s">
        <v>113</v>
      </c>
      <c r="EK91" s="10" t="s">
        <v>113</v>
      </c>
      <c r="EL91" s="10" t="s">
        <v>113</v>
      </c>
      <c r="EM91">
        <v>0</v>
      </c>
      <c r="EN91">
        <v>0</v>
      </c>
      <c r="EO91" s="8">
        <v>22.682926829268286</v>
      </c>
      <c r="EP91" s="8">
        <v>62.143379663496709</v>
      </c>
      <c r="EQ91" s="8">
        <v>60</v>
      </c>
      <c r="ER91" s="8">
        <v>30</v>
      </c>
      <c r="ES91" s="8">
        <v>45</v>
      </c>
      <c r="ET91" s="8">
        <v>30</v>
      </c>
      <c r="EU91" s="8">
        <v>50</v>
      </c>
      <c r="EV91" s="8">
        <v>40</v>
      </c>
      <c r="EW91" s="8">
        <v>3.9400000000000013</v>
      </c>
      <c r="EX91">
        <f t="shared" si="26"/>
        <v>1.6148090000000006</v>
      </c>
      <c r="EY91" s="8">
        <v>6.999999999999992</v>
      </c>
      <c r="EZ91">
        <f t="shared" si="27"/>
        <v>2.9224999999999968</v>
      </c>
      <c r="FA91" s="8">
        <v>5.4699999999999971</v>
      </c>
      <c r="FB91">
        <f t="shared" si="28"/>
        <v>2.2628022499999987</v>
      </c>
      <c r="FC91" s="8">
        <v>0.20265548567435362</v>
      </c>
      <c r="FD91" s="8">
        <v>8.7696220292905378E-4</v>
      </c>
      <c r="FE91" s="8">
        <v>0.10176622393864133</v>
      </c>
      <c r="FF91" s="8">
        <v>7.0422226965539791E-2</v>
      </c>
      <c r="FG91" s="8">
        <f t="shared" si="29"/>
        <v>5.5404222269655365</v>
      </c>
      <c r="FH91" s="8">
        <v>62.962962962962955</v>
      </c>
      <c r="FI91" s="8">
        <v>96.334297991756543</v>
      </c>
      <c r="FJ91" s="8">
        <v>79.648630477359745</v>
      </c>
    </row>
    <row r="92" spans="1:166" x14ac:dyDescent="0.2">
      <c r="A92" t="s">
        <v>390</v>
      </c>
      <c r="B92" t="s">
        <v>23</v>
      </c>
      <c r="C92" t="s">
        <v>167</v>
      </c>
      <c r="D92" t="s">
        <v>150</v>
      </c>
      <c r="E92">
        <v>2</v>
      </c>
      <c r="F92" t="s">
        <v>134</v>
      </c>
      <c r="G92">
        <v>18</v>
      </c>
      <c r="H92" s="2" t="s">
        <v>320</v>
      </c>
      <c r="I92" s="3">
        <v>30.74457</v>
      </c>
      <c r="J92" s="3">
        <v>-81.473939999999999</v>
      </c>
      <c r="K92" s="3" t="s">
        <v>489</v>
      </c>
      <c r="L92" s="8">
        <v>10.474999999999998</v>
      </c>
      <c r="M92" t="s">
        <v>113</v>
      </c>
      <c r="N92" t="s">
        <v>113</v>
      </c>
      <c r="O92" t="s">
        <v>113</v>
      </c>
      <c r="P92" t="s">
        <v>113</v>
      </c>
      <c r="Q92" t="s">
        <v>113</v>
      </c>
      <c r="R92" s="8">
        <v>8</v>
      </c>
      <c r="S92" s="8">
        <v>3.2</v>
      </c>
      <c r="T92" s="8">
        <v>0</v>
      </c>
      <c r="U92" t="s">
        <v>113</v>
      </c>
      <c r="V92" s="9">
        <v>36</v>
      </c>
      <c r="W92" s="9">
        <v>36</v>
      </c>
      <c r="X92" t="s">
        <v>113</v>
      </c>
      <c r="Y92" t="s">
        <v>113</v>
      </c>
      <c r="Z92" s="7">
        <v>7.2290000000000001</v>
      </c>
      <c r="AA92" s="7">
        <v>7.2290000000000001</v>
      </c>
      <c r="AB92" t="s">
        <v>113</v>
      </c>
      <c r="AC92" t="s">
        <v>113</v>
      </c>
      <c r="AD92" t="s">
        <v>113</v>
      </c>
      <c r="AE92" t="s">
        <v>113</v>
      </c>
      <c r="AF92" t="s">
        <v>113</v>
      </c>
      <c r="AG92" t="s">
        <v>113</v>
      </c>
      <c r="AH92" s="7">
        <v>-261.2</v>
      </c>
      <c r="AI92" s="7">
        <v>-230</v>
      </c>
      <c r="AJ92" s="7">
        <v>-292.39999999999998</v>
      </c>
      <c r="AK92" s="7">
        <v>0.41333333333333333</v>
      </c>
      <c r="AL92" s="8">
        <v>-0.46</v>
      </c>
      <c r="AM92" s="8">
        <v>0.95</v>
      </c>
      <c r="AN92" s="8">
        <v>0.75</v>
      </c>
      <c r="AO92" s="8">
        <v>2.3333333333333334E-2</v>
      </c>
      <c r="AP92" s="8">
        <v>0</v>
      </c>
      <c r="AQ92" s="8">
        <v>0</v>
      </c>
      <c r="AR92" s="8">
        <v>7.0000000000000007E-2</v>
      </c>
      <c r="AS92" s="8">
        <v>0.3833333333333333</v>
      </c>
      <c r="AT92" s="8">
        <v>0.05</v>
      </c>
      <c r="AU92" s="8">
        <v>0.08</v>
      </c>
      <c r="AV92" s="8">
        <v>1.02</v>
      </c>
      <c r="AW92" s="8">
        <v>8.666666666666667E-2</v>
      </c>
      <c r="AX92" s="8">
        <v>0.09</v>
      </c>
      <c r="AY92" s="8">
        <v>0.1</v>
      </c>
      <c r="AZ92" s="8">
        <v>7.0000000000000007E-2</v>
      </c>
      <c r="BA92">
        <v>1</v>
      </c>
      <c r="BB92" s="9">
        <v>4</v>
      </c>
      <c r="BC92" s="9">
        <v>20</v>
      </c>
      <c r="BD92" s="9">
        <v>5</v>
      </c>
      <c r="BE92" s="8" t="s">
        <v>113</v>
      </c>
      <c r="BF92" s="8" t="s">
        <v>113</v>
      </c>
      <c r="BG92" s="8" t="s">
        <v>113</v>
      </c>
      <c r="BH92">
        <v>0.7</v>
      </c>
      <c r="BI92">
        <v>0.3</v>
      </c>
      <c r="BJ92">
        <v>0</v>
      </c>
      <c r="BK92">
        <v>25</v>
      </c>
      <c r="BL92">
        <v>15</v>
      </c>
      <c r="BM92">
        <v>9</v>
      </c>
      <c r="BN92">
        <v>31</v>
      </c>
      <c r="BO92">
        <v>12</v>
      </c>
      <c r="BP92">
        <v>13</v>
      </c>
      <c r="BQ92">
        <v>19</v>
      </c>
      <c r="BR92">
        <v>22</v>
      </c>
      <c r="BS92">
        <v>19</v>
      </c>
      <c r="BT92">
        <v>22</v>
      </c>
      <c r="BU92">
        <v>20</v>
      </c>
      <c r="BV92">
        <v>27</v>
      </c>
      <c r="BW92">
        <v>11</v>
      </c>
      <c r="BX92">
        <v>21</v>
      </c>
      <c r="BY92">
        <v>14</v>
      </c>
      <c r="BZ92">
        <v>18.666666666666668</v>
      </c>
      <c r="CA92" t="s">
        <v>113</v>
      </c>
      <c r="CB92" t="s">
        <v>113</v>
      </c>
      <c r="CC92" t="s">
        <v>113</v>
      </c>
      <c r="CD92" t="s">
        <v>113</v>
      </c>
      <c r="CE92" t="s">
        <v>113</v>
      </c>
      <c r="CF92" t="s">
        <v>113</v>
      </c>
      <c r="CG92" t="s">
        <v>113</v>
      </c>
      <c r="CH92" t="s">
        <v>113</v>
      </c>
      <c r="CI92" t="s">
        <v>113</v>
      </c>
      <c r="CJ92" t="s">
        <v>113</v>
      </c>
      <c r="CK92" t="s">
        <v>113</v>
      </c>
      <c r="CL92" t="s">
        <v>113</v>
      </c>
      <c r="CM92" t="s">
        <v>113</v>
      </c>
      <c r="CN92" t="s">
        <v>113</v>
      </c>
      <c r="CO92" t="s">
        <v>113</v>
      </c>
      <c r="CP92" t="s">
        <v>113</v>
      </c>
      <c r="CQ92">
        <v>17</v>
      </c>
      <c r="CR92">
        <v>17</v>
      </c>
      <c r="CS92" t="s">
        <v>113</v>
      </c>
      <c r="CT92" t="s">
        <v>113</v>
      </c>
      <c r="CU92">
        <v>2.8332133440562162</v>
      </c>
      <c r="CV92">
        <v>2.9267394020670396</v>
      </c>
      <c r="CW92">
        <v>2.0554151332630011</v>
      </c>
      <c r="CX92">
        <v>7.8100794235069291</v>
      </c>
      <c r="CY92">
        <v>0</v>
      </c>
      <c r="CZ92" t="s">
        <v>113</v>
      </c>
      <c r="DA92" t="s">
        <v>113</v>
      </c>
      <c r="DB92">
        <v>0</v>
      </c>
      <c r="DC92">
        <v>0</v>
      </c>
      <c r="DD92" t="s">
        <v>113</v>
      </c>
      <c r="DE92" t="s">
        <v>113</v>
      </c>
      <c r="DF92">
        <v>0</v>
      </c>
      <c r="DG92">
        <v>0</v>
      </c>
      <c r="DH92" t="s">
        <v>113</v>
      </c>
      <c r="DI92" t="s">
        <v>113</v>
      </c>
      <c r="DJ92">
        <v>3</v>
      </c>
      <c r="DK92">
        <v>3</v>
      </c>
      <c r="DL92" t="s">
        <v>113</v>
      </c>
      <c r="DM92" t="s">
        <v>113</v>
      </c>
      <c r="DN92" t="s">
        <v>113</v>
      </c>
      <c r="DO92" t="s">
        <v>113</v>
      </c>
      <c r="DP92" t="s">
        <v>113</v>
      </c>
      <c r="DQ92" t="s">
        <v>113</v>
      </c>
      <c r="DR92">
        <v>0</v>
      </c>
      <c r="DS92">
        <v>0</v>
      </c>
      <c r="DT92" t="s">
        <v>113</v>
      </c>
      <c r="DU92" t="s">
        <v>113</v>
      </c>
      <c r="DV92">
        <v>0</v>
      </c>
      <c r="DW92">
        <v>0</v>
      </c>
      <c r="DX92" t="s">
        <v>113</v>
      </c>
      <c r="DY92" t="s">
        <v>113</v>
      </c>
      <c r="DZ92">
        <v>10</v>
      </c>
      <c r="EA92">
        <v>10</v>
      </c>
      <c r="EB92" t="s">
        <v>113</v>
      </c>
      <c r="EC92" t="s">
        <v>113</v>
      </c>
      <c r="ED92" t="s">
        <v>113</v>
      </c>
      <c r="EE92" t="s">
        <v>113</v>
      </c>
      <c r="EF92" t="s">
        <v>113</v>
      </c>
      <c r="EG92" t="s">
        <v>113</v>
      </c>
      <c r="EH92" s="4" t="s">
        <v>113</v>
      </c>
      <c r="EI92" s="10" t="s">
        <v>113</v>
      </c>
      <c r="EJ92" s="10" t="s">
        <v>113</v>
      </c>
      <c r="EK92" s="10" t="s">
        <v>113</v>
      </c>
      <c r="EL92" s="10" t="s">
        <v>113</v>
      </c>
      <c r="EM92">
        <v>1</v>
      </c>
      <c r="EN92">
        <v>1</v>
      </c>
      <c r="EO92" s="8">
        <v>22.181818181818176</v>
      </c>
      <c r="EP92" s="8">
        <v>59.323945379175811</v>
      </c>
      <c r="EQ92" s="8">
        <v>30</v>
      </c>
      <c r="ER92" s="8">
        <v>30</v>
      </c>
      <c r="ES92" s="8">
        <v>30</v>
      </c>
      <c r="ET92" s="8">
        <v>30</v>
      </c>
      <c r="EU92" s="8">
        <v>50</v>
      </c>
      <c r="EV92" s="8">
        <v>40</v>
      </c>
      <c r="EW92" s="8">
        <v>2.5600000000000023</v>
      </c>
      <c r="EX92">
        <f t="shared" si="26"/>
        <v>1.0403840000000009</v>
      </c>
      <c r="EY92" s="8">
        <v>4.7600000000000087</v>
      </c>
      <c r="EZ92">
        <f t="shared" si="27"/>
        <v>1.9606440000000036</v>
      </c>
      <c r="FA92" s="8">
        <v>3.6600000000000055</v>
      </c>
      <c r="FB92">
        <f t="shared" si="28"/>
        <v>1.4974890000000023</v>
      </c>
      <c r="FC92" s="8">
        <v>7.5570557710715903E-3</v>
      </c>
      <c r="FD92" s="8">
        <v>2.0324195707133296E-2</v>
      </c>
      <c r="FE92" s="8">
        <v>1.3940625739102444E-2</v>
      </c>
      <c r="FF92" s="8">
        <v>9.6469130114588911E-3</v>
      </c>
      <c r="FG92" s="8">
        <f t="shared" si="29"/>
        <v>3.6696469130114644</v>
      </c>
      <c r="FH92" s="8">
        <v>45.155927250743126</v>
      </c>
      <c r="FI92" s="8">
        <v>60.035691270510092</v>
      </c>
      <c r="FJ92" s="8">
        <v>52.595809260626609</v>
      </c>
    </row>
    <row r="93" spans="1:166" x14ac:dyDescent="0.2">
      <c r="A93" t="s">
        <v>278</v>
      </c>
      <c r="B93" t="s">
        <v>23</v>
      </c>
      <c r="C93" t="s">
        <v>167</v>
      </c>
      <c r="D93" t="s">
        <v>150</v>
      </c>
      <c r="E93">
        <v>2</v>
      </c>
      <c r="F93" t="s">
        <v>135</v>
      </c>
      <c r="G93">
        <v>18</v>
      </c>
      <c r="H93" s="2" t="s">
        <v>320</v>
      </c>
      <c r="I93" s="3">
        <v>30.74457</v>
      </c>
      <c r="J93" s="3">
        <v>-81.473939999999999</v>
      </c>
      <c r="K93" s="3" t="s">
        <v>491</v>
      </c>
      <c r="L93" s="8">
        <v>5.4999999999999991</v>
      </c>
      <c r="M93" t="s">
        <v>113</v>
      </c>
      <c r="N93" t="s">
        <v>113</v>
      </c>
      <c r="O93" t="s">
        <v>113</v>
      </c>
      <c r="P93" t="s">
        <v>113</v>
      </c>
      <c r="Q93" t="s">
        <v>113</v>
      </c>
      <c r="R93">
        <v>5</v>
      </c>
      <c r="S93">
        <v>2</v>
      </c>
      <c r="T93">
        <v>0</v>
      </c>
      <c r="U93" t="s">
        <v>113</v>
      </c>
      <c r="V93" s="9">
        <v>31</v>
      </c>
      <c r="W93" s="9">
        <v>31</v>
      </c>
      <c r="X93" t="s">
        <v>113</v>
      </c>
      <c r="Y93" t="s">
        <v>113</v>
      </c>
      <c r="Z93" s="7">
        <v>7.0750000000000002</v>
      </c>
      <c r="AA93" s="7">
        <v>7.0750000000000002</v>
      </c>
      <c r="AB93" t="s">
        <v>113</v>
      </c>
      <c r="AC93" t="s">
        <v>113</v>
      </c>
      <c r="AD93" t="s">
        <v>113</v>
      </c>
      <c r="AE93" t="s">
        <v>113</v>
      </c>
      <c r="AF93" t="s">
        <v>113</v>
      </c>
      <c r="AG93" t="s">
        <v>113</v>
      </c>
      <c r="AH93" s="7">
        <v>-240.9</v>
      </c>
      <c r="AI93" s="7">
        <v>-289.3</v>
      </c>
      <c r="AJ93" s="7">
        <v>-192.5</v>
      </c>
      <c r="AK93" s="7">
        <v>1.7</v>
      </c>
      <c r="AL93" s="8">
        <v>4.71</v>
      </c>
      <c r="AM93" s="8">
        <v>0.12</v>
      </c>
      <c r="AN93" s="8">
        <v>0.27</v>
      </c>
      <c r="AO93" s="8">
        <v>2.3333333333333331E-2</v>
      </c>
      <c r="AP93" s="8">
        <v>0.03</v>
      </c>
      <c r="AQ93" s="8">
        <v>0.03</v>
      </c>
      <c r="AR93" s="8">
        <v>0.01</v>
      </c>
      <c r="AS93" s="8">
        <v>0.15666666666666665</v>
      </c>
      <c r="AT93" s="8">
        <v>0.14000000000000001</v>
      </c>
      <c r="AU93" s="8">
        <v>0.12</v>
      </c>
      <c r="AV93" s="8">
        <v>0.21</v>
      </c>
      <c r="AW93" s="8">
        <v>0.19999999999999998</v>
      </c>
      <c r="AX93" s="8">
        <v>0.19</v>
      </c>
      <c r="AY93" s="8">
        <v>0.18</v>
      </c>
      <c r="AZ93" s="8">
        <v>0.23</v>
      </c>
      <c r="BA93">
        <v>1</v>
      </c>
      <c r="BB93" s="9">
        <v>44</v>
      </c>
      <c r="BC93" s="9">
        <v>35</v>
      </c>
      <c r="BD93" s="9">
        <v>2</v>
      </c>
      <c r="BE93" s="8" t="s">
        <v>113</v>
      </c>
      <c r="BF93" s="8" t="s">
        <v>113</v>
      </c>
      <c r="BG93" s="8" t="s">
        <v>113</v>
      </c>
      <c r="BH93">
        <v>0.4</v>
      </c>
      <c r="BI93">
        <v>0.6</v>
      </c>
      <c r="BJ93">
        <v>0</v>
      </c>
      <c r="BK93">
        <v>26</v>
      </c>
      <c r="BL93">
        <v>6</v>
      </c>
      <c r="BM93">
        <v>10</v>
      </c>
      <c r="BN93">
        <v>17</v>
      </c>
      <c r="BO93">
        <v>42</v>
      </c>
      <c r="BP93" t="s">
        <v>113</v>
      </c>
      <c r="BQ93">
        <v>20</v>
      </c>
      <c r="BR93">
        <v>33</v>
      </c>
      <c r="BS93">
        <v>10</v>
      </c>
      <c r="BT93">
        <v>13</v>
      </c>
      <c r="BU93">
        <v>27</v>
      </c>
      <c r="BV93">
        <v>20</v>
      </c>
      <c r="BW93">
        <v>31</v>
      </c>
      <c r="BX93">
        <v>19</v>
      </c>
      <c r="BY93">
        <v>15</v>
      </c>
      <c r="BZ93">
        <v>20.642857142857142</v>
      </c>
      <c r="CA93" t="s">
        <v>113</v>
      </c>
      <c r="CB93" t="s">
        <v>113</v>
      </c>
      <c r="CC93" t="s">
        <v>113</v>
      </c>
      <c r="CD93" t="s">
        <v>113</v>
      </c>
      <c r="CE93" t="s">
        <v>113</v>
      </c>
      <c r="CF93" t="s">
        <v>113</v>
      </c>
      <c r="CG93" t="s">
        <v>113</v>
      </c>
      <c r="CH93" t="s">
        <v>113</v>
      </c>
      <c r="CI93" t="s">
        <v>113</v>
      </c>
      <c r="CJ93" t="s">
        <v>113</v>
      </c>
      <c r="CK93" t="s">
        <v>113</v>
      </c>
      <c r="CL93" t="s">
        <v>113</v>
      </c>
      <c r="CM93" t="s">
        <v>113</v>
      </c>
      <c r="CN93" t="s">
        <v>113</v>
      </c>
      <c r="CO93" t="s">
        <v>113</v>
      </c>
      <c r="CP93" t="s">
        <v>113</v>
      </c>
      <c r="CQ93">
        <v>13</v>
      </c>
      <c r="CR93">
        <v>13</v>
      </c>
      <c r="CS93" t="s">
        <v>113</v>
      </c>
      <c r="CT93" t="s">
        <v>113</v>
      </c>
      <c r="CU93">
        <v>2.5649493574615367</v>
      </c>
      <c r="CV93">
        <v>3.0273693584971735</v>
      </c>
      <c r="CW93">
        <v>2.0493871416824057</v>
      </c>
      <c r="CX93">
        <v>7.7631419419991969</v>
      </c>
      <c r="CY93">
        <v>1</v>
      </c>
      <c r="CZ93" t="s">
        <v>113</v>
      </c>
      <c r="DA93" t="s">
        <v>113</v>
      </c>
      <c r="DB93">
        <v>7.6923076923076927E-2</v>
      </c>
      <c r="DC93">
        <v>7.6923076923076927E-2</v>
      </c>
      <c r="DD93" t="s">
        <v>113</v>
      </c>
      <c r="DE93" t="s">
        <v>113</v>
      </c>
      <c r="DF93">
        <v>0</v>
      </c>
      <c r="DG93">
        <v>0</v>
      </c>
      <c r="DH93" t="s">
        <v>113</v>
      </c>
      <c r="DI93" t="s">
        <v>113</v>
      </c>
      <c r="DJ93">
        <v>0</v>
      </c>
      <c r="DK93">
        <v>0</v>
      </c>
      <c r="DL93" t="s">
        <v>113</v>
      </c>
      <c r="DM93" t="s">
        <v>113</v>
      </c>
      <c r="DN93" t="s">
        <v>113</v>
      </c>
      <c r="DO93" t="s">
        <v>113</v>
      </c>
      <c r="DP93" t="s">
        <v>113</v>
      </c>
      <c r="DQ93" t="s">
        <v>113</v>
      </c>
      <c r="DR93">
        <v>4</v>
      </c>
      <c r="DS93">
        <v>4</v>
      </c>
      <c r="DT93" t="s">
        <v>113</v>
      </c>
      <c r="DU93" t="s">
        <v>113</v>
      </c>
      <c r="DV93">
        <v>12</v>
      </c>
      <c r="DW93">
        <v>12</v>
      </c>
      <c r="DX93" t="s">
        <v>113</v>
      </c>
      <c r="DY93" t="s">
        <v>113</v>
      </c>
      <c r="DZ93">
        <v>50</v>
      </c>
      <c r="EA93">
        <v>50</v>
      </c>
      <c r="EB93" t="s">
        <v>113</v>
      </c>
      <c r="EC93" t="s">
        <v>113</v>
      </c>
      <c r="ED93" t="s">
        <v>113</v>
      </c>
      <c r="EE93" t="s">
        <v>113</v>
      </c>
      <c r="EF93" t="s">
        <v>113</v>
      </c>
      <c r="EG93" t="s">
        <v>113</v>
      </c>
      <c r="EH93" s="4" t="s">
        <v>113</v>
      </c>
      <c r="EI93" s="10" t="s">
        <v>113</v>
      </c>
      <c r="EJ93" s="10" t="s">
        <v>113</v>
      </c>
      <c r="EK93" s="10" t="s">
        <v>113</v>
      </c>
      <c r="EL93" s="10" t="s">
        <v>113</v>
      </c>
      <c r="EM93">
        <v>1</v>
      </c>
      <c r="EN93">
        <v>1</v>
      </c>
      <c r="EO93" s="8">
        <v>23.26530612244899</v>
      </c>
      <c r="EP93" s="8">
        <v>40.042062911485004</v>
      </c>
      <c r="EQ93" s="8">
        <v>60</v>
      </c>
      <c r="ER93" s="8">
        <v>60</v>
      </c>
      <c r="ES93" s="8">
        <v>60</v>
      </c>
      <c r="ET93" s="8">
        <v>10</v>
      </c>
      <c r="EU93" s="8">
        <v>30</v>
      </c>
      <c r="EV93" s="8">
        <v>20</v>
      </c>
      <c r="EW93" s="8">
        <v>2.2000000000000064</v>
      </c>
      <c r="EX93">
        <f t="shared" si="26"/>
        <v>0.89210000000000267</v>
      </c>
      <c r="EY93" s="8">
        <v>3.4600000000000004</v>
      </c>
      <c r="EZ93">
        <f t="shared" si="27"/>
        <v>1.4139290000000004</v>
      </c>
      <c r="FA93" s="8">
        <v>2.8300000000000036</v>
      </c>
      <c r="FB93">
        <f t="shared" si="28"/>
        <v>1.1520222500000015</v>
      </c>
      <c r="FC93" s="8">
        <v>6.6390041493775948E-2</v>
      </c>
      <c r="FD93" s="8">
        <v>9.5908886557770121E-2</v>
      </c>
      <c r="FE93" s="8">
        <v>8.1149464025773027E-2</v>
      </c>
      <c r="FF93" s="8">
        <v>5.6155429105834931E-2</v>
      </c>
      <c r="FG93" s="8">
        <f t="shared" si="29"/>
        <v>2.8861554291058384</v>
      </c>
      <c r="FH93" s="8">
        <v>30.964730290456437</v>
      </c>
      <c r="FI93" s="8">
        <v>45.861431639942055</v>
      </c>
      <c r="FJ93" s="8">
        <v>38.413080965199242</v>
      </c>
    </row>
    <row r="94" spans="1:166" x14ac:dyDescent="0.2">
      <c r="A94" t="s">
        <v>391</v>
      </c>
      <c r="B94" t="s">
        <v>23</v>
      </c>
      <c r="C94" t="s">
        <v>167</v>
      </c>
      <c r="D94" t="s">
        <v>150</v>
      </c>
      <c r="E94">
        <v>2</v>
      </c>
      <c r="F94" t="s">
        <v>220</v>
      </c>
      <c r="G94">
        <v>18</v>
      </c>
      <c r="H94" s="2" t="s">
        <v>320</v>
      </c>
      <c r="I94" s="3">
        <v>30.74457</v>
      </c>
      <c r="J94" s="3">
        <v>-81.473939999999999</v>
      </c>
      <c r="K94" s="3" t="s">
        <v>489</v>
      </c>
      <c r="L94" s="8">
        <v>2.8500000000000023</v>
      </c>
      <c r="M94" t="s">
        <v>113</v>
      </c>
      <c r="N94" t="s">
        <v>113</v>
      </c>
      <c r="O94" t="s">
        <v>113</v>
      </c>
      <c r="P94" t="s">
        <v>113</v>
      </c>
      <c r="Q94" t="s">
        <v>113</v>
      </c>
      <c r="R94">
        <v>4</v>
      </c>
      <c r="S94">
        <v>1.6</v>
      </c>
      <c r="T94">
        <v>0</v>
      </c>
      <c r="U94" t="s">
        <v>113</v>
      </c>
      <c r="V94" s="9">
        <v>35</v>
      </c>
      <c r="W94" s="9">
        <v>35</v>
      </c>
      <c r="X94" t="s">
        <v>113</v>
      </c>
      <c r="Y94" t="s">
        <v>113</v>
      </c>
      <c r="Z94" s="7">
        <v>6.6020000000000003</v>
      </c>
      <c r="AA94" s="7">
        <v>6.6020000000000003</v>
      </c>
      <c r="AB94" t="s">
        <v>113</v>
      </c>
      <c r="AC94" t="s">
        <v>113</v>
      </c>
      <c r="AD94" t="s">
        <v>113</v>
      </c>
      <c r="AE94" t="s">
        <v>113</v>
      </c>
      <c r="AF94" t="s">
        <v>113</v>
      </c>
      <c r="AG94" t="s">
        <v>113</v>
      </c>
      <c r="AH94" s="7">
        <v>-149.25</v>
      </c>
      <c r="AI94" s="7">
        <v>-217.3</v>
      </c>
      <c r="AJ94" s="7">
        <v>-81.2</v>
      </c>
      <c r="AK94" s="7">
        <v>5.0666666666666664</v>
      </c>
      <c r="AL94" s="8">
        <v>7.33</v>
      </c>
      <c r="AM94" s="8">
        <v>3.92</v>
      </c>
      <c r="AN94" s="8">
        <v>3.95</v>
      </c>
      <c r="AO94" s="8">
        <v>0.02</v>
      </c>
      <c r="AP94" s="8">
        <v>0.03</v>
      </c>
      <c r="AQ94" s="8">
        <v>0</v>
      </c>
      <c r="AR94" s="8">
        <v>0.03</v>
      </c>
      <c r="AS94" s="8">
        <v>0.11333333333333334</v>
      </c>
      <c r="AT94" s="8">
        <v>0.19</v>
      </c>
      <c r="AU94" s="8">
        <v>0.08</v>
      </c>
      <c r="AV94" s="8">
        <v>7.0000000000000007E-2</v>
      </c>
      <c r="AW94" s="8">
        <v>0.18000000000000002</v>
      </c>
      <c r="AX94" s="8">
        <v>0.33</v>
      </c>
      <c r="AY94" s="8">
        <v>0.11</v>
      </c>
      <c r="AZ94" s="8">
        <v>0.1</v>
      </c>
      <c r="BA94">
        <v>1</v>
      </c>
      <c r="BB94" s="9">
        <v>33</v>
      </c>
      <c r="BC94" s="9">
        <v>45</v>
      </c>
      <c r="BD94" s="9">
        <v>5</v>
      </c>
      <c r="BE94" s="8" t="s">
        <v>113</v>
      </c>
      <c r="BF94" s="8" t="s">
        <v>113</v>
      </c>
      <c r="BG94" s="8" t="s">
        <v>113</v>
      </c>
      <c r="BH94">
        <v>0.4</v>
      </c>
      <c r="BI94">
        <v>0.6</v>
      </c>
      <c r="BJ94">
        <v>0</v>
      </c>
      <c r="BK94">
        <v>17</v>
      </c>
      <c r="BL94">
        <v>14</v>
      </c>
      <c r="BM94">
        <v>17</v>
      </c>
      <c r="BN94">
        <v>22</v>
      </c>
      <c r="BO94">
        <v>9</v>
      </c>
      <c r="BP94">
        <v>21</v>
      </c>
      <c r="BQ94">
        <v>28</v>
      </c>
      <c r="BR94">
        <v>27</v>
      </c>
      <c r="BS94">
        <v>29</v>
      </c>
      <c r="BT94">
        <v>20</v>
      </c>
      <c r="BU94">
        <v>30</v>
      </c>
      <c r="BV94">
        <v>22</v>
      </c>
      <c r="BW94">
        <v>24</v>
      </c>
      <c r="BX94">
        <v>18</v>
      </c>
      <c r="BY94">
        <v>15</v>
      </c>
      <c r="BZ94">
        <v>20.866666666666667</v>
      </c>
      <c r="CA94" t="s">
        <v>113</v>
      </c>
      <c r="CB94" t="s">
        <v>113</v>
      </c>
      <c r="CC94" t="s">
        <v>113</v>
      </c>
      <c r="CD94" t="s">
        <v>113</v>
      </c>
      <c r="CE94" t="s">
        <v>113</v>
      </c>
      <c r="CF94" t="s">
        <v>113</v>
      </c>
      <c r="CG94" t="s">
        <v>113</v>
      </c>
      <c r="CH94" t="s">
        <v>113</v>
      </c>
      <c r="CI94" t="s">
        <v>113</v>
      </c>
      <c r="CJ94" t="s">
        <v>113</v>
      </c>
      <c r="CK94" t="s">
        <v>113</v>
      </c>
      <c r="CL94" t="s">
        <v>113</v>
      </c>
      <c r="CM94" t="s">
        <v>113</v>
      </c>
      <c r="CN94" t="s">
        <v>113</v>
      </c>
      <c r="CO94" t="s">
        <v>113</v>
      </c>
      <c r="CP94" t="s">
        <v>113</v>
      </c>
      <c r="CQ94">
        <v>28</v>
      </c>
      <c r="CR94">
        <v>28</v>
      </c>
      <c r="CS94" t="s">
        <v>113</v>
      </c>
      <c r="CT94" t="s">
        <v>113</v>
      </c>
      <c r="CU94">
        <v>3.3322045101752038</v>
      </c>
      <c r="CV94">
        <v>3.0381529894379433</v>
      </c>
      <c r="CW94">
        <v>2.6607080152084284</v>
      </c>
      <c r="CX94">
        <v>14.306414672890838</v>
      </c>
      <c r="CY94">
        <v>4</v>
      </c>
      <c r="CZ94" t="s">
        <v>113</v>
      </c>
      <c r="DA94" t="s">
        <v>113</v>
      </c>
      <c r="DB94">
        <v>0.14285714285714285</v>
      </c>
      <c r="DC94">
        <v>0.14285714285714285</v>
      </c>
      <c r="DD94" t="s">
        <v>113</v>
      </c>
      <c r="DE94" t="s">
        <v>113</v>
      </c>
      <c r="DF94">
        <v>0</v>
      </c>
      <c r="DG94">
        <v>0</v>
      </c>
      <c r="DH94" t="s">
        <v>113</v>
      </c>
      <c r="DI94" t="s">
        <v>113</v>
      </c>
      <c r="DJ94">
        <v>1</v>
      </c>
      <c r="DK94">
        <v>1</v>
      </c>
      <c r="DL94" t="s">
        <v>113</v>
      </c>
      <c r="DM94" t="s">
        <v>113</v>
      </c>
      <c r="DN94" t="s">
        <v>113</v>
      </c>
      <c r="DO94" t="s">
        <v>113</v>
      </c>
      <c r="DP94" t="s">
        <v>113</v>
      </c>
      <c r="DQ94" t="s">
        <v>113</v>
      </c>
      <c r="DR94">
        <v>0</v>
      </c>
      <c r="DS94">
        <v>0</v>
      </c>
      <c r="DT94" t="s">
        <v>113</v>
      </c>
      <c r="DU94" t="s">
        <v>113</v>
      </c>
      <c r="DV94">
        <v>5</v>
      </c>
      <c r="DW94">
        <v>5</v>
      </c>
      <c r="DX94" t="s">
        <v>113</v>
      </c>
      <c r="DY94" t="s">
        <v>113</v>
      </c>
      <c r="DZ94">
        <v>50</v>
      </c>
      <c r="EA94">
        <v>50</v>
      </c>
      <c r="EB94" t="s">
        <v>113</v>
      </c>
      <c r="EC94" t="s">
        <v>113</v>
      </c>
      <c r="ED94" t="s">
        <v>113</v>
      </c>
      <c r="EE94" t="s">
        <v>113</v>
      </c>
      <c r="EF94" t="s">
        <v>113</v>
      </c>
      <c r="EG94" t="s">
        <v>113</v>
      </c>
      <c r="EH94" s="4" t="s">
        <v>113</v>
      </c>
      <c r="EI94" s="10" t="s">
        <v>113</v>
      </c>
      <c r="EJ94" s="10" t="s">
        <v>113</v>
      </c>
      <c r="EK94" s="10" t="s">
        <v>113</v>
      </c>
      <c r="EL94" s="10" t="s">
        <v>113</v>
      </c>
      <c r="EM94">
        <v>1</v>
      </c>
      <c r="EN94">
        <v>1</v>
      </c>
      <c r="EO94" s="8">
        <v>20.652173913043473</v>
      </c>
      <c r="EP94" s="8">
        <v>64.520848573518663</v>
      </c>
      <c r="EQ94" s="8">
        <v>60</v>
      </c>
      <c r="ER94" s="8">
        <v>60</v>
      </c>
      <c r="ES94" s="8">
        <v>60</v>
      </c>
      <c r="ET94" s="8">
        <v>10</v>
      </c>
      <c r="EU94" s="8">
        <v>30</v>
      </c>
      <c r="EV94" s="8">
        <v>20</v>
      </c>
      <c r="EW94" s="8">
        <v>2.1799999999999997</v>
      </c>
      <c r="EX94">
        <f t="shared" si="26"/>
        <v>0.88388099999999992</v>
      </c>
      <c r="EY94" s="8">
        <v>3.5999999999999943</v>
      </c>
      <c r="EZ94">
        <f t="shared" si="27"/>
        <v>1.4723999999999977</v>
      </c>
      <c r="FA94" s="8">
        <v>2.889999999999997</v>
      </c>
      <c r="FB94">
        <f t="shared" si="28"/>
        <v>1.1768802499999989</v>
      </c>
      <c r="FC94" s="8">
        <v>5.1533110023189901E-2</v>
      </c>
      <c r="FD94" s="8">
        <v>0.11619896201717725</v>
      </c>
      <c r="FE94" s="8">
        <v>8.3866036020183582E-2</v>
      </c>
      <c r="FF94" s="8">
        <v>5.8035296925967032E-2</v>
      </c>
      <c r="FG94" s="8">
        <f t="shared" si="29"/>
        <v>2.9480352969259642</v>
      </c>
      <c r="FH94" s="8">
        <v>32.064637243714806</v>
      </c>
      <c r="FI94" s="8">
        <v>47.63698158269419</v>
      </c>
      <c r="FJ94" s="8">
        <v>39.850809413204502</v>
      </c>
    </row>
    <row r="95" spans="1:166" x14ac:dyDescent="0.2">
      <c r="A95" t="s">
        <v>392</v>
      </c>
      <c r="B95" t="s">
        <v>23</v>
      </c>
      <c r="C95" t="s">
        <v>167</v>
      </c>
      <c r="D95" t="s">
        <v>150</v>
      </c>
      <c r="E95">
        <v>2</v>
      </c>
      <c r="F95" t="s">
        <v>221</v>
      </c>
      <c r="G95">
        <v>18</v>
      </c>
      <c r="H95" s="2" t="s">
        <v>320</v>
      </c>
      <c r="I95" s="3">
        <v>30.74457</v>
      </c>
      <c r="J95" s="3">
        <v>-81.473939999999999</v>
      </c>
      <c r="K95" s="3" t="s">
        <v>489</v>
      </c>
      <c r="L95" s="8">
        <v>9.4999999999999964</v>
      </c>
      <c r="M95" t="s">
        <v>113</v>
      </c>
      <c r="N95" t="s">
        <v>113</v>
      </c>
      <c r="O95" t="s">
        <v>113</v>
      </c>
      <c r="P95" t="s">
        <v>113</v>
      </c>
      <c r="Q95" t="s">
        <v>113</v>
      </c>
      <c r="R95">
        <v>9</v>
      </c>
      <c r="S95">
        <v>3.6</v>
      </c>
      <c r="T95">
        <v>0</v>
      </c>
      <c r="U95" t="s">
        <v>113</v>
      </c>
      <c r="V95" s="9">
        <v>31</v>
      </c>
      <c r="W95" s="9">
        <v>31</v>
      </c>
      <c r="X95" t="s">
        <v>113</v>
      </c>
      <c r="Y95" t="s">
        <v>113</v>
      </c>
      <c r="Z95" s="7">
        <v>6.7539999999999996</v>
      </c>
      <c r="AA95" s="7">
        <v>6.7539999999999996</v>
      </c>
      <c r="AB95" t="s">
        <v>113</v>
      </c>
      <c r="AC95" t="s">
        <v>113</v>
      </c>
      <c r="AD95" t="s">
        <v>113</v>
      </c>
      <c r="AE95" t="s">
        <v>113</v>
      </c>
      <c r="AF95" t="s">
        <v>113</v>
      </c>
      <c r="AG95" t="s">
        <v>113</v>
      </c>
      <c r="AH95" s="7">
        <v>-187.45000000000002</v>
      </c>
      <c r="AI95" s="7">
        <v>-258.60000000000002</v>
      </c>
      <c r="AJ95" s="7">
        <v>-116.3</v>
      </c>
      <c r="AK95" s="7">
        <v>3.2366666666666668</v>
      </c>
      <c r="AL95" s="8">
        <v>4.62</v>
      </c>
      <c r="AM95" s="8">
        <v>0.38</v>
      </c>
      <c r="AN95" s="8">
        <v>4.71</v>
      </c>
      <c r="AO95" s="8">
        <v>1.3333333333333334E-2</v>
      </c>
      <c r="AP95" s="8">
        <v>0.01</v>
      </c>
      <c r="AQ95" s="8">
        <v>0.01</v>
      </c>
      <c r="AR95" s="8">
        <v>0.02</v>
      </c>
      <c r="AS95" s="8">
        <v>0.06</v>
      </c>
      <c r="AT95" s="8">
        <v>0.06</v>
      </c>
      <c r="AU95" s="8">
        <v>0.05</v>
      </c>
      <c r="AV95" s="8">
        <v>7.0000000000000007E-2</v>
      </c>
      <c r="AW95" s="8">
        <v>0.12</v>
      </c>
      <c r="AX95" s="8">
        <v>0.12</v>
      </c>
      <c r="AY95" s="8">
        <v>0.11</v>
      </c>
      <c r="AZ95" s="8">
        <v>0.13</v>
      </c>
      <c r="BA95">
        <v>1</v>
      </c>
      <c r="BB95" s="9">
        <v>0</v>
      </c>
      <c r="BC95" s="9">
        <v>35</v>
      </c>
      <c r="BD95" s="9">
        <v>5</v>
      </c>
      <c r="BE95" s="8" t="s">
        <v>113</v>
      </c>
      <c r="BF95" s="8" t="s">
        <v>113</v>
      </c>
      <c r="BG95" s="8" t="s">
        <v>113</v>
      </c>
      <c r="BH95">
        <v>1</v>
      </c>
      <c r="BI95">
        <v>0</v>
      </c>
      <c r="BJ95">
        <v>0</v>
      </c>
      <c r="BK95">
        <v>12</v>
      </c>
      <c r="BL95">
        <v>19</v>
      </c>
      <c r="BM95">
        <v>20</v>
      </c>
      <c r="BN95">
        <v>15</v>
      </c>
      <c r="BO95">
        <v>16</v>
      </c>
      <c r="BP95">
        <v>9</v>
      </c>
      <c r="BQ95">
        <v>19</v>
      </c>
      <c r="BR95">
        <v>4</v>
      </c>
      <c r="BS95">
        <v>13</v>
      </c>
      <c r="BT95">
        <v>16</v>
      </c>
      <c r="BU95">
        <v>15</v>
      </c>
      <c r="BV95">
        <v>24</v>
      </c>
      <c r="BW95">
        <v>18</v>
      </c>
      <c r="BX95">
        <v>10</v>
      </c>
      <c r="BY95">
        <v>9</v>
      </c>
      <c r="BZ95">
        <v>14.6</v>
      </c>
      <c r="CA95" t="s">
        <v>113</v>
      </c>
      <c r="CB95" t="s">
        <v>113</v>
      </c>
      <c r="CC95" t="s">
        <v>113</v>
      </c>
      <c r="CD95" t="s">
        <v>113</v>
      </c>
      <c r="CE95" t="s">
        <v>113</v>
      </c>
      <c r="CF95" t="s">
        <v>113</v>
      </c>
      <c r="CG95" t="s">
        <v>113</v>
      </c>
      <c r="CH95" t="s">
        <v>113</v>
      </c>
      <c r="CI95" t="s">
        <v>113</v>
      </c>
      <c r="CJ95" t="s">
        <v>113</v>
      </c>
      <c r="CK95" t="s">
        <v>113</v>
      </c>
      <c r="CL95" t="s">
        <v>113</v>
      </c>
      <c r="CM95" t="s">
        <v>113</v>
      </c>
      <c r="CN95" t="s">
        <v>113</v>
      </c>
      <c r="CO95" t="s">
        <v>113</v>
      </c>
      <c r="CP95" t="s">
        <v>113</v>
      </c>
      <c r="CQ95">
        <v>30</v>
      </c>
      <c r="CR95">
        <v>30</v>
      </c>
      <c r="CS95" t="s">
        <v>113</v>
      </c>
      <c r="CT95" t="s">
        <v>113</v>
      </c>
      <c r="CU95">
        <v>3.4011973816621555</v>
      </c>
      <c r="CV95">
        <v>2.6810215287142909</v>
      </c>
      <c r="CW95">
        <v>2.0032009805518181</v>
      </c>
      <c r="CX95">
        <v>7.4127462193790761</v>
      </c>
      <c r="CY95">
        <v>0</v>
      </c>
      <c r="CZ95" t="s">
        <v>113</v>
      </c>
      <c r="DA95" t="s">
        <v>113</v>
      </c>
      <c r="DB95">
        <v>0</v>
      </c>
      <c r="DC95">
        <v>0</v>
      </c>
      <c r="DD95" t="s">
        <v>113</v>
      </c>
      <c r="DE95" t="s">
        <v>113</v>
      </c>
      <c r="DF95">
        <v>0</v>
      </c>
      <c r="DG95">
        <v>0</v>
      </c>
      <c r="DH95" t="s">
        <v>113</v>
      </c>
      <c r="DI95" t="s">
        <v>113</v>
      </c>
      <c r="DJ95">
        <v>14</v>
      </c>
      <c r="DK95">
        <v>14</v>
      </c>
      <c r="DL95" t="s">
        <v>113</v>
      </c>
      <c r="DM95" t="s">
        <v>113</v>
      </c>
      <c r="DN95" t="s">
        <v>113</v>
      </c>
      <c r="DO95" t="s">
        <v>113</v>
      </c>
      <c r="DP95" t="s">
        <v>113</v>
      </c>
      <c r="DQ95" t="s">
        <v>113</v>
      </c>
      <c r="DR95">
        <v>0</v>
      </c>
      <c r="DS95">
        <v>0</v>
      </c>
      <c r="DT95" t="s">
        <v>113</v>
      </c>
      <c r="DU95" t="s">
        <v>113</v>
      </c>
      <c r="DV95">
        <v>0</v>
      </c>
      <c r="DW95">
        <v>0</v>
      </c>
      <c r="DX95" t="s">
        <v>113</v>
      </c>
      <c r="DY95" t="s">
        <v>113</v>
      </c>
      <c r="DZ95">
        <v>20</v>
      </c>
      <c r="EA95">
        <v>20</v>
      </c>
      <c r="EB95" t="s">
        <v>113</v>
      </c>
      <c r="EC95" t="s">
        <v>113</v>
      </c>
      <c r="ED95" t="s">
        <v>113</v>
      </c>
      <c r="EE95" t="s">
        <v>113</v>
      </c>
      <c r="EF95" t="s">
        <v>113</v>
      </c>
      <c r="EG95" t="s">
        <v>113</v>
      </c>
      <c r="EH95" s="4" t="s">
        <v>113</v>
      </c>
      <c r="EI95" s="10" t="s">
        <v>113</v>
      </c>
      <c r="EJ95" s="10" t="s">
        <v>113</v>
      </c>
      <c r="EK95" s="10" t="s">
        <v>113</v>
      </c>
      <c r="EL95" s="10" t="s">
        <v>113</v>
      </c>
      <c r="EM95">
        <v>1</v>
      </c>
      <c r="EN95">
        <v>1</v>
      </c>
      <c r="EO95" s="8">
        <v>44.545454545454547</v>
      </c>
      <c r="EP95" s="8">
        <v>42.568885637649359</v>
      </c>
      <c r="EQ95" s="8">
        <v>80</v>
      </c>
      <c r="ER95" s="8">
        <v>30</v>
      </c>
      <c r="ES95" s="8">
        <v>55</v>
      </c>
      <c r="ET95" s="8">
        <v>10</v>
      </c>
      <c r="EU95" s="8">
        <v>50</v>
      </c>
      <c r="EV95" s="8">
        <v>30</v>
      </c>
      <c r="EW95" s="8">
        <v>2.4200000000000088</v>
      </c>
      <c r="EX95">
        <f t="shared" si="26"/>
        <v>0.98264100000000365</v>
      </c>
      <c r="EY95" s="8">
        <v>5.5400000000000027</v>
      </c>
      <c r="EZ95">
        <f t="shared" si="27"/>
        <v>2.2927290000000013</v>
      </c>
      <c r="FA95" s="8">
        <v>3.9800000000000058</v>
      </c>
      <c r="FB95">
        <f t="shared" si="28"/>
        <v>1.6316010000000025</v>
      </c>
      <c r="FC95" s="8">
        <v>0.16741877256317692</v>
      </c>
      <c r="FD95" s="8">
        <v>0</v>
      </c>
      <c r="FE95" s="8">
        <v>8.3709386281588458E-2</v>
      </c>
      <c r="FF95" s="8">
        <v>5.7926895306859211E-2</v>
      </c>
      <c r="FG95" s="8">
        <f t="shared" si="29"/>
        <v>4.0379268953068648</v>
      </c>
      <c r="FH95" s="8">
        <v>35.157942238267147</v>
      </c>
      <c r="FI95" s="8">
        <v>70.728810006288882</v>
      </c>
      <c r="FJ95" s="8">
        <v>52.943376122278011</v>
      </c>
    </row>
    <row r="96" spans="1:166" x14ac:dyDescent="0.2">
      <c r="A96" t="s">
        <v>393</v>
      </c>
      <c r="B96" t="s">
        <v>23</v>
      </c>
      <c r="C96" t="s">
        <v>167</v>
      </c>
      <c r="D96" t="s">
        <v>151</v>
      </c>
      <c r="E96">
        <v>3</v>
      </c>
      <c r="F96" t="s">
        <v>134</v>
      </c>
      <c r="G96">
        <v>18</v>
      </c>
      <c r="H96" s="2" t="s">
        <v>320</v>
      </c>
      <c r="I96" s="3">
        <v>30.743200000000002</v>
      </c>
      <c r="J96" s="3">
        <v>-81.474649999999997</v>
      </c>
      <c r="K96" s="3" t="s">
        <v>489</v>
      </c>
      <c r="L96" s="8">
        <v>21.174999999999997</v>
      </c>
      <c r="M96" t="s">
        <v>113</v>
      </c>
      <c r="N96" t="s">
        <v>113</v>
      </c>
      <c r="O96" t="s">
        <v>113</v>
      </c>
      <c r="P96" t="s">
        <v>113</v>
      </c>
      <c r="Q96" t="s">
        <v>113</v>
      </c>
      <c r="R96">
        <v>3</v>
      </c>
      <c r="S96">
        <v>1.2</v>
      </c>
      <c r="T96">
        <v>0</v>
      </c>
      <c r="U96" t="s">
        <v>113</v>
      </c>
      <c r="V96" s="9">
        <v>40</v>
      </c>
      <c r="W96" s="9">
        <v>40</v>
      </c>
      <c r="X96" t="s">
        <v>113</v>
      </c>
      <c r="Y96" t="s">
        <v>113</v>
      </c>
      <c r="Z96" s="7">
        <v>5.8659999999999997</v>
      </c>
      <c r="AA96" s="7">
        <v>5.8659999999999997</v>
      </c>
      <c r="AB96" t="s">
        <v>113</v>
      </c>
      <c r="AC96" t="s">
        <v>113</v>
      </c>
      <c r="AD96" t="s">
        <v>113</v>
      </c>
      <c r="AE96" t="s">
        <v>113</v>
      </c>
      <c r="AF96" t="s">
        <v>113</v>
      </c>
      <c r="AG96" t="s">
        <v>113</v>
      </c>
      <c r="AH96" s="7">
        <v>-222.7</v>
      </c>
      <c r="AI96" s="7">
        <v>-231.5</v>
      </c>
      <c r="AJ96" s="7">
        <v>-213.9</v>
      </c>
      <c r="AK96" s="7">
        <v>3.14</v>
      </c>
      <c r="AL96" s="8">
        <v>2.5499999999999998</v>
      </c>
      <c r="AM96" s="8">
        <v>3.74</v>
      </c>
      <c r="AN96" s="8">
        <v>3.13</v>
      </c>
      <c r="AO96" s="8">
        <v>0.01</v>
      </c>
      <c r="AP96" s="8">
        <v>0</v>
      </c>
      <c r="AQ96" s="8">
        <v>0.03</v>
      </c>
      <c r="AR96" s="8">
        <v>0</v>
      </c>
      <c r="AS96" s="8">
        <v>0.25333333333333335</v>
      </c>
      <c r="AT96" s="8">
        <v>0.26</v>
      </c>
      <c r="AU96" s="8">
        <v>0.24</v>
      </c>
      <c r="AV96" s="8">
        <v>0.26</v>
      </c>
      <c r="AW96" s="8">
        <v>0.27333333333333332</v>
      </c>
      <c r="AX96" s="8">
        <v>0.3</v>
      </c>
      <c r="AY96" s="8">
        <v>0.28999999999999998</v>
      </c>
      <c r="AZ96" s="8">
        <v>0.23</v>
      </c>
      <c r="BA96">
        <v>0</v>
      </c>
      <c r="BB96" s="9">
        <v>0</v>
      </c>
      <c r="BC96" s="9">
        <v>65</v>
      </c>
      <c r="BD96" s="9">
        <v>2</v>
      </c>
      <c r="BE96" s="8" t="s">
        <v>113</v>
      </c>
      <c r="BF96" s="8" t="s">
        <v>113</v>
      </c>
      <c r="BG96" s="8" t="s">
        <v>113</v>
      </c>
      <c r="BH96">
        <v>0.95</v>
      </c>
      <c r="BI96">
        <v>0.05</v>
      </c>
      <c r="BJ96">
        <v>0</v>
      </c>
      <c r="BK96">
        <v>14</v>
      </c>
      <c r="BL96">
        <v>14</v>
      </c>
      <c r="BM96">
        <v>5</v>
      </c>
      <c r="BN96">
        <v>11</v>
      </c>
      <c r="BO96">
        <v>7</v>
      </c>
      <c r="BP96">
        <v>10</v>
      </c>
      <c r="BQ96">
        <v>16</v>
      </c>
      <c r="BR96">
        <v>9</v>
      </c>
      <c r="BS96">
        <v>27</v>
      </c>
      <c r="BT96">
        <v>9</v>
      </c>
      <c r="BU96">
        <v>11</v>
      </c>
      <c r="BV96">
        <v>28</v>
      </c>
      <c r="BW96">
        <v>19</v>
      </c>
      <c r="BX96">
        <v>15</v>
      </c>
      <c r="BY96">
        <v>6</v>
      </c>
      <c r="BZ96">
        <v>13.4</v>
      </c>
      <c r="CA96" t="s">
        <v>113</v>
      </c>
      <c r="CB96" t="s">
        <v>113</v>
      </c>
      <c r="CC96" t="s">
        <v>113</v>
      </c>
      <c r="CD96" t="s">
        <v>113</v>
      </c>
      <c r="CE96" t="s">
        <v>113</v>
      </c>
      <c r="CF96" t="s">
        <v>113</v>
      </c>
      <c r="CG96" t="s">
        <v>113</v>
      </c>
      <c r="CH96" t="s">
        <v>113</v>
      </c>
      <c r="CI96" t="s">
        <v>113</v>
      </c>
      <c r="CJ96" t="s">
        <v>113</v>
      </c>
      <c r="CK96" t="s">
        <v>113</v>
      </c>
      <c r="CL96" t="s">
        <v>113</v>
      </c>
      <c r="CM96" t="s">
        <v>113</v>
      </c>
      <c r="CN96" t="s">
        <v>113</v>
      </c>
      <c r="CO96" t="s">
        <v>113</v>
      </c>
      <c r="CP96" t="s">
        <v>113</v>
      </c>
      <c r="CQ96">
        <v>78</v>
      </c>
      <c r="CR96">
        <v>78</v>
      </c>
      <c r="CS96" t="s">
        <v>113</v>
      </c>
      <c r="CT96" t="s">
        <v>113</v>
      </c>
      <c r="CU96">
        <v>4.3567088266895917</v>
      </c>
      <c r="CV96">
        <v>2.5952547069568657</v>
      </c>
      <c r="CW96">
        <v>2.5671565109203383</v>
      </c>
      <c r="CX96">
        <v>13.028724683195266</v>
      </c>
      <c r="CY96">
        <v>5</v>
      </c>
      <c r="CZ96" t="s">
        <v>113</v>
      </c>
      <c r="DA96" t="s">
        <v>113</v>
      </c>
      <c r="DB96">
        <v>6.4102564102564097E-2</v>
      </c>
      <c r="DC96">
        <v>6.4102564102564097E-2</v>
      </c>
      <c r="DD96" t="s">
        <v>113</v>
      </c>
      <c r="DE96" t="s">
        <v>113</v>
      </c>
      <c r="DF96">
        <v>0</v>
      </c>
      <c r="DG96">
        <v>0</v>
      </c>
      <c r="DH96" t="s">
        <v>113</v>
      </c>
      <c r="DI96" t="s">
        <v>113</v>
      </c>
      <c r="DJ96">
        <v>16</v>
      </c>
      <c r="DK96">
        <v>16</v>
      </c>
      <c r="DL96" t="s">
        <v>113</v>
      </c>
      <c r="DM96" t="s">
        <v>113</v>
      </c>
      <c r="DN96" t="s">
        <v>113</v>
      </c>
      <c r="DO96" t="s">
        <v>113</v>
      </c>
      <c r="DP96" t="s">
        <v>113</v>
      </c>
      <c r="DQ96" t="s">
        <v>113</v>
      </c>
      <c r="DR96">
        <v>0</v>
      </c>
      <c r="DS96">
        <v>0</v>
      </c>
      <c r="DT96" t="s">
        <v>113</v>
      </c>
      <c r="DU96" t="s">
        <v>113</v>
      </c>
      <c r="DV96">
        <v>0</v>
      </c>
      <c r="DW96">
        <v>0</v>
      </c>
      <c r="DX96" t="s">
        <v>113</v>
      </c>
      <c r="DY96" t="s">
        <v>113</v>
      </c>
      <c r="DZ96">
        <v>12</v>
      </c>
      <c r="EA96">
        <v>12</v>
      </c>
      <c r="EB96" t="s">
        <v>113</v>
      </c>
      <c r="EC96" t="s">
        <v>113</v>
      </c>
      <c r="ED96" t="s">
        <v>113</v>
      </c>
      <c r="EE96" t="s">
        <v>113</v>
      </c>
      <c r="EF96" t="s">
        <v>113</v>
      </c>
      <c r="EG96" t="s">
        <v>113</v>
      </c>
      <c r="EH96" s="4" t="s">
        <v>113</v>
      </c>
      <c r="EI96" s="10" t="s">
        <v>113</v>
      </c>
      <c r="EJ96" s="10" t="s">
        <v>113</v>
      </c>
      <c r="EK96" s="10" t="s">
        <v>113</v>
      </c>
      <c r="EL96" s="10" t="s">
        <v>113</v>
      </c>
      <c r="EM96">
        <v>0</v>
      </c>
      <c r="EN96">
        <v>0</v>
      </c>
      <c r="EO96" s="8">
        <v>22.241379310344829</v>
      </c>
      <c r="EP96" s="8">
        <v>59.171543525969277</v>
      </c>
      <c r="EQ96" s="8">
        <v>60</v>
      </c>
      <c r="ER96" s="8">
        <v>60</v>
      </c>
      <c r="ES96" s="8">
        <v>60</v>
      </c>
      <c r="ET96" s="8">
        <v>10</v>
      </c>
      <c r="EU96" s="8">
        <v>30</v>
      </c>
      <c r="EV96" s="8">
        <v>20</v>
      </c>
      <c r="EW96" s="8">
        <v>2.4200000000000088</v>
      </c>
      <c r="EX96">
        <f t="shared" si="26"/>
        <v>0.98264100000000365</v>
      </c>
      <c r="EY96" s="8">
        <v>5.3599999999999959</v>
      </c>
      <c r="EZ96">
        <f t="shared" si="27"/>
        <v>2.2158239999999982</v>
      </c>
      <c r="FA96" s="8">
        <v>3.8900000000000023</v>
      </c>
      <c r="FB96">
        <f t="shared" si="28"/>
        <v>1.593830250000001</v>
      </c>
      <c r="FC96" s="8">
        <v>0.26090737788085233</v>
      </c>
      <c r="FD96" s="8">
        <v>0.48100450740502249</v>
      </c>
      <c r="FE96" s="8">
        <v>0.37095594264293741</v>
      </c>
      <c r="FF96" s="8">
        <v>0.25670151230891269</v>
      </c>
      <c r="FG96" s="8">
        <f t="shared" si="29"/>
        <v>4.1467015123089155</v>
      </c>
      <c r="FH96" s="8">
        <v>35.333623230419853</v>
      </c>
      <c r="FI96" s="8">
        <v>67.083065035415331</v>
      </c>
      <c r="FJ96" s="8">
        <v>51.208344132917588</v>
      </c>
    </row>
    <row r="97" spans="1:166" x14ac:dyDescent="0.2">
      <c r="A97" t="s">
        <v>279</v>
      </c>
      <c r="B97" t="s">
        <v>23</v>
      </c>
      <c r="C97" t="s">
        <v>167</v>
      </c>
      <c r="D97" t="s">
        <v>151</v>
      </c>
      <c r="E97">
        <v>3</v>
      </c>
      <c r="F97" t="s">
        <v>135</v>
      </c>
      <c r="G97">
        <v>18</v>
      </c>
      <c r="H97" s="2" t="s">
        <v>320</v>
      </c>
      <c r="I97" s="3">
        <v>30.743200000000002</v>
      </c>
      <c r="J97" s="3">
        <v>-81.474649999999997</v>
      </c>
      <c r="K97" s="3" t="s">
        <v>491</v>
      </c>
      <c r="L97" s="8">
        <v>21.624999999999996</v>
      </c>
      <c r="M97" t="s">
        <v>113</v>
      </c>
      <c r="N97" t="s">
        <v>113</v>
      </c>
      <c r="O97" t="s">
        <v>113</v>
      </c>
      <c r="P97" t="s">
        <v>113</v>
      </c>
      <c r="Q97" t="s">
        <v>113</v>
      </c>
      <c r="R97">
        <v>2</v>
      </c>
      <c r="S97">
        <v>0.8</v>
      </c>
      <c r="T97">
        <v>0</v>
      </c>
      <c r="U97" t="s">
        <v>113</v>
      </c>
      <c r="V97" s="9">
        <v>40</v>
      </c>
      <c r="W97" s="9">
        <v>40</v>
      </c>
      <c r="X97" t="s">
        <v>113</v>
      </c>
      <c r="Y97" t="s">
        <v>113</v>
      </c>
      <c r="Z97" s="7">
        <v>6.9470000000000001</v>
      </c>
      <c r="AA97" s="7">
        <v>6.9470000000000001</v>
      </c>
      <c r="AB97" t="s">
        <v>113</v>
      </c>
      <c r="AC97" t="s">
        <v>113</v>
      </c>
      <c r="AD97" t="s">
        <v>113</v>
      </c>
      <c r="AE97" t="s">
        <v>113</v>
      </c>
      <c r="AF97" t="s">
        <v>113</v>
      </c>
      <c r="AG97" t="s">
        <v>113</v>
      </c>
      <c r="AH97" s="7">
        <v>-231.64999999999998</v>
      </c>
      <c r="AI97" s="7">
        <v>-235.6</v>
      </c>
      <c r="AJ97" s="7">
        <v>-227.7</v>
      </c>
      <c r="AK97" s="7">
        <v>3.9366666666666661</v>
      </c>
      <c r="AL97" s="8">
        <v>0.66</v>
      </c>
      <c r="AM97" s="8">
        <v>7.63</v>
      </c>
      <c r="AN97" s="8">
        <v>3.52</v>
      </c>
      <c r="AO97" s="8">
        <v>3.3333333333333333E-2</v>
      </c>
      <c r="AP97" s="8">
        <v>0.03</v>
      </c>
      <c r="AQ97" s="8">
        <v>0.05</v>
      </c>
      <c r="AR97" s="8">
        <v>0.02</v>
      </c>
      <c r="AS97" s="8">
        <v>0.22999999999999998</v>
      </c>
      <c r="AT97" s="8">
        <v>0.2</v>
      </c>
      <c r="AU97" s="8">
        <v>0.17</v>
      </c>
      <c r="AV97" s="8">
        <v>0.32</v>
      </c>
      <c r="AW97" s="8">
        <v>0.30333333333333329</v>
      </c>
      <c r="AX97" s="8">
        <v>0.36</v>
      </c>
      <c r="AY97" s="8">
        <v>0.26</v>
      </c>
      <c r="AZ97" s="8">
        <v>0.28999999999999998</v>
      </c>
      <c r="BA97">
        <v>0</v>
      </c>
      <c r="BB97" s="9">
        <v>0</v>
      </c>
      <c r="BC97" s="9">
        <v>40</v>
      </c>
      <c r="BD97" s="9">
        <v>2</v>
      </c>
      <c r="BE97" s="8" t="s">
        <v>113</v>
      </c>
      <c r="BF97" s="8" t="s">
        <v>113</v>
      </c>
      <c r="BG97" s="8" t="s">
        <v>113</v>
      </c>
      <c r="BH97">
        <v>0.8</v>
      </c>
      <c r="BI97">
        <v>0.2</v>
      </c>
      <c r="BJ97">
        <v>0</v>
      </c>
      <c r="BK97">
        <v>9</v>
      </c>
      <c r="BL97">
        <v>15</v>
      </c>
      <c r="BM97">
        <v>16</v>
      </c>
      <c r="BN97">
        <v>15</v>
      </c>
      <c r="BO97">
        <v>10</v>
      </c>
      <c r="BP97">
        <v>10</v>
      </c>
      <c r="BQ97">
        <v>11</v>
      </c>
      <c r="BR97">
        <v>13</v>
      </c>
      <c r="BS97">
        <v>19</v>
      </c>
      <c r="BT97">
        <v>14</v>
      </c>
      <c r="BU97">
        <v>20</v>
      </c>
      <c r="BV97">
        <v>16</v>
      </c>
      <c r="BW97">
        <v>8</v>
      </c>
      <c r="BX97">
        <v>13</v>
      </c>
      <c r="BY97">
        <v>12</v>
      </c>
      <c r="BZ97">
        <v>13.4</v>
      </c>
      <c r="CA97" t="s">
        <v>113</v>
      </c>
      <c r="CB97" t="s">
        <v>113</v>
      </c>
      <c r="CC97" t="s">
        <v>113</v>
      </c>
      <c r="CD97" t="s">
        <v>113</v>
      </c>
      <c r="CE97" t="s">
        <v>113</v>
      </c>
      <c r="CF97" t="s">
        <v>113</v>
      </c>
      <c r="CG97" t="s">
        <v>113</v>
      </c>
      <c r="CH97" t="s">
        <v>113</v>
      </c>
      <c r="CI97" t="s">
        <v>113</v>
      </c>
      <c r="CJ97" t="s">
        <v>113</v>
      </c>
      <c r="CK97" t="s">
        <v>113</v>
      </c>
      <c r="CL97" t="s">
        <v>113</v>
      </c>
      <c r="CM97" t="s">
        <v>113</v>
      </c>
      <c r="CN97" t="s">
        <v>113</v>
      </c>
      <c r="CO97" t="s">
        <v>113</v>
      </c>
      <c r="CP97" t="s">
        <v>113</v>
      </c>
      <c r="CQ97">
        <v>60</v>
      </c>
      <c r="CR97">
        <v>60</v>
      </c>
      <c r="CS97" t="s">
        <v>113</v>
      </c>
      <c r="CT97" t="s">
        <v>113</v>
      </c>
      <c r="CU97">
        <v>4.0943445622221004</v>
      </c>
      <c r="CV97">
        <v>2.5952547069568657</v>
      </c>
      <c r="CW97">
        <v>2.3654508643977312</v>
      </c>
      <c r="CX97">
        <v>10.648838917676715</v>
      </c>
      <c r="CY97">
        <v>15</v>
      </c>
      <c r="CZ97" t="s">
        <v>113</v>
      </c>
      <c r="DA97" t="s">
        <v>113</v>
      </c>
      <c r="DB97">
        <v>0.25</v>
      </c>
      <c r="DC97">
        <v>0.25</v>
      </c>
      <c r="DD97" t="s">
        <v>113</v>
      </c>
      <c r="DE97" t="s">
        <v>113</v>
      </c>
      <c r="DF97">
        <v>0</v>
      </c>
      <c r="DG97">
        <v>0</v>
      </c>
      <c r="DH97" t="s">
        <v>113</v>
      </c>
      <c r="DI97" t="s">
        <v>113</v>
      </c>
      <c r="DJ97">
        <v>12</v>
      </c>
      <c r="DK97">
        <v>12</v>
      </c>
      <c r="DL97" t="s">
        <v>113</v>
      </c>
      <c r="DM97" t="s">
        <v>113</v>
      </c>
      <c r="DN97" t="s">
        <v>113</v>
      </c>
      <c r="DO97" t="s">
        <v>113</v>
      </c>
      <c r="DP97" t="s">
        <v>113</v>
      </c>
      <c r="DQ97" t="s">
        <v>113</v>
      </c>
      <c r="DR97">
        <v>0</v>
      </c>
      <c r="DS97">
        <v>0</v>
      </c>
      <c r="DT97" t="s">
        <v>113</v>
      </c>
      <c r="DU97" t="s">
        <v>113</v>
      </c>
      <c r="DV97">
        <v>0</v>
      </c>
      <c r="DW97">
        <v>0</v>
      </c>
      <c r="DX97" t="s">
        <v>113</v>
      </c>
      <c r="DY97" t="s">
        <v>113</v>
      </c>
      <c r="DZ97">
        <v>18</v>
      </c>
      <c r="EA97">
        <v>18</v>
      </c>
      <c r="EB97" t="s">
        <v>113</v>
      </c>
      <c r="EC97" t="s">
        <v>113</v>
      </c>
      <c r="ED97" t="s">
        <v>113</v>
      </c>
      <c r="EE97" t="s">
        <v>113</v>
      </c>
      <c r="EF97" t="s">
        <v>113</v>
      </c>
      <c r="EG97" t="s">
        <v>113</v>
      </c>
      <c r="EH97" s="4" t="s">
        <v>113</v>
      </c>
      <c r="EI97" s="10" t="s">
        <v>113</v>
      </c>
      <c r="EJ97" s="10" t="s">
        <v>113</v>
      </c>
      <c r="EK97" s="10" t="s">
        <v>113</v>
      </c>
      <c r="EL97" s="10" t="s">
        <v>113</v>
      </c>
      <c r="EM97">
        <v>0</v>
      </c>
      <c r="EN97">
        <v>0</v>
      </c>
      <c r="EO97" s="8">
        <v>19.000000000000004</v>
      </c>
      <c r="EP97" s="8">
        <v>61.030846135089007</v>
      </c>
      <c r="EQ97" s="8">
        <v>60</v>
      </c>
      <c r="ER97" s="8">
        <v>60</v>
      </c>
      <c r="ES97" s="8">
        <v>60</v>
      </c>
      <c r="ET97" s="8">
        <v>10</v>
      </c>
      <c r="EU97" s="8">
        <v>30</v>
      </c>
      <c r="EV97" s="8">
        <v>20</v>
      </c>
      <c r="EW97" s="8">
        <v>2.7399999999999913</v>
      </c>
      <c r="EX97">
        <f t="shared" si="26"/>
        <v>1.1147689999999963</v>
      </c>
      <c r="EY97" s="8">
        <v>5.3800000000000026</v>
      </c>
      <c r="EZ97">
        <f t="shared" si="27"/>
        <v>2.2243610000000009</v>
      </c>
      <c r="FA97" s="8">
        <v>4.0599999999999969</v>
      </c>
      <c r="FB97">
        <f t="shared" si="28"/>
        <v>1.6652089999999986</v>
      </c>
      <c r="FC97" s="8">
        <v>0.10778788003455796</v>
      </c>
      <c r="FD97" s="8">
        <v>0.56996056876568291</v>
      </c>
      <c r="FE97" s="8">
        <v>0.33887422440012044</v>
      </c>
      <c r="FF97" s="8">
        <v>0.23450096328488332</v>
      </c>
      <c r="FG97" s="8">
        <f t="shared" si="29"/>
        <v>4.2945009632848805</v>
      </c>
      <c r="FH97" s="8">
        <v>42.777800633562357</v>
      </c>
      <c r="FI97" s="8">
        <v>72.959732345561008</v>
      </c>
      <c r="FJ97" s="8">
        <v>57.868766489561679</v>
      </c>
    </row>
    <row r="98" spans="1:166" x14ac:dyDescent="0.2">
      <c r="A98" t="s">
        <v>394</v>
      </c>
      <c r="B98" t="s">
        <v>23</v>
      </c>
      <c r="C98" t="s">
        <v>167</v>
      </c>
      <c r="D98" t="s">
        <v>151</v>
      </c>
      <c r="E98">
        <v>3</v>
      </c>
      <c r="F98" t="s">
        <v>220</v>
      </c>
      <c r="G98">
        <v>18</v>
      </c>
      <c r="H98" s="2" t="s">
        <v>320</v>
      </c>
      <c r="I98" s="3">
        <v>30.743200000000002</v>
      </c>
      <c r="J98" s="3">
        <v>-81.474649999999997</v>
      </c>
      <c r="K98" s="3" t="s">
        <v>489</v>
      </c>
      <c r="L98" s="8">
        <v>21.874999999999996</v>
      </c>
      <c r="M98" t="s">
        <v>113</v>
      </c>
      <c r="N98" t="s">
        <v>113</v>
      </c>
      <c r="O98" t="s">
        <v>113</v>
      </c>
      <c r="P98" t="s">
        <v>113</v>
      </c>
      <c r="Q98" t="s">
        <v>113</v>
      </c>
      <c r="R98">
        <v>6</v>
      </c>
      <c r="S98">
        <v>2.4</v>
      </c>
      <c r="T98">
        <v>0</v>
      </c>
      <c r="U98" t="s">
        <v>113</v>
      </c>
      <c r="V98" s="9">
        <v>41</v>
      </c>
      <c r="W98" s="9">
        <v>41</v>
      </c>
      <c r="X98" t="s">
        <v>113</v>
      </c>
      <c r="Y98" t="s">
        <v>113</v>
      </c>
      <c r="Z98" s="7">
        <v>5.7320000000000002</v>
      </c>
      <c r="AA98" s="7">
        <v>5.7320000000000002</v>
      </c>
      <c r="AB98" t="s">
        <v>113</v>
      </c>
      <c r="AC98" t="s">
        <v>113</v>
      </c>
      <c r="AD98" t="s">
        <v>113</v>
      </c>
      <c r="AE98" t="s">
        <v>113</v>
      </c>
      <c r="AF98" t="s">
        <v>113</v>
      </c>
      <c r="AG98" t="s">
        <v>113</v>
      </c>
      <c r="AH98" s="7">
        <v>-209.15</v>
      </c>
      <c r="AI98" s="7">
        <v>-216.9</v>
      </c>
      <c r="AJ98" s="7">
        <v>-201.4</v>
      </c>
      <c r="AK98" s="7">
        <v>3.8799999999999994</v>
      </c>
      <c r="AL98" s="8">
        <v>6.07</v>
      </c>
      <c r="AM98" s="8">
        <v>2.54</v>
      </c>
      <c r="AN98" s="8">
        <v>3.03</v>
      </c>
      <c r="AO98" s="8">
        <v>0</v>
      </c>
      <c r="AP98" s="8">
        <v>0</v>
      </c>
      <c r="AQ98" s="8">
        <v>0</v>
      </c>
      <c r="AR98" s="8">
        <v>0</v>
      </c>
      <c r="AS98" s="8">
        <v>0.2233333333333333</v>
      </c>
      <c r="AT98" s="8">
        <v>0.24</v>
      </c>
      <c r="AU98" s="8">
        <v>0.23</v>
      </c>
      <c r="AV98" s="8">
        <v>0.2</v>
      </c>
      <c r="AW98" s="8">
        <v>0.25333333333333335</v>
      </c>
      <c r="AX98" s="8">
        <v>0.24</v>
      </c>
      <c r="AY98" s="8">
        <v>0.3</v>
      </c>
      <c r="AZ98" s="8">
        <v>0.22</v>
      </c>
      <c r="BA98">
        <v>0</v>
      </c>
      <c r="BB98" s="9">
        <v>0</v>
      </c>
      <c r="BC98" s="9">
        <v>60</v>
      </c>
      <c r="BD98" s="9">
        <v>2</v>
      </c>
      <c r="BE98" s="8" t="s">
        <v>113</v>
      </c>
      <c r="BF98" s="8" t="s">
        <v>113</v>
      </c>
      <c r="BG98" s="8" t="s">
        <v>113</v>
      </c>
      <c r="BH98">
        <v>0.8</v>
      </c>
      <c r="BI98">
        <v>0.2</v>
      </c>
      <c r="BJ98">
        <v>0</v>
      </c>
      <c r="BK98">
        <v>17</v>
      </c>
      <c r="BL98">
        <v>12</v>
      </c>
      <c r="BM98">
        <v>27</v>
      </c>
      <c r="BN98">
        <v>28</v>
      </c>
      <c r="BO98">
        <v>19</v>
      </c>
      <c r="BP98">
        <v>8</v>
      </c>
      <c r="BQ98">
        <v>4</v>
      </c>
      <c r="BR98">
        <v>16</v>
      </c>
      <c r="BS98">
        <v>6</v>
      </c>
      <c r="BT98">
        <v>10</v>
      </c>
      <c r="BU98">
        <v>12</v>
      </c>
      <c r="BV98">
        <v>7</v>
      </c>
      <c r="BW98">
        <v>5</v>
      </c>
      <c r="BX98">
        <v>10</v>
      </c>
      <c r="BY98">
        <v>15</v>
      </c>
      <c r="BZ98">
        <v>13.066666666666666</v>
      </c>
      <c r="CA98" t="s">
        <v>113</v>
      </c>
      <c r="CB98" t="s">
        <v>113</v>
      </c>
      <c r="CC98" t="s">
        <v>113</v>
      </c>
      <c r="CD98" t="s">
        <v>113</v>
      </c>
      <c r="CE98" t="s">
        <v>113</v>
      </c>
      <c r="CF98" t="s">
        <v>113</v>
      </c>
      <c r="CG98" t="s">
        <v>113</v>
      </c>
      <c r="CH98" t="s">
        <v>113</v>
      </c>
      <c r="CI98" t="s">
        <v>113</v>
      </c>
      <c r="CJ98" t="s">
        <v>113</v>
      </c>
      <c r="CK98" t="s">
        <v>113</v>
      </c>
      <c r="CL98" t="s">
        <v>113</v>
      </c>
      <c r="CM98" t="s">
        <v>113</v>
      </c>
      <c r="CN98" t="s">
        <v>113</v>
      </c>
      <c r="CO98" t="s">
        <v>113</v>
      </c>
      <c r="CP98" t="s">
        <v>113</v>
      </c>
      <c r="CQ98">
        <v>77</v>
      </c>
      <c r="CR98">
        <v>77</v>
      </c>
      <c r="CS98" t="s">
        <v>113</v>
      </c>
      <c r="CT98" t="s">
        <v>113</v>
      </c>
      <c r="CU98">
        <v>4.3438054218536841</v>
      </c>
      <c r="CV98">
        <v>2.5700644581283072</v>
      </c>
      <c r="CW98">
        <v>2.5071178542131927</v>
      </c>
      <c r="CX98">
        <v>12.269516516192656</v>
      </c>
      <c r="CY98">
        <v>4</v>
      </c>
      <c r="CZ98" t="s">
        <v>113</v>
      </c>
      <c r="DA98" t="s">
        <v>113</v>
      </c>
      <c r="DB98">
        <v>5.1948051948051951E-2</v>
      </c>
      <c r="DC98">
        <v>5.1948051948051951E-2</v>
      </c>
      <c r="DD98" t="s">
        <v>113</v>
      </c>
      <c r="DE98" t="s">
        <v>113</v>
      </c>
      <c r="DF98">
        <v>0</v>
      </c>
      <c r="DG98">
        <v>0</v>
      </c>
      <c r="DH98" t="s">
        <v>113</v>
      </c>
      <c r="DI98" t="s">
        <v>113</v>
      </c>
      <c r="DJ98">
        <v>8</v>
      </c>
      <c r="DK98">
        <v>8</v>
      </c>
      <c r="DL98" t="s">
        <v>113</v>
      </c>
      <c r="DM98" t="s">
        <v>113</v>
      </c>
      <c r="DN98" t="s">
        <v>113</v>
      </c>
      <c r="DO98" t="s">
        <v>113</v>
      </c>
      <c r="DP98" t="s">
        <v>113</v>
      </c>
      <c r="DQ98" t="s">
        <v>113</v>
      </c>
      <c r="DR98">
        <v>0</v>
      </c>
      <c r="DS98">
        <v>0</v>
      </c>
      <c r="DT98" t="s">
        <v>113</v>
      </c>
      <c r="DU98" t="s">
        <v>113</v>
      </c>
      <c r="DV98">
        <v>1</v>
      </c>
      <c r="DW98">
        <v>1</v>
      </c>
      <c r="DX98" t="s">
        <v>113</v>
      </c>
      <c r="DY98" t="s">
        <v>113</v>
      </c>
      <c r="DZ98">
        <v>2</v>
      </c>
      <c r="EA98">
        <v>2</v>
      </c>
      <c r="EB98" t="s">
        <v>113</v>
      </c>
      <c r="EC98" t="s">
        <v>113</v>
      </c>
      <c r="ED98" t="s">
        <v>113</v>
      </c>
      <c r="EE98" t="s">
        <v>113</v>
      </c>
      <c r="EF98" t="s">
        <v>113</v>
      </c>
      <c r="EG98" t="s">
        <v>113</v>
      </c>
      <c r="EH98" s="4" t="s">
        <v>113</v>
      </c>
      <c r="EI98" s="10" t="s">
        <v>113</v>
      </c>
      <c r="EJ98" s="10" t="s">
        <v>113</v>
      </c>
      <c r="EK98" s="10" t="s">
        <v>113</v>
      </c>
      <c r="EL98" s="10" t="s">
        <v>113</v>
      </c>
      <c r="EM98">
        <v>0</v>
      </c>
      <c r="EN98">
        <v>0</v>
      </c>
      <c r="EO98" s="8">
        <v>23.15789473684211</v>
      </c>
      <c r="EP98" s="8">
        <v>47.945623018775912</v>
      </c>
      <c r="EQ98" s="8">
        <v>60</v>
      </c>
      <c r="ER98" s="8">
        <v>60</v>
      </c>
      <c r="ES98" s="8">
        <v>60</v>
      </c>
      <c r="ET98" s="8">
        <v>10</v>
      </c>
      <c r="EU98" s="8">
        <v>10</v>
      </c>
      <c r="EV98" s="8">
        <v>10</v>
      </c>
      <c r="EW98" s="8">
        <v>3.1799999999999962</v>
      </c>
      <c r="EX98">
        <f t="shared" si="26"/>
        <v>1.2972809999999984</v>
      </c>
      <c r="EY98" s="8">
        <v>5.4400000000000048</v>
      </c>
      <c r="EZ98">
        <f t="shared" si="27"/>
        <v>2.2499840000000022</v>
      </c>
      <c r="FA98" s="8">
        <v>4.3100000000000005</v>
      </c>
      <c r="FB98">
        <f t="shared" si="28"/>
        <v>1.7704402500000003</v>
      </c>
      <c r="FC98" s="8">
        <v>0.18687469698973072</v>
      </c>
      <c r="FD98" s="8">
        <v>0.24071667920399373</v>
      </c>
      <c r="FE98" s="8">
        <v>0.21379568809686222</v>
      </c>
      <c r="FF98" s="8">
        <v>0.14794661616302865</v>
      </c>
      <c r="FG98" s="8">
        <f t="shared" si="29"/>
        <v>4.4579466161630288</v>
      </c>
      <c r="FH98" s="8">
        <v>38.763277359072674</v>
      </c>
      <c r="FI98" s="8">
        <v>70.908842234835532</v>
      </c>
      <c r="FJ98" s="8">
        <v>54.836059796954103</v>
      </c>
    </row>
    <row r="99" spans="1:166" x14ac:dyDescent="0.2">
      <c r="A99" t="s">
        <v>395</v>
      </c>
      <c r="B99" t="s">
        <v>23</v>
      </c>
      <c r="C99" t="s">
        <v>167</v>
      </c>
      <c r="D99" t="s">
        <v>151</v>
      </c>
      <c r="E99">
        <v>3</v>
      </c>
      <c r="F99" t="s">
        <v>221</v>
      </c>
      <c r="G99">
        <v>18</v>
      </c>
      <c r="H99" s="2" t="s">
        <v>320</v>
      </c>
      <c r="I99" s="3">
        <v>30.743200000000002</v>
      </c>
      <c r="J99" s="3">
        <v>-81.474649999999997</v>
      </c>
      <c r="K99" s="3" t="s">
        <v>489</v>
      </c>
      <c r="L99" s="8">
        <v>20.674999999999997</v>
      </c>
      <c r="M99" t="s">
        <v>113</v>
      </c>
      <c r="N99" t="s">
        <v>113</v>
      </c>
      <c r="O99" t="s">
        <v>113</v>
      </c>
      <c r="P99" t="s">
        <v>113</v>
      </c>
      <c r="Q99" t="s">
        <v>113</v>
      </c>
      <c r="R99">
        <v>0</v>
      </c>
      <c r="S99">
        <v>0</v>
      </c>
      <c r="T99">
        <v>0</v>
      </c>
      <c r="U99" t="s">
        <v>113</v>
      </c>
      <c r="V99" s="9">
        <v>40</v>
      </c>
      <c r="W99" s="9">
        <v>40</v>
      </c>
      <c r="X99" t="s">
        <v>113</v>
      </c>
      <c r="Y99" t="s">
        <v>113</v>
      </c>
      <c r="Z99" s="7">
        <v>5.9649999999999999</v>
      </c>
      <c r="AA99" s="7">
        <v>5.9649999999999999</v>
      </c>
      <c r="AB99" t="s">
        <v>113</v>
      </c>
      <c r="AC99" t="s">
        <v>113</v>
      </c>
      <c r="AD99" t="s">
        <v>113</v>
      </c>
      <c r="AE99" t="s">
        <v>113</v>
      </c>
      <c r="AF99" t="s">
        <v>113</v>
      </c>
      <c r="AG99" t="s">
        <v>113</v>
      </c>
      <c r="AH99" s="7">
        <v>-179.4</v>
      </c>
      <c r="AI99" s="7">
        <v>-242.6</v>
      </c>
      <c r="AJ99" s="7">
        <v>-116.2</v>
      </c>
      <c r="AK99" s="7">
        <v>1.4966666666666668</v>
      </c>
      <c r="AL99" s="8">
        <v>2.11</v>
      </c>
      <c r="AM99" s="8">
        <v>0.54</v>
      </c>
      <c r="AN99" s="8">
        <v>1.84</v>
      </c>
      <c r="AO99" s="8">
        <v>6.6666666666666671E-3</v>
      </c>
      <c r="AP99" s="8">
        <v>0.01</v>
      </c>
      <c r="AQ99" s="8">
        <v>0.01</v>
      </c>
      <c r="AR99" s="8">
        <v>0</v>
      </c>
      <c r="AS99" s="8">
        <v>0.17</v>
      </c>
      <c r="AT99" s="8">
        <v>0.17</v>
      </c>
      <c r="AU99" s="8">
        <v>0.18</v>
      </c>
      <c r="AV99" s="8">
        <v>0.16</v>
      </c>
      <c r="AW99" s="8">
        <v>0.25666666666666665</v>
      </c>
      <c r="AX99" s="8">
        <v>0.28999999999999998</v>
      </c>
      <c r="AY99" s="8">
        <v>0.24</v>
      </c>
      <c r="AZ99" s="8">
        <v>0.24</v>
      </c>
      <c r="BA99">
        <v>0</v>
      </c>
      <c r="BB99" s="9">
        <v>0</v>
      </c>
      <c r="BC99" s="9">
        <v>60</v>
      </c>
      <c r="BD99" s="9">
        <v>2</v>
      </c>
      <c r="BE99" s="8" t="s">
        <v>113</v>
      </c>
      <c r="BF99" s="8" t="s">
        <v>113</v>
      </c>
      <c r="BG99" s="8" t="s">
        <v>113</v>
      </c>
      <c r="BH99">
        <v>0.9</v>
      </c>
      <c r="BI99">
        <v>0.1</v>
      </c>
      <c r="BJ99">
        <v>0</v>
      </c>
      <c r="BK99">
        <v>25</v>
      </c>
      <c r="BL99">
        <v>24</v>
      </c>
      <c r="BM99">
        <v>22</v>
      </c>
      <c r="BN99">
        <v>14</v>
      </c>
      <c r="BO99">
        <v>26</v>
      </c>
      <c r="BP99">
        <v>13</v>
      </c>
      <c r="BQ99">
        <v>15</v>
      </c>
      <c r="BR99">
        <v>19</v>
      </c>
      <c r="BS99">
        <v>15</v>
      </c>
      <c r="BT99">
        <v>30</v>
      </c>
      <c r="BU99">
        <v>16</v>
      </c>
      <c r="BV99">
        <v>16</v>
      </c>
      <c r="BW99">
        <v>28</v>
      </c>
      <c r="BX99">
        <v>22</v>
      </c>
      <c r="BY99">
        <v>22</v>
      </c>
      <c r="BZ99">
        <v>20.466666666666665</v>
      </c>
      <c r="CA99" t="s">
        <v>113</v>
      </c>
      <c r="CB99" t="s">
        <v>113</v>
      </c>
      <c r="CC99" t="s">
        <v>113</v>
      </c>
      <c r="CD99" t="s">
        <v>113</v>
      </c>
      <c r="CE99" t="s">
        <v>113</v>
      </c>
      <c r="CF99" t="s">
        <v>113</v>
      </c>
      <c r="CG99" t="s">
        <v>113</v>
      </c>
      <c r="CH99" t="s">
        <v>113</v>
      </c>
      <c r="CI99" t="s">
        <v>113</v>
      </c>
      <c r="CJ99" t="s">
        <v>113</v>
      </c>
      <c r="CK99" t="s">
        <v>113</v>
      </c>
      <c r="CL99" t="s">
        <v>113</v>
      </c>
      <c r="CM99" t="s">
        <v>113</v>
      </c>
      <c r="CN99" t="s">
        <v>113</v>
      </c>
      <c r="CO99" t="s">
        <v>113</v>
      </c>
      <c r="CP99" t="s">
        <v>113</v>
      </c>
      <c r="CQ99">
        <v>51</v>
      </c>
      <c r="CR99">
        <v>51</v>
      </c>
      <c r="CS99" t="s">
        <v>113</v>
      </c>
      <c r="CT99" t="s">
        <v>113</v>
      </c>
      <c r="CU99">
        <v>3.9318256327243257</v>
      </c>
      <c r="CV99">
        <v>3.0187975464849872</v>
      </c>
      <c r="CW99">
        <v>3.0831871449249926</v>
      </c>
      <c r="CX99">
        <v>21.827860205226433</v>
      </c>
      <c r="CY99">
        <v>2</v>
      </c>
      <c r="CZ99" t="s">
        <v>113</v>
      </c>
      <c r="DA99" t="s">
        <v>113</v>
      </c>
      <c r="DB99">
        <v>3.9215686274509803E-2</v>
      </c>
      <c r="DC99">
        <v>3.9215686274509803E-2</v>
      </c>
      <c r="DD99" t="s">
        <v>113</v>
      </c>
      <c r="DE99" t="s">
        <v>113</v>
      </c>
      <c r="DF99">
        <v>0</v>
      </c>
      <c r="DG99">
        <v>0</v>
      </c>
      <c r="DH99" t="s">
        <v>113</v>
      </c>
      <c r="DI99" t="s">
        <v>113</v>
      </c>
      <c r="DJ99">
        <v>22</v>
      </c>
      <c r="DK99">
        <v>22</v>
      </c>
      <c r="DL99" t="s">
        <v>113</v>
      </c>
      <c r="DM99" t="s">
        <v>113</v>
      </c>
      <c r="DN99" t="s">
        <v>113</v>
      </c>
      <c r="DO99" t="s">
        <v>113</v>
      </c>
      <c r="DP99" t="s">
        <v>113</v>
      </c>
      <c r="DQ99" t="s">
        <v>113</v>
      </c>
      <c r="DR99">
        <v>0</v>
      </c>
      <c r="DS99">
        <v>0</v>
      </c>
      <c r="DT99" t="s">
        <v>113</v>
      </c>
      <c r="DU99" t="s">
        <v>113</v>
      </c>
      <c r="DV99">
        <v>0</v>
      </c>
      <c r="DW99">
        <v>0</v>
      </c>
      <c r="DX99" t="s">
        <v>113</v>
      </c>
      <c r="DY99" t="s">
        <v>113</v>
      </c>
      <c r="DZ99">
        <v>9</v>
      </c>
      <c r="EA99">
        <v>9</v>
      </c>
      <c r="EB99" t="s">
        <v>113</v>
      </c>
      <c r="EC99" t="s">
        <v>113</v>
      </c>
      <c r="ED99" t="s">
        <v>113</v>
      </c>
      <c r="EE99" t="s">
        <v>113</v>
      </c>
      <c r="EF99" t="s">
        <v>113</v>
      </c>
      <c r="EG99" t="s">
        <v>113</v>
      </c>
      <c r="EH99" s="4" t="s">
        <v>113</v>
      </c>
      <c r="EI99" s="10" t="s">
        <v>113</v>
      </c>
      <c r="EJ99" s="10" t="s">
        <v>113</v>
      </c>
      <c r="EK99" s="10" t="s">
        <v>113</v>
      </c>
      <c r="EL99" s="10" t="s">
        <v>113</v>
      </c>
      <c r="EM99">
        <v>0</v>
      </c>
      <c r="EN99">
        <v>0</v>
      </c>
      <c r="EO99" s="8">
        <v>31.587301587301592</v>
      </c>
      <c r="EP99" s="8">
        <v>64.103267495732752</v>
      </c>
      <c r="EQ99" s="8">
        <v>60</v>
      </c>
      <c r="ER99" s="8">
        <v>60</v>
      </c>
      <c r="ES99" s="8">
        <v>60</v>
      </c>
      <c r="ET99" s="8">
        <v>10</v>
      </c>
      <c r="EU99" s="8">
        <v>30</v>
      </c>
      <c r="EV99" s="8">
        <v>20</v>
      </c>
      <c r="EW99" s="8">
        <v>3.100000000000005</v>
      </c>
      <c r="EX99">
        <f t="shared" si="26"/>
        <v>1.2640250000000022</v>
      </c>
      <c r="EY99" s="8">
        <v>4.7199999999999953</v>
      </c>
      <c r="EZ99">
        <f t="shared" si="27"/>
        <v>1.9436959999999981</v>
      </c>
      <c r="FA99" s="8">
        <v>3.91</v>
      </c>
      <c r="FB99">
        <f t="shared" si="28"/>
        <v>1.60222025</v>
      </c>
      <c r="FC99" s="8">
        <v>0.21757386060004577</v>
      </c>
      <c r="FD99" s="8">
        <v>0.55209599027946532</v>
      </c>
      <c r="FE99" s="8">
        <v>0.38483492543975556</v>
      </c>
      <c r="FF99" s="8">
        <v>0.26630576840431081</v>
      </c>
      <c r="FG99" s="8">
        <f t="shared" si="29"/>
        <v>4.176305768404311</v>
      </c>
      <c r="FH99" s="8">
        <v>37.926559279334285</v>
      </c>
      <c r="FI99" s="8">
        <v>69.091737545564996</v>
      </c>
      <c r="FJ99" s="8">
        <v>53.50914841244964</v>
      </c>
    </row>
    <row r="100" spans="1:166" x14ac:dyDescent="0.2">
      <c r="A100" t="s">
        <v>396</v>
      </c>
      <c r="B100" t="s">
        <v>23</v>
      </c>
      <c r="C100" t="s">
        <v>167</v>
      </c>
      <c r="D100" t="s">
        <v>152</v>
      </c>
      <c r="E100">
        <v>4</v>
      </c>
      <c r="F100" t="s">
        <v>134</v>
      </c>
      <c r="G100">
        <v>18</v>
      </c>
      <c r="H100" s="2" t="s">
        <v>320</v>
      </c>
      <c r="I100" s="3">
        <v>30.742100000000001</v>
      </c>
      <c r="J100" s="3">
        <v>-81.476709999999997</v>
      </c>
      <c r="K100" s="3" t="s">
        <v>489</v>
      </c>
      <c r="L100" s="8">
        <v>15.875</v>
      </c>
      <c r="M100" t="s">
        <v>113</v>
      </c>
      <c r="N100" t="s">
        <v>113</v>
      </c>
      <c r="O100" t="s">
        <v>113</v>
      </c>
      <c r="P100" t="s">
        <v>113</v>
      </c>
      <c r="Q100" t="s">
        <v>113</v>
      </c>
      <c r="R100">
        <v>6</v>
      </c>
      <c r="S100">
        <v>2.4</v>
      </c>
      <c r="T100">
        <v>0</v>
      </c>
      <c r="U100" t="s">
        <v>113</v>
      </c>
      <c r="V100" s="9">
        <v>35</v>
      </c>
      <c r="W100" s="9">
        <v>35</v>
      </c>
      <c r="X100" t="s">
        <v>113</v>
      </c>
      <c r="Y100" t="s">
        <v>113</v>
      </c>
      <c r="Z100" s="7">
        <v>6.4720000000000004</v>
      </c>
      <c r="AA100" s="7">
        <v>6.4720000000000004</v>
      </c>
      <c r="AB100" t="s">
        <v>113</v>
      </c>
      <c r="AC100" t="s">
        <v>113</v>
      </c>
      <c r="AD100" t="s">
        <v>113</v>
      </c>
      <c r="AE100" t="s">
        <v>113</v>
      </c>
      <c r="AF100" t="s">
        <v>113</v>
      </c>
      <c r="AG100" t="s">
        <v>113</v>
      </c>
      <c r="AH100" s="7">
        <v>-297.39999999999998</v>
      </c>
      <c r="AI100" s="7">
        <v>-290.3</v>
      </c>
      <c r="AJ100" s="7">
        <v>-304.5</v>
      </c>
      <c r="AK100" s="7">
        <v>3.9499999999999997</v>
      </c>
      <c r="AL100" s="8">
        <v>3.96</v>
      </c>
      <c r="AM100" s="8">
        <v>1.65</v>
      </c>
      <c r="AN100" s="8">
        <v>6.24</v>
      </c>
      <c r="AO100" s="8">
        <v>0</v>
      </c>
      <c r="AP100" s="8">
        <v>0</v>
      </c>
      <c r="AQ100" s="8">
        <v>0</v>
      </c>
      <c r="AR100" s="8">
        <v>0</v>
      </c>
      <c r="AS100" s="8">
        <v>9.0000000000000011E-2</v>
      </c>
      <c r="AT100" s="8">
        <v>0.16</v>
      </c>
      <c r="AU100" s="8">
        <v>0.06</v>
      </c>
      <c r="AV100" s="8">
        <v>0.05</v>
      </c>
      <c r="AW100" s="8">
        <v>0.17</v>
      </c>
      <c r="AX100" s="8">
        <v>0.25</v>
      </c>
      <c r="AY100" s="8">
        <v>0.13</v>
      </c>
      <c r="AZ100" s="8">
        <v>0.13</v>
      </c>
      <c r="BA100">
        <v>0</v>
      </c>
      <c r="BB100" s="9">
        <v>0</v>
      </c>
      <c r="BC100" s="9">
        <v>55</v>
      </c>
      <c r="BD100" s="9">
        <v>2</v>
      </c>
      <c r="BE100" s="8" t="s">
        <v>113</v>
      </c>
      <c r="BF100" s="8" t="s">
        <v>113</v>
      </c>
      <c r="BG100" s="8" t="s">
        <v>113</v>
      </c>
      <c r="BH100">
        <v>1</v>
      </c>
      <c r="BI100">
        <v>0</v>
      </c>
      <c r="BJ100">
        <v>0</v>
      </c>
      <c r="BK100">
        <v>14</v>
      </c>
      <c r="BL100">
        <v>14</v>
      </c>
      <c r="BM100">
        <v>16</v>
      </c>
      <c r="BN100">
        <v>7</v>
      </c>
      <c r="BO100">
        <v>15</v>
      </c>
      <c r="BP100">
        <v>6</v>
      </c>
      <c r="BQ100">
        <v>15</v>
      </c>
      <c r="BR100">
        <v>17</v>
      </c>
      <c r="BS100">
        <v>15</v>
      </c>
      <c r="BT100">
        <v>20</v>
      </c>
      <c r="BU100">
        <v>10</v>
      </c>
      <c r="BV100">
        <v>9</v>
      </c>
      <c r="BW100">
        <v>14</v>
      </c>
      <c r="BX100">
        <v>20</v>
      </c>
      <c r="BY100">
        <v>13</v>
      </c>
      <c r="BZ100">
        <v>13.666666666666666</v>
      </c>
      <c r="CA100" t="s">
        <v>113</v>
      </c>
      <c r="CB100" t="s">
        <v>113</v>
      </c>
      <c r="CC100" t="s">
        <v>113</v>
      </c>
      <c r="CD100" t="s">
        <v>113</v>
      </c>
      <c r="CE100" t="s">
        <v>113</v>
      </c>
      <c r="CF100" t="s">
        <v>113</v>
      </c>
      <c r="CG100" t="s">
        <v>113</v>
      </c>
      <c r="CH100" t="s">
        <v>113</v>
      </c>
      <c r="CI100" t="s">
        <v>113</v>
      </c>
      <c r="CJ100" t="s">
        <v>113</v>
      </c>
      <c r="CK100" t="s">
        <v>113</v>
      </c>
      <c r="CL100" t="s">
        <v>113</v>
      </c>
      <c r="CM100" t="s">
        <v>113</v>
      </c>
      <c r="CN100" t="s">
        <v>113</v>
      </c>
      <c r="CO100" t="s">
        <v>113</v>
      </c>
      <c r="CP100" t="s">
        <v>113</v>
      </c>
      <c r="CQ100">
        <v>64</v>
      </c>
      <c r="CR100">
        <v>64</v>
      </c>
      <c r="CS100" t="s">
        <v>113</v>
      </c>
      <c r="CT100" t="s">
        <v>113</v>
      </c>
      <c r="CU100">
        <v>4.1588830833596715</v>
      </c>
      <c r="CV100">
        <v>2.6149597780361979</v>
      </c>
      <c r="CW100">
        <v>2.4542732888677348</v>
      </c>
      <c r="CX100">
        <v>11.63797303051709</v>
      </c>
      <c r="CY100">
        <v>3</v>
      </c>
      <c r="CZ100" t="s">
        <v>113</v>
      </c>
      <c r="DA100" t="s">
        <v>113</v>
      </c>
      <c r="DB100">
        <v>4.6875E-2</v>
      </c>
      <c r="DC100">
        <v>4.6875E-2</v>
      </c>
      <c r="DD100" t="s">
        <v>113</v>
      </c>
      <c r="DE100" t="s">
        <v>113</v>
      </c>
      <c r="DF100">
        <v>1</v>
      </c>
      <c r="DG100">
        <v>1</v>
      </c>
      <c r="DH100" t="s">
        <v>113</v>
      </c>
      <c r="DI100" t="s">
        <v>113</v>
      </c>
      <c r="DJ100">
        <v>1</v>
      </c>
      <c r="DK100">
        <v>1</v>
      </c>
      <c r="DL100" t="s">
        <v>113</v>
      </c>
      <c r="DM100" t="s">
        <v>113</v>
      </c>
      <c r="DN100" t="s">
        <v>113</v>
      </c>
      <c r="DO100" t="s">
        <v>113</v>
      </c>
      <c r="DP100" t="s">
        <v>113</v>
      </c>
      <c r="DQ100" t="s">
        <v>113</v>
      </c>
      <c r="DR100">
        <v>0</v>
      </c>
      <c r="DS100">
        <v>0</v>
      </c>
      <c r="DT100" t="s">
        <v>113</v>
      </c>
      <c r="DU100" t="s">
        <v>113</v>
      </c>
      <c r="DV100">
        <v>0</v>
      </c>
      <c r="DW100">
        <v>0</v>
      </c>
      <c r="DX100" t="s">
        <v>113</v>
      </c>
      <c r="DY100" t="s">
        <v>113</v>
      </c>
      <c r="DZ100">
        <v>10</v>
      </c>
      <c r="EA100">
        <v>10</v>
      </c>
      <c r="EB100" t="s">
        <v>113</v>
      </c>
      <c r="EC100" t="s">
        <v>113</v>
      </c>
      <c r="ED100" t="s">
        <v>113</v>
      </c>
      <c r="EE100" t="s">
        <v>113</v>
      </c>
      <c r="EF100" t="s">
        <v>113</v>
      </c>
      <c r="EG100" t="s">
        <v>113</v>
      </c>
      <c r="EH100" s="4" t="s">
        <v>113</v>
      </c>
      <c r="EI100" s="10" t="s">
        <v>113</v>
      </c>
      <c r="EJ100" s="10" t="s">
        <v>113</v>
      </c>
      <c r="EK100" s="10" t="s">
        <v>113</v>
      </c>
      <c r="EL100" s="10" t="s">
        <v>113</v>
      </c>
      <c r="EM100">
        <v>0</v>
      </c>
      <c r="EN100">
        <v>0</v>
      </c>
      <c r="EO100" s="8">
        <v>18.333333333333336</v>
      </c>
      <c r="EP100" s="8">
        <v>39.331870275542556</v>
      </c>
      <c r="EQ100" s="8">
        <v>60</v>
      </c>
      <c r="ER100" s="8">
        <v>50</v>
      </c>
      <c r="ES100" s="8">
        <v>55</v>
      </c>
      <c r="ET100" s="8">
        <v>30</v>
      </c>
      <c r="EU100" s="8">
        <v>40</v>
      </c>
      <c r="EV100" s="8">
        <v>35</v>
      </c>
      <c r="EW100" s="8">
        <v>3.8000000000000074</v>
      </c>
      <c r="EX100">
        <f t="shared" si="26"/>
        <v>1.5561000000000034</v>
      </c>
      <c r="EY100" s="8">
        <v>4.8199999999999932</v>
      </c>
      <c r="EZ100">
        <f t="shared" si="27"/>
        <v>1.9860809999999971</v>
      </c>
      <c r="FA100" s="8">
        <v>4.3100000000000005</v>
      </c>
      <c r="FB100">
        <f t="shared" si="28"/>
        <v>1.7704402500000003</v>
      </c>
      <c r="FC100" s="8">
        <v>0.3373792743409032</v>
      </c>
      <c r="FD100" s="8">
        <v>0.18923431660968434</v>
      </c>
      <c r="FE100" s="8">
        <v>0.26330679547529379</v>
      </c>
      <c r="FF100" s="8">
        <v>0.18220830246890329</v>
      </c>
      <c r="FG100" s="8">
        <f t="shared" si="29"/>
        <v>4.4922083024689039</v>
      </c>
      <c r="FH100" s="8">
        <v>51.481336465674779</v>
      </c>
      <c r="FI100" s="8">
        <v>66.263814900214697</v>
      </c>
      <c r="FJ100" s="8">
        <v>58.872575682944742</v>
      </c>
    </row>
    <row r="101" spans="1:166" x14ac:dyDescent="0.2">
      <c r="A101" t="s">
        <v>280</v>
      </c>
      <c r="B101" t="s">
        <v>23</v>
      </c>
      <c r="C101" t="s">
        <v>167</v>
      </c>
      <c r="D101" t="s">
        <v>152</v>
      </c>
      <c r="E101">
        <v>4</v>
      </c>
      <c r="F101" t="s">
        <v>135</v>
      </c>
      <c r="G101">
        <v>18</v>
      </c>
      <c r="H101" s="2" t="s">
        <v>320</v>
      </c>
      <c r="I101" s="3">
        <v>30.742100000000001</v>
      </c>
      <c r="J101" s="3">
        <v>-81.476709999999997</v>
      </c>
      <c r="K101" s="3" t="s">
        <v>491</v>
      </c>
      <c r="L101" s="8">
        <v>11.2</v>
      </c>
      <c r="M101" t="s">
        <v>113</v>
      </c>
      <c r="N101" t="s">
        <v>113</v>
      </c>
      <c r="O101" t="s">
        <v>113</v>
      </c>
      <c r="P101" t="s">
        <v>113</v>
      </c>
      <c r="Q101" t="s">
        <v>113</v>
      </c>
      <c r="R101">
        <v>4</v>
      </c>
      <c r="S101">
        <v>1.6</v>
      </c>
      <c r="T101">
        <v>0</v>
      </c>
      <c r="U101" t="s">
        <v>113</v>
      </c>
      <c r="V101" s="9">
        <v>35</v>
      </c>
      <c r="W101" s="9">
        <v>35</v>
      </c>
      <c r="X101" t="s">
        <v>113</v>
      </c>
      <c r="Y101" t="s">
        <v>113</v>
      </c>
      <c r="Z101" s="7">
        <v>7.306</v>
      </c>
      <c r="AA101" s="7">
        <v>7.306</v>
      </c>
      <c r="AB101" t="s">
        <v>113</v>
      </c>
      <c r="AC101" t="s">
        <v>113</v>
      </c>
      <c r="AD101" t="s">
        <v>113</v>
      </c>
      <c r="AE101" t="s">
        <v>113</v>
      </c>
      <c r="AF101" t="s">
        <v>113</v>
      </c>
      <c r="AG101" t="s">
        <v>113</v>
      </c>
      <c r="AH101" s="7">
        <v>-298</v>
      </c>
      <c r="AI101" s="7">
        <v>-299.10000000000002</v>
      </c>
      <c r="AJ101" s="7">
        <v>-296.89999999999998</v>
      </c>
      <c r="AK101" s="7">
        <v>3.3900000000000006</v>
      </c>
      <c r="AL101" s="8">
        <v>8.0500000000000007</v>
      </c>
      <c r="AM101" s="8">
        <v>1.55</v>
      </c>
      <c r="AN101" s="8">
        <v>0.56999999999999995</v>
      </c>
      <c r="AO101" s="8">
        <v>0</v>
      </c>
      <c r="AP101" s="8">
        <v>0</v>
      </c>
      <c r="AQ101" s="8">
        <v>0</v>
      </c>
      <c r="AR101" s="8">
        <v>0</v>
      </c>
      <c r="AS101" s="8">
        <v>0.03</v>
      </c>
      <c r="AT101" s="8">
        <v>0.03</v>
      </c>
      <c r="AU101" s="8">
        <v>0.03</v>
      </c>
      <c r="AV101" s="8">
        <v>0.03</v>
      </c>
      <c r="AW101" s="8">
        <v>5.6666666666666664E-2</v>
      </c>
      <c r="AX101" s="8">
        <v>0.06</v>
      </c>
      <c r="AY101" s="8">
        <v>0.06</v>
      </c>
      <c r="AZ101" s="8">
        <v>0.05</v>
      </c>
      <c r="BA101">
        <v>0</v>
      </c>
      <c r="BB101" s="9">
        <v>0</v>
      </c>
      <c r="BC101" s="9">
        <v>20</v>
      </c>
      <c r="BD101" s="9">
        <v>1</v>
      </c>
      <c r="BE101" s="8" t="s">
        <v>113</v>
      </c>
      <c r="BF101" s="8" t="s">
        <v>113</v>
      </c>
      <c r="BG101" s="8" t="s">
        <v>113</v>
      </c>
      <c r="BH101">
        <v>1</v>
      </c>
      <c r="BI101">
        <v>0</v>
      </c>
      <c r="BJ101">
        <v>0</v>
      </c>
      <c r="BK101">
        <v>15</v>
      </c>
      <c r="BL101">
        <v>13</v>
      </c>
      <c r="BM101">
        <v>14</v>
      </c>
      <c r="BN101">
        <v>11</v>
      </c>
      <c r="BO101">
        <v>12</v>
      </c>
      <c r="BP101">
        <v>7</v>
      </c>
      <c r="BQ101">
        <v>15</v>
      </c>
      <c r="BR101">
        <v>15</v>
      </c>
      <c r="BS101">
        <v>16</v>
      </c>
      <c r="BT101">
        <v>17</v>
      </c>
      <c r="BU101">
        <v>6</v>
      </c>
      <c r="BV101">
        <v>20</v>
      </c>
      <c r="BW101">
        <v>5</v>
      </c>
      <c r="BX101">
        <v>12</v>
      </c>
      <c r="BY101">
        <v>14</v>
      </c>
      <c r="BZ101">
        <v>12.8</v>
      </c>
      <c r="CA101" t="s">
        <v>113</v>
      </c>
      <c r="CB101" t="s">
        <v>113</v>
      </c>
      <c r="CC101" t="s">
        <v>113</v>
      </c>
      <c r="CD101" t="s">
        <v>113</v>
      </c>
      <c r="CE101" t="s">
        <v>113</v>
      </c>
      <c r="CF101" t="s">
        <v>113</v>
      </c>
      <c r="CG101" t="s">
        <v>113</v>
      </c>
      <c r="CH101" t="s">
        <v>113</v>
      </c>
      <c r="CI101" t="s">
        <v>113</v>
      </c>
      <c r="CJ101" t="s">
        <v>113</v>
      </c>
      <c r="CK101" t="s">
        <v>113</v>
      </c>
      <c r="CL101" t="s">
        <v>113</v>
      </c>
      <c r="CM101" t="s">
        <v>113</v>
      </c>
      <c r="CN101" t="s">
        <v>113</v>
      </c>
      <c r="CO101" t="s">
        <v>113</v>
      </c>
      <c r="CP101" t="s">
        <v>113</v>
      </c>
      <c r="CQ101">
        <v>58</v>
      </c>
      <c r="CR101">
        <v>58</v>
      </c>
      <c r="CS101" t="s">
        <v>113</v>
      </c>
      <c r="CT101" t="s">
        <v>113</v>
      </c>
      <c r="CU101">
        <v>4.0604430105464191</v>
      </c>
      <c r="CV101">
        <v>2.5494451709255714</v>
      </c>
      <c r="CW101">
        <v>2.2482446985816038</v>
      </c>
      <c r="CX101">
        <v>9.4710966078904999</v>
      </c>
      <c r="CY101">
        <v>11</v>
      </c>
      <c r="CZ101" t="s">
        <v>113</v>
      </c>
      <c r="DA101" t="s">
        <v>113</v>
      </c>
      <c r="DB101">
        <v>0.18965517241379309</v>
      </c>
      <c r="DC101">
        <v>0.18965517241379309</v>
      </c>
      <c r="DD101" t="s">
        <v>113</v>
      </c>
      <c r="DE101" t="s">
        <v>113</v>
      </c>
      <c r="DF101">
        <v>2</v>
      </c>
      <c r="DG101">
        <v>2</v>
      </c>
      <c r="DH101" t="s">
        <v>113</v>
      </c>
      <c r="DI101" t="s">
        <v>113</v>
      </c>
      <c r="DJ101">
        <v>0</v>
      </c>
      <c r="DK101">
        <v>0</v>
      </c>
      <c r="DL101" t="s">
        <v>113</v>
      </c>
      <c r="DM101" t="s">
        <v>113</v>
      </c>
      <c r="DN101" t="s">
        <v>113</v>
      </c>
      <c r="DO101" t="s">
        <v>113</v>
      </c>
      <c r="DP101" t="s">
        <v>113</v>
      </c>
      <c r="DQ101" t="s">
        <v>113</v>
      </c>
      <c r="DR101">
        <v>0</v>
      </c>
      <c r="DS101">
        <v>0</v>
      </c>
      <c r="DT101" t="s">
        <v>113</v>
      </c>
      <c r="DU101" t="s">
        <v>113</v>
      </c>
      <c r="DV101">
        <v>1</v>
      </c>
      <c r="DW101">
        <v>1</v>
      </c>
      <c r="DX101" t="s">
        <v>113</v>
      </c>
      <c r="DY101" t="s">
        <v>113</v>
      </c>
      <c r="DZ101">
        <v>35</v>
      </c>
      <c r="EA101">
        <v>35</v>
      </c>
      <c r="EB101" t="s">
        <v>113</v>
      </c>
      <c r="EC101" t="s">
        <v>113</v>
      </c>
      <c r="ED101" t="s">
        <v>113</v>
      </c>
      <c r="EE101" t="s">
        <v>113</v>
      </c>
      <c r="EF101" t="s">
        <v>113</v>
      </c>
      <c r="EG101" t="s">
        <v>113</v>
      </c>
      <c r="EH101" s="4" t="s">
        <v>113</v>
      </c>
      <c r="EI101" s="10" t="s">
        <v>113</v>
      </c>
      <c r="EJ101" s="10" t="s">
        <v>113</v>
      </c>
      <c r="EK101" s="10" t="s">
        <v>113</v>
      </c>
      <c r="EL101" s="10" t="s">
        <v>113</v>
      </c>
      <c r="EM101">
        <v>0</v>
      </c>
      <c r="EN101">
        <v>0</v>
      </c>
      <c r="EO101" s="8">
        <v>19.193548387096779</v>
      </c>
      <c r="EP101" s="8">
        <v>35.159107534747626</v>
      </c>
      <c r="EQ101" s="8">
        <v>60</v>
      </c>
      <c r="ER101" s="8">
        <v>30</v>
      </c>
      <c r="ES101" s="8">
        <v>45</v>
      </c>
      <c r="ET101" s="8">
        <v>30</v>
      </c>
      <c r="EU101" s="8">
        <v>50</v>
      </c>
      <c r="EV101" s="8">
        <v>40</v>
      </c>
      <c r="EW101" s="8">
        <v>3.1400000000000006</v>
      </c>
      <c r="EX101">
        <f t="shared" si="26"/>
        <v>1.2806490000000001</v>
      </c>
      <c r="EY101" s="8">
        <v>7.66</v>
      </c>
      <c r="EZ101">
        <f t="shared" si="27"/>
        <v>3.2106889999999999</v>
      </c>
      <c r="FA101" s="8">
        <v>5.4</v>
      </c>
      <c r="FB101">
        <f t="shared" si="28"/>
        <v>2.2329000000000003</v>
      </c>
      <c r="FC101" s="8">
        <v>0.2549490101979604</v>
      </c>
      <c r="FD101" s="8">
        <v>3.4002040122407349E-3</v>
      </c>
      <c r="FE101" s="8">
        <v>0.12917460710510056</v>
      </c>
      <c r="FF101" s="8">
        <v>8.9388828116729588E-2</v>
      </c>
      <c r="FG101" s="8">
        <f t="shared" si="29"/>
        <v>5.4893888281167298</v>
      </c>
      <c r="FH101" s="8">
        <v>46.854914731339413</v>
      </c>
      <c r="FI101" s="8">
        <v>123.81276209905927</v>
      </c>
      <c r="FJ101" s="8">
        <v>85.333838415199338</v>
      </c>
    </row>
    <row r="102" spans="1:166" x14ac:dyDescent="0.2">
      <c r="A102" t="s">
        <v>397</v>
      </c>
      <c r="B102" t="s">
        <v>23</v>
      </c>
      <c r="C102" t="s">
        <v>167</v>
      </c>
      <c r="D102" t="s">
        <v>152</v>
      </c>
      <c r="E102">
        <v>4</v>
      </c>
      <c r="F102" t="s">
        <v>220</v>
      </c>
      <c r="G102">
        <v>18</v>
      </c>
      <c r="H102" s="2" t="s">
        <v>320</v>
      </c>
      <c r="I102" s="3">
        <v>30.742100000000001</v>
      </c>
      <c r="J102" s="3">
        <v>-81.476709999999997</v>
      </c>
      <c r="K102" s="3" t="s">
        <v>489</v>
      </c>
      <c r="L102" s="8">
        <v>12.425000000000001</v>
      </c>
      <c r="M102" t="s">
        <v>113</v>
      </c>
      <c r="N102" t="s">
        <v>113</v>
      </c>
      <c r="O102" t="s">
        <v>113</v>
      </c>
      <c r="P102" t="s">
        <v>113</v>
      </c>
      <c r="Q102" t="s">
        <v>113</v>
      </c>
      <c r="R102">
        <v>8</v>
      </c>
      <c r="S102">
        <v>3.2</v>
      </c>
      <c r="T102">
        <v>0</v>
      </c>
      <c r="U102" t="s">
        <v>113</v>
      </c>
      <c r="V102" s="9">
        <v>37</v>
      </c>
      <c r="W102" s="9">
        <v>37</v>
      </c>
      <c r="X102" t="s">
        <v>113</v>
      </c>
      <c r="Y102" t="s">
        <v>113</v>
      </c>
      <c r="Z102" s="7">
        <v>7.1130000000000004</v>
      </c>
      <c r="AA102" s="7">
        <v>7.1130000000000004</v>
      </c>
      <c r="AB102" t="s">
        <v>113</v>
      </c>
      <c r="AC102" t="s">
        <v>113</v>
      </c>
      <c r="AD102" t="s">
        <v>113</v>
      </c>
      <c r="AE102" t="s">
        <v>113</v>
      </c>
      <c r="AF102" t="s">
        <v>113</v>
      </c>
      <c r="AG102" t="s">
        <v>113</v>
      </c>
      <c r="AH102" s="7">
        <v>-277</v>
      </c>
      <c r="AI102" s="7">
        <v>-293.10000000000002</v>
      </c>
      <c r="AJ102" s="7">
        <v>-260.89999999999998</v>
      </c>
      <c r="AK102" s="7">
        <v>10.07</v>
      </c>
      <c r="AL102" s="8">
        <v>17.100000000000001</v>
      </c>
      <c r="AM102" s="8">
        <v>3.84</v>
      </c>
      <c r="AN102" s="8">
        <v>9.27</v>
      </c>
      <c r="AO102" s="8">
        <v>0</v>
      </c>
      <c r="AP102" s="8">
        <v>0</v>
      </c>
      <c r="AQ102" s="8">
        <v>0</v>
      </c>
      <c r="AR102" s="8">
        <v>0</v>
      </c>
      <c r="AS102" s="8">
        <v>3.3333333333333333E-2</v>
      </c>
      <c r="AT102" s="8">
        <v>0.03</v>
      </c>
      <c r="AU102" s="8">
        <v>0.03</v>
      </c>
      <c r="AV102" s="8">
        <v>0.04</v>
      </c>
      <c r="AW102" s="8">
        <v>7.0000000000000007E-2</v>
      </c>
      <c r="AX102" s="8">
        <v>0.05</v>
      </c>
      <c r="AY102" s="8">
        <v>0.05</v>
      </c>
      <c r="AZ102" s="8">
        <v>0.11</v>
      </c>
      <c r="BA102">
        <v>0</v>
      </c>
      <c r="BB102" s="9">
        <v>0</v>
      </c>
      <c r="BC102" s="9">
        <v>55</v>
      </c>
      <c r="BD102" s="9">
        <v>2</v>
      </c>
      <c r="BE102" s="8" t="s">
        <v>113</v>
      </c>
      <c r="BF102" s="8" t="s">
        <v>113</v>
      </c>
      <c r="BG102" s="8" t="s">
        <v>113</v>
      </c>
      <c r="BH102">
        <v>0.95</v>
      </c>
      <c r="BI102">
        <v>0.05</v>
      </c>
      <c r="BJ102">
        <v>0</v>
      </c>
      <c r="BK102">
        <v>15</v>
      </c>
      <c r="BL102">
        <v>13</v>
      </c>
      <c r="BM102">
        <v>13</v>
      </c>
      <c r="BN102">
        <v>15</v>
      </c>
      <c r="BO102">
        <v>15</v>
      </c>
      <c r="BP102">
        <v>16</v>
      </c>
      <c r="BQ102">
        <v>18</v>
      </c>
      <c r="BR102">
        <v>7</v>
      </c>
      <c r="BS102">
        <v>17</v>
      </c>
      <c r="BT102">
        <v>18</v>
      </c>
      <c r="BU102">
        <v>19</v>
      </c>
      <c r="BV102">
        <v>4</v>
      </c>
      <c r="BW102">
        <v>11</v>
      </c>
      <c r="BX102">
        <v>11</v>
      </c>
      <c r="BY102">
        <v>10</v>
      </c>
      <c r="BZ102">
        <v>13.466666666666667</v>
      </c>
      <c r="CA102" t="s">
        <v>113</v>
      </c>
      <c r="CB102" t="s">
        <v>113</v>
      </c>
      <c r="CC102" t="s">
        <v>113</v>
      </c>
      <c r="CD102" t="s">
        <v>113</v>
      </c>
      <c r="CE102" t="s">
        <v>113</v>
      </c>
      <c r="CF102" t="s">
        <v>113</v>
      </c>
      <c r="CG102" t="s">
        <v>113</v>
      </c>
      <c r="CH102" t="s">
        <v>113</v>
      </c>
      <c r="CI102" t="s">
        <v>113</v>
      </c>
      <c r="CJ102" t="s">
        <v>113</v>
      </c>
      <c r="CK102" t="s">
        <v>113</v>
      </c>
      <c r="CL102" t="s">
        <v>113</v>
      </c>
      <c r="CM102" t="s">
        <v>113</v>
      </c>
      <c r="CN102" t="s">
        <v>113</v>
      </c>
      <c r="CO102" t="s">
        <v>113</v>
      </c>
      <c r="CP102" t="s">
        <v>113</v>
      </c>
      <c r="CQ102">
        <v>130</v>
      </c>
      <c r="CR102">
        <v>130</v>
      </c>
      <c r="CS102" t="s">
        <v>113</v>
      </c>
      <c r="CT102" t="s">
        <v>113</v>
      </c>
      <c r="CU102">
        <v>4.8675344504555822</v>
      </c>
      <c r="CV102">
        <v>2.6002174962989946</v>
      </c>
      <c r="CW102">
        <v>2.9697532161467315</v>
      </c>
      <c r="CX102">
        <v>19.487109898507864</v>
      </c>
      <c r="CY102">
        <v>0</v>
      </c>
      <c r="CZ102" t="s">
        <v>113</v>
      </c>
      <c r="DA102" t="s">
        <v>113</v>
      </c>
      <c r="DB102">
        <v>0</v>
      </c>
      <c r="DC102">
        <v>0</v>
      </c>
      <c r="DD102" t="s">
        <v>113</v>
      </c>
      <c r="DE102" t="s">
        <v>113</v>
      </c>
      <c r="DF102">
        <v>4</v>
      </c>
      <c r="DG102">
        <v>4</v>
      </c>
      <c r="DH102" t="s">
        <v>113</v>
      </c>
      <c r="DI102" t="s">
        <v>113</v>
      </c>
      <c r="DJ102">
        <v>3</v>
      </c>
      <c r="DK102">
        <v>3</v>
      </c>
      <c r="DL102" t="s">
        <v>113</v>
      </c>
      <c r="DM102" t="s">
        <v>113</v>
      </c>
      <c r="DN102" t="s">
        <v>113</v>
      </c>
      <c r="DO102" t="s">
        <v>113</v>
      </c>
      <c r="DP102" t="s">
        <v>113</v>
      </c>
      <c r="DQ102" t="s">
        <v>113</v>
      </c>
      <c r="DR102">
        <v>0</v>
      </c>
      <c r="DS102">
        <v>0</v>
      </c>
      <c r="DT102" t="s">
        <v>113</v>
      </c>
      <c r="DU102" t="s">
        <v>113</v>
      </c>
      <c r="DV102">
        <v>1</v>
      </c>
      <c r="DW102">
        <v>1</v>
      </c>
      <c r="DX102" t="s">
        <v>113</v>
      </c>
      <c r="DY102" t="s">
        <v>113</v>
      </c>
      <c r="DZ102">
        <v>13</v>
      </c>
      <c r="EA102">
        <v>13</v>
      </c>
      <c r="EB102" t="s">
        <v>113</v>
      </c>
      <c r="EC102" t="s">
        <v>113</v>
      </c>
      <c r="ED102" t="s">
        <v>113</v>
      </c>
      <c r="EE102" t="s">
        <v>113</v>
      </c>
      <c r="EF102" t="s">
        <v>113</v>
      </c>
      <c r="EG102" t="s">
        <v>113</v>
      </c>
      <c r="EH102" s="4" t="s">
        <v>113</v>
      </c>
      <c r="EI102" s="10" t="s">
        <v>113</v>
      </c>
      <c r="EJ102" s="10" t="s">
        <v>113</v>
      </c>
      <c r="EK102" s="10" t="s">
        <v>113</v>
      </c>
      <c r="EL102" s="10" t="s">
        <v>113</v>
      </c>
      <c r="EM102">
        <v>0</v>
      </c>
      <c r="EN102">
        <v>0</v>
      </c>
      <c r="EO102" s="8">
        <v>16.981132075471688</v>
      </c>
      <c r="EP102" s="8">
        <v>49.338575957083641</v>
      </c>
      <c r="EQ102" s="8">
        <v>60</v>
      </c>
      <c r="ER102" s="8">
        <v>60</v>
      </c>
      <c r="ES102" s="8">
        <v>60</v>
      </c>
      <c r="ET102" s="8">
        <v>10</v>
      </c>
      <c r="EU102" s="8">
        <v>30</v>
      </c>
      <c r="EV102" s="8">
        <v>20</v>
      </c>
      <c r="EW102" s="8">
        <v>2.3000000000000043</v>
      </c>
      <c r="EX102">
        <f t="shared" si="26"/>
        <v>0.93322500000000175</v>
      </c>
      <c r="EY102" s="8">
        <v>4.4200000000000017</v>
      </c>
      <c r="EZ102">
        <f t="shared" si="27"/>
        <v>1.8168410000000008</v>
      </c>
      <c r="FA102" s="8">
        <v>3.360000000000003</v>
      </c>
      <c r="FB102">
        <f t="shared" si="28"/>
        <v>1.3722240000000012</v>
      </c>
      <c r="FC102" s="8">
        <v>0.15888926012547797</v>
      </c>
      <c r="FD102" s="8">
        <v>8.7783916513198265E-2</v>
      </c>
      <c r="FE102" s="8">
        <v>0.12333658831933811</v>
      </c>
      <c r="FF102" s="8">
        <v>8.5348919116981961E-2</v>
      </c>
      <c r="FG102" s="8">
        <f t="shared" si="29"/>
        <v>3.4453489191169848</v>
      </c>
      <c r="FH102" s="8">
        <v>31.72959126851541</v>
      </c>
      <c r="FI102" s="8">
        <v>60.534069981583784</v>
      </c>
      <c r="FJ102" s="8">
        <v>46.131830625049595</v>
      </c>
    </row>
    <row r="103" spans="1:166" x14ac:dyDescent="0.2">
      <c r="A103" t="s">
        <v>398</v>
      </c>
      <c r="B103" t="s">
        <v>23</v>
      </c>
      <c r="C103" t="s">
        <v>167</v>
      </c>
      <c r="D103" t="s">
        <v>152</v>
      </c>
      <c r="E103">
        <v>4</v>
      </c>
      <c r="F103" t="s">
        <v>221</v>
      </c>
      <c r="G103">
        <v>18</v>
      </c>
      <c r="H103" s="2" t="s">
        <v>320</v>
      </c>
      <c r="I103" s="3">
        <v>30.742100000000001</v>
      </c>
      <c r="J103" s="3">
        <v>-81.476709999999997</v>
      </c>
      <c r="K103" s="3" t="s">
        <v>489</v>
      </c>
      <c r="L103" s="8">
        <v>16.524999999999999</v>
      </c>
      <c r="M103" t="s">
        <v>113</v>
      </c>
      <c r="N103" t="s">
        <v>113</v>
      </c>
      <c r="O103" t="s">
        <v>113</v>
      </c>
      <c r="P103" t="s">
        <v>113</v>
      </c>
      <c r="Q103" t="s">
        <v>113</v>
      </c>
      <c r="R103">
        <v>12</v>
      </c>
      <c r="S103">
        <v>4.8</v>
      </c>
      <c r="T103">
        <v>0</v>
      </c>
      <c r="U103" t="s">
        <v>113</v>
      </c>
      <c r="V103" s="9">
        <v>35</v>
      </c>
      <c r="W103" s="9">
        <v>35</v>
      </c>
      <c r="X103" t="s">
        <v>113</v>
      </c>
      <c r="Y103" t="s">
        <v>113</v>
      </c>
      <c r="Z103" s="7">
        <v>6.7770000000000001</v>
      </c>
      <c r="AA103" s="7">
        <v>6.7770000000000001</v>
      </c>
      <c r="AB103" t="s">
        <v>113</v>
      </c>
      <c r="AC103" t="s">
        <v>113</v>
      </c>
      <c r="AD103" t="s">
        <v>113</v>
      </c>
      <c r="AE103" t="s">
        <v>113</v>
      </c>
      <c r="AF103" t="s">
        <v>113</v>
      </c>
      <c r="AG103" t="s">
        <v>113</v>
      </c>
      <c r="AH103" s="7">
        <v>-282.2</v>
      </c>
      <c r="AI103" s="7">
        <v>-330.2</v>
      </c>
      <c r="AJ103" s="7">
        <v>-234.2</v>
      </c>
      <c r="AK103" s="7">
        <v>3.47</v>
      </c>
      <c r="AL103" s="8">
        <v>1.44</v>
      </c>
      <c r="AM103" s="8">
        <v>6.54</v>
      </c>
      <c r="AN103" s="8">
        <v>2.4300000000000002</v>
      </c>
      <c r="AO103" s="8">
        <v>3.3333333333333335E-3</v>
      </c>
      <c r="AP103" s="8">
        <v>0</v>
      </c>
      <c r="AQ103" s="8">
        <v>0.01</v>
      </c>
      <c r="AR103" s="8">
        <v>0</v>
      </c>
      <c r="AS103" s="8">
        <v>4.9999999999999996E-2</v>
      </c>
      <c r="AT103" s="8">
        <v>0.06</v>
      </c>
      <c r="AU103" s="8">
        <v>0.05</v>
      </c>
      <c r="AV103" s="8">
        <v>0.04</v>
      </c>
      <c r="AW103" s="8">
        <v>0.14333333333333334</v>
      </c>
      <c r="AX103" s="8">
        <v>0.2</v>
      </c>
      <c r="AY103" s="8">
        <v>0.14000000000000001</v>
      </c>
      <c r="AZ103" s="8">
        <v>0.09</v>
      </c>
      <c r="BA103">
        <v>0</v>
      </c>
      <c r="BB103" s="9">
        <v>0</v>
      </c>
      <c r="BC103" s="9">
        <v>55</v>
      </c>
      <c r="BD103" s="9">
        <v>2</v>
      </c>
      <c r="BE103" s="8" t="s">
        <v>113</v>
      </c>
      <c r="BF103" s="8" t="s">
        <v>113</v>
      </c>
      <c r="BG103" s="8" t="s">
        <v>113</v>
      </c>
      <c r="BH103">
        <v>0.95</v>
      </c>
      <c r="BI103">
        <v>0.05</v>
      </c>
      <c r="BJ103">
        <v>0</v>
      </c>
      <c r="BK103">
        <v>9</v>
      </c>
      <c r="BL103">
        <v>6</v>
      </c>
      <c r="BM103">
        <v>13</v>
      </c>
      <c r="BN103">
        <v>13</v>
      </c>
      <c r="BO103">
        <v>16</v>
      </c>
      <c r="BP103">
        <v>15</v>
      </c>
      <c r="BQ103">
        <v>18</v>
      </c>
      <c r="BR103">
        <v>23</v>
      </c>
      <c r="BS103">
        <v>13</v>
      </c>
      <c r="BT103">
        <v>7</v>
      </c>
      <c r="BU103">
        <v>11</v>
      </c>
      <c r="BV103">
        <v>7</v>
      </c>
      <c r="BW103">
        <v>14</v>
      </c>
      <c r="BX103">
        <v>22</v>
      </c>
      <c r="BY103">
        <v>9</v>
      </c>
      <c r="BZ103">
        <v>13.066666666666666</v>
      </c>
      <c r="CA103" t="s">
        <v>113</v>
      </c>
      <c r="CB103" t="s">
        <v>113</v>
      </c>
      <c r="CC103" t="s">
        <v>113</v>
      </c>
      <c r="CD103" t="s">
        <v>113</v>
      </c>
      <c r="CE103" t="s">
        <v>113</v>
      </c>
      <c r="CF103" t="s">
        <v>113</v>
      </c>
      <c r="CG103" t="s">
        <v>113</v>
      </c>
      <c r="CH103" t="s">
        <v>113</v>
      </c>
      <c r="CI103" t="s">
        <v>113</v>
      </c>
      <c r="CJ103" t="s">
        <v>113</v>
      </c>
      <c r="CK103" t="s">
        <v>113</v>
      </c>
      <c r="CL103" t="s">
        <v>113</v>
      </c>
      <c r="CM103" t="s">
        <v>113</v>
      </c>
      <c r="CN103" t="s">
        <v>113</v>
      </c>
      <c r="CO103" t="s">
        <v>113</v>
      </c>
      <c r="CP103" t="s">
        <v>113</v>
      </c>
      <c r="CQ103">
        <v>84</v>
      </c>
      <c r="CR103">
        <v>84</v>
      </c>
      <c r="CS103" t="s">
        <v>113</v>
      </c>
      <c r="CT103" t="s">
        <v>113</v>
      </c>
      <c r="CU103">
        <v>4.4308167988433134</v>
      </c>
      <c r="CV103">
        <v>2.5700644581283072</v>
      </c>
      <c r="CW103">
        <v>2.5740122008428199</v>
      </c>
      <c r="CX103">
        <v>13.118352458782105</v>
      </c>
      <c r="CY103">
        <v>4</v>
      </c>
      <c r="CZ103" t="s">
        <v>113</v>
      </c>
      <c r="DA103" t="s">
        <v>113</v>
      </c>
      <c r="DB103">
        <v>4.7619047619047616E-2</v>
      </c>
      <c r="DC103">
        <v>4.7619047619047616E-2</v>
      </c>
      <c r="DD103" t="s">
        <v>113</v>
      </c>
      <c r="DE103" t="s">
        <v>113</v>
      </c>
      <c r="DF103">
        <v>1</v>
      </c>
      <c r="DG103">
        <v>1</v>
      </c>
      <c r="DH103" t="s">
        <v>113</v>
      </c>
      <c r="DI103" t="s">
        <v>113</v>
      </c>
      <c r="DJ103">
        <v>1</v>
      </c>
      <c r="DK103">
        <v>1</v>
      </c>
      <c r="DL103" t="s">
        <v>113</v>
      </c>
      <c r="DM103" t="s">
        <v>113</v>
      </c>
      <c r="DN103" t="s">
        <v>113</v>
      </c>
      <c r="DO103" t="s">
        <v>113</v>
      </c>
      <c r="DP103" t="s">
        <v>113</v>
      </c>
      <c r="DQ103" t="s">
        <v>113</v>
      </c>
      <c r="DR103">
        <v>0</v>
      </c>
      <c r="DS103">
        <v>0</v>
      </c>
      <c r="DT103" t="s">
        <v>113</v>
      </c>
      <c r="DU103" t="s">
        <v>113</v>
      </c>
      <c r="DV103">
        <v>2</v>
      </c>
      <c r="DW103">
        <v>2</v>
      </c>
      <c r="DX103" t="s">
        <v>113</v>
      </c>
      <c r="DY103" t="s">
        <v>113</v>
      </c>
      <c r="DZ103">
        <v>12</v>
      </c>
      <c r="EA103">
        <v>12</v>
      </c>
      <c r="EB103" t="s">
        <v>113</v>
      </c>
      <c r="EC103" t="s">
        <v>113</v>
      </c>
      <c r="ED103" t="s">
        <v>113</v>
      </c>
      <c r="EE103" t="s">
        <v>113</v>
      </c>
      <c r="EF103" t="s">
        <v>113</v>
      </c>
      <c r="EG103" t="s">
        <v>113</v>
      </c>
      <c r="EH103" s="4" t="s">
        <v>113</v>
      </c>
      <c r="EI103" s="10" t="s">
        <v>113</v>
      </c>
      <c r="EJ103" s="10" t="s">
        <v>113</v>
      </c>
      <c r="EK103" s="10" t="s">
        <v>113</v>
      </c>
      <c r="EL103" s="10" t="s">
        <v>113</v>
      </c>
      <c r="EM103">
        <v>0</v>
      </c>
      <c r="EN103">
        <v>0</v>
      </c>
      <c r="EO103" s="8">
        <v>15.102040816326534</v>
      </c>
      <c r="EP103" s="8">
        <v>38.021214337966356</v>
      </c>
      <c r="EQ103" s="8">
        <v>60</v>
      </c>
      <c r="ER103" s="8">
        <v>60</v>
      </c>
      <c r="ES103" s="8">
        <v>60</v>
      </c>
      <c r="ET103" s="8">
        <v>30</v>
      </c>
      <c r="EU103" s="8">
        <v>30</v>
      </c>
      <c r="EV103" s="8">
        <v>30</v>
      </c>
      <c r="EW103" s="8">
        <v>2.8999999999999915</v>
      </c>
      <c r="EX103">
        <f t="shared" si="26"/>
        <v>1.1810249999999964</v>
      </c>
      <c r="EY103" s="8">
        <v>4.6000000000000085</v>
      </c>
      <c r="EZ103">
        <f t="shared" si="27"/>
        <v>1.8929000000000036</v>
      </c>
      <c r="FA103" s="8">
        <v>3.75</v>
      </c>
      <c r="FB103">
        <f t="shared" si="28"/>
        <v>1.53515625</v>
      </c>
      <c r="FC103" s="8">
        <v>0.2829069964424869</v>
      </c>
      <c r="FD103" s="8">
        <v>4.7539814594723076E-2</v>
      </c>
      <c r="FE103" s="8">
        <v>0.16522340551860498</v>
      </c>
      <c r="FF103" s="8">
        <v>0.11433459661887464</v>
      </c>
      <c r="FG103" s="8">
        <f t="shared" si="29"/>
        <v>3.8643345966188747</v>
      </c>
      <c r="FH103" s="8">
        <v>36.540741995595447</v>
      </c>
      <c r="FI103" s="8">
        <v>64.3629664844307</v>
      </c>
      <c r="FJ103" s="8">
        <v>50.451854240013077</v>
      </c>
    </row>
    <row r="104" spans="1:166" x14ac:dyDescent="0.2">
      <c r="A104" t="s">
        <v>399</v>
      </c>
      <c r="B104" t="s">
        <v>24</v>
      </c>
      <c r="C104" t="s">
        <v>168</v>
      </c>
      <c r="D104" t="s">
        <v>145</v>
      </c>
      <c r="E104">
        <v>1</v>
      </c>
      <c r="F104" t="s">
        <v>134</v>
      </c>
      <c r="G104">
        <v>18</v>
      </c>
      <c r="H104" s="2" t="s">
        <v>319</v>
      </c>
      <c r="I104" s="3">
        <v>30.739360000000001</v>
      </c>
      <c r="J104" s="3">
        <v>-81.465869999999995</v>
      </c>
      <c r="K104" s="3" t="s">
        <v>489</v>
      </c>
      <c r="L104" s="8">
        <v>13.850000000000001</v>
      </c>
      <c r="M104" t="s">
        <v>113</v>
      </c>
      <c r="N104" t="s">
        <v>113</v>
      </c>
      <c r="O104" t="s">
        <v>113</v>
      </c>
      <c r="P104" t="s">
        <v>113</v>
      </c>
      <c r="Q104" t="s">
        <v>113</v>
      </c>
      <c r="R104">
        <v>0</v>
      </c>
      <c r="S104">
        <v>0</v>
      </c>
      <c r="T104">
        <v>0</v>
      </c>
      <c r="U104" t="s">
        <v>113</v>
      </c>
      <c r="V104" s="9">
        <v>33</v>
      </c>
      <c r="W104" s="9">
        <v>33</v>
      </c>
      <c r="X104" t="s">
        <v>113</v>
      </c>
      <c r="Y104" t="s">
        <v>113</v>
      </c>
      <c r="Z104" s="7">
        <v>6.8970000000000002</v>
      </c>
      <c r="AA104" s="7">
        <v>6.8970000000000002</v>
      </c>
      <c r="AB104" t="s">
        <v>113</v>
      </c>
      <c r="AC104" t="s">
        <v>113</v>
      </c>
      <c r="AD104" t="s">
        <v>113</v>
      </c>
      <c r="AE104" t="s">
        <v>113</v>
      </c>
      <c r="AF104" t="s">
        <v>113</v>
      </c>
      <c r="AG104" t="s">
        <v>113</v>
      </c>
      <c r="AH104" s="7">
        <v>-227.25</v>
      </c>
      <c r="AI104" s="7">
        <v>-273.10000000000002</v>
      </c>
      <c r="AJ104" s="7">
        <v>-181.4</v>
      </c>
      <c r="AK104" s="7">
        <v>0.13</v>
      </c>
      <c r="AL104" s="8">
        <v>-1.1100000000000001</v>
      </c>
      <c r="AM104" s="8">
        <v>1.59</v>
      </c>
      <c r="AN104" s="8">
        <v>-0.09</v>
      </c>
      <c r="AO104" s="8">
        <v>1.6666666666666666E-2</v>
      </c>
      <c r="AP104" s="8">
        <v>0.02</v>
      </c>
      <c r="AQ104" s="8">
        <v>0.01</v>
      </c>
      <c r="AR104" s="8">
        <v>0.02</v>
      </c>
      <c r="AS104" s="8">
        <v>9.0000000000000011E-2</v>
      </c>
      <c r="AT104" s="8">
        <v>0.09</v>
      </c>
      <c r="AU104" s="8">
        <v>0.09</v>
      </c>
      <c r="AV104" s="8">
        <v>0.09</v>
      </c>
      <c r="AW104" s="8">
        <v>0.21</v>
      </c>
      <c r="AX104" s="8">
        <v>0.16</v>
      </c>
      <c r="AY104" s="8">
        <v>0.25</v>
      </c>
      <c r="AZ104" s="8">
        <v>0.22</v>
      </c>
      <c r="BA104">
        <v>0</v>
      </c>
      <c r="BB104" s="9">
        <v>11</v>
      </c>
      <c r="BC104" s="9">
        <v>40</v>
      </c>
      <c r="BD104" s="9">
        <v>5</v>
      </c>
      <c r="BE104" s="8" t="s">
        <v>113</v>
      </c>
      <c r="BF104" s="8" t="s">
        <v>113</v>
      </c>
      <c r="BG104" s="8" t="s">
        <v>113</v>
      </c>
      <c r="BH104">
        <v>1</v>
      </c>
      <c r="BI104">
        <v>0</v>
      </c>
      <c r="BJ104">
        <v>0</v>
      </c>
      <c r="BK104">
        <v>42</v>
      </c>
      <c r="BL104">
        <v>43</v>
      </c>
      <c r="BM104">
        <v>50</v>
      </c>
      <c r="BN104">
        <v>44</v>
      </c>
      <c r="BO104">
        <v>32</v>
      </c>
      <c r="BP104">
        <v>39</v>
      </c>
      <c r="BQ104">
        <v>45</v>
      </c>
      <c r="BR104">
        <v>37</v>
      </c>
      <c r="BS104">
        <v>37</v>
      </c>
      <c r="BT104">
        <v>23</v>
      </c>
      <c r="BU104">
        <v>14</v>
      </c>
      <c r="BV104">
        <v>39</v>
      </c>
      <c r="BW104">
        <v>31</v>
      </c>
      <c r="BX104">
        <v>35</v>
      </c>
      <c r="BY104">
        <v>47</v>
      </c>
      <c r="BZ104">
        <v>37.200000000000003</v>
      </c>
      <c r="CA104" t="s">
        <v>113</v>
      </c>
      <c r="CB104" t="s">
        <v>113</v>
      </c>
      <c r="CC104" t="s">
        <v>113</v>
      </c>
      <c r="CD104" t="s">
        <v>113</v>
      </c>
      <c r="CE104" t="s">
        <v>113</v>
      </c>
      <c r="CF104" t="s">
        <v>113</v>
      </c>
      <c r="CG104" t="s">
        <v>113</v>
      </c>
      <c r="CH104" t="s">
        <v>113</v>
      </c>
      <c r="CI104" t="s">
        <v>113</v>
      </c>
      <c r="CJ104" t="s">
        <v>113</v>
      </c>
      <c r="CK104" t="s">
        <v>113</v>
      </c>
      <c r="CL104" t="s">
        <v>113</v>
      </c>
      <c r="CM104" t="s">
        <v>113</v>
      </c>
      <c r="CN104" t="s">
        <v>113</v>
      </c>
      <c r="CO104" t="s">
        <v>113</v>
      </c>
      <c r="CP104" t="s">
        <v>113</v>
      </c>
      <c r="CQ104">
        <v>40</v>
      </c>
      <c r="CR104">
        <v>40</v>
      </c>
      <c r="CS104" t="s">
        <v>113</v>
      </c>
      <c r="CT104" t="s">
        <v>113</v>
      </c>
      <c r="CU104">
        <v>3.6888794541139363</v>
      </c>
      <c r="CV104">
        <v>3.6163087612791012</v>
      </c>
      <c r="CW104">
        <v>4.0852184357636947</v>
      </c>
      <c r="CX104">
        <v>59.454923414527066</v>
      </c>
      <c r="CY104">
        <v>0</v>
      </c>
      <c r="CZ104" t="s">
        <v>113</v>
      </c>
      <c r="DA104" t="s">
        <v>113</v>
      </c>
      <c r="DB104">
        <v>0</v>
      </c>
      <c r="DC104">
        <v>0</v>
      </c>
      <c r="DD104" t="s">
        <v>113</v>
      </c>
      <c r="DE104" t="s">
        <v>113</v>
      </c>
      <c r="DF104">
        <v>9</v>
      </c>
      <c r="DG104">
        <v>9</v>
      </c>
      <c r="DH104" t="s">
        <v>113</v>
      </c>
      <c r="DI104" t="s">
        <v>113</v>
      </c>
      <c r="DJ104">
        <v>0</v>
      </c>
      <c r="DK104">
        <v>0</v>
      </c>
      <c r="DL104" t="s">
        <v>113</v>
      </c>
      <c r="DM104" t="s">
        <v>113</v>
      </c>
      <c r="DN104" t="s">
        <v>113</v>
      </c>
      <c r="DO104" t="s">
        <v>113</v>
      </c>
      <c r="DP104" t="s">
        <v>113</v>
      </c>
      <c r="DQ104" t="s">
        <v>113</v>
      </c>
      <c r="DR104">
        <v>2</v>
      </c>
      <c r="DS104">
        <v>2</v>
      </c>
      <c r="DT104" t="s">
        <v>113</v>
      </c>
      <c r="DU104" t="s">
        <v>113</v>
      </c>
      <c r="DV104">
        <v>11</v>
      </c>
      <c r="DW104">
        <v>11</v>
      </c>
      <c r="DX104" t="s">
        <v>113</v>
      </c>
      <c r="DY104" t="s">
        <v>113</v>
      </c>
      <c r="DZ104">
        <v>37</v>
      </c>
      <c r="EA104">
        <v>37</v>
      </c>
      <c r="EB104" t="s">
        <v>113</v>
      </c>
      <c r="EC104" t="s">
        <v>113</v>
      </c>
      <c r="ED104" t="s">
        <v>113</v>
      </c>
      <c r="EE104" t="s">
        <v>113</v>
      </c>
      <c r="EF104" t="s">
        <v>113</v>
      </c>
      <c r="EG104" t="s">
        <v>113</v>
      </c>
      <c r="EH104" s="4" t="s">
        <v>113</v>
      </c>
      <c r="EI104" s="10" t="s">
        <v>113</v>
      </c>
      <c r="EJ104" s="10" t="s">
        <v>113</v>
      </c>
      <c r="EK104" s="10" t="s">
        <v>113</v>
      </c>
      <c r="EL104" s="10" t="s">
        <v>113</v>
      </c>
      <c r="EM104">
        <v>1</v>
      </c>
      <c r="EN104">
        <v>0</v>
      </c>
      <c r="EO104" s="8">
        <v>18.64864864864866</v>
      </c>
      <c r="EP104" s="8">
        <v>55.852231163130952</v>
      </c>
      <c r="EQ104" s="8">
        <v>60</v>
      </c>
      <c r="ER104" s="8">
        <v>60</v>
      </c>
      <c r="ES104" s="8">
        <v>60</v>
      </c>
      <c r="ET104" s="8">
        <v>30</v>
      </c>
      <c r="EU104" s="8">
        <v>30</v>
      </c>
      <c r="EV104" s="8">
        <v>30</v>
      </c>
      <c r="EW104" s="8">
        <v>5.259999999999998</v>
      </c>
      <c r="EX104">
        <f t="shared" si="26"/>
        <v>2.1731689999999992</v>
      </c>
      <c r="EY104" s="8">
        <v>5.4599999999999937</v>
      </c>
      <c r="EZ104">
        <f t="shared" si="27"/>
        <v>2.2585289999999971</v>
      </c>
      <c r="FA104" s="8">
        <v>5.3599999999999959</v>
      </c>
      <c r="FB104">
        <f t="shared" si="28"/>
        <v>2.2158239999999982</v>
      </c>
      <c r="FC104" s="8">
        <v>0.22183920827310136</v>
      </c>
      <c r="FD104" s="8">
        <v>2.1955974842767296</v>
      </c>
      <c r="FE104" s="8">
        <v>1.2087183462749156</v>
      </c>
      <c r="FF104" s="8">
        <v>0.83643309562224155</v>
      </c>
      <c r="FG104" s="8">
        <f t="shared" ref="FG104:FG135" si="30">FA104+FF104</f>
        <v>6.1964330956222371</v>
      </c>
      <c r="FH104" s="8">
        <v>60.647170021127565</v>
      </c>
      <c r="FI104" s="8">
        <v>65.100628930817606</v>
      </c>
      <c r="FJ104" s="8">
        <v>62.873899475972586</v>
      </c>
    </row>
    <row r="105" spans="1:166" x14ac:dyDescent="0.2">
      <c r="A105" t="s">
        <v>281</v>
      </c>
      <c r="B105" t="s">
        <v>24</v>
      </c>
      <c r="C105" t="s">
        <v>168</v>
      </c>
      <c r="D105" t="s">
        <v>145</v>
      </c>
      <c r="E105">
        <v>1</v>
      </c>
      <c r="F105" t="s">
        <v>135</v>
      </c>
      <c r="G105">
        <v>18</v>
      </c>
      <c r="H105" s="2" t="s">
        <v>319</v>
      </c>
      <c r="I105" s="3">
        <v>30.739360000000001</v>
      </c>
      <c r="J105" s="3">
        <v>-81.465869999999995</v>
      </c>
      <c r="K105" s="3" t="s">
        <v>491</v>
      </c>
      <c r="L105" s="8">
        <v>3.4250000000000029</v>
      </c>
      <c r="M105" t="s">
        <v>113</v>
      </c>
      <c r="N105" t="s">
        <v>113</v>
      </c>
      <c r="O105" t="s">
        <v>113</v>
      </c>
      <c r="P105" t="s">
        <v>113</v>
      </c>
      <c r="Q105" t="s">
        <v>113</v>
      </c>
      <c r="R105">
        <v>0</v>
      </c>
      <c r="S105">
        <v>0</v>
      </c>
      <c r="T105">
        <v>0</v>
      </c>
      <c r="U105" t="s">
        <v>113</v>
      </c>
      <c r="V105" s="9">
        <v>32</v>
      </c>
      <c r="W105" s="9">
        <v>32</v>
      </c>
      <c r="X105" t="s">
        <v>113</v>
      </c>
      <c r="Y105" t="s">
        <v>113</v>
      </c>
      <c r="Z105" s="7">
        <v>7.2480000000000002</v>
      </c>
      <c r="AA105" s="7">
        <v>7.2480000000000002</v>
      </c>
      <c r="AB105" t="s">
        <v>113</v>
      </c>
      <c r="AC105" t="s">
        <v>113</v>
      </c>
      <c r="AD105" t="s">
        <v>113</v>
      </c>
      <c r="AE105" t="s">
        <v>113</v>
      </c>
      <c r="AF105" t="s">
        <v>113</v>
      </c>
      <c r="AG105" t="s">
        <v>113</v>
      </c>
      <c r="AH105" s="7">
        <v>-238.7</v>
      </c>
      <c r="AI105" s="7">
        <v>-249.5</v>
      </c>
      <c r="AJ105" s="7">
        <v>-227.9</v>
      </c>
      <c r="AK105" s="7">
        <v>-0.45666666666666672</v>
      </c>
      <c r="AL105" s="8">
        <v>0</v>
      </c>
      <c r="AM105" s="8">
        <v>-0.4</v>
      </c>
      <c r="AN105" s="8">
        <v>-0.97</v>
      </c>
      <c r="AO105" s="8">
        <v>0.02</v>
      </c>
      <c r="AP105" s="8">
        <v>0.01</v>
      </c>
      <c r="AQ105" s="8">
        <v>0.03</v>
      </c>
      <c r="AR105" s="8">
        <v>0.02</v>
      </c>
      <c r="AS105" s="8">
        <v>0.10666666666666667</v>
      </c>
      <c r="AT105" s="8">
        <v>0.12</v>
      </c>
      <c r="AU105" s="8">
        <v>0.1</v>
      </c>
      <c r="AV105" s="8">
        <v>0.1</v>
      </c>
      <c r="AW105" s="8">
        <v>0.22666666666666666</v>
      </c>
      <c r="AX105" s="8">
        <v>0.22</v>
      </c>
      <c r="AY105" s="8">
        <v>0.25</v>
      </c>
      <c r="AZ105" s="8">
        <v>0.21</v>
      </c>
      <c r="BA105">
        <v>0</v>
      </c>
      <c r="BB105" s="9">
        <v>0</v>
      </c>
      <c r="BC105" s="9">
        <v>5</v>
      </c>
      <c r="BD105" s="9">
        <v>0</v>
      </c>
      <c r="BE105" s="8" t="s">
        <v>113</v>
      </c>
      <c r="BF105" s="8" t="s">
        <v>113</v>
      </c>
      <c r="BG105" s="8" t="s">
        <v>113</v>
      </c>
      <c r="BH105">
        <v>1</v>
      </c>
      <c r="BI105">
        <v>0</v>
      </c>
      <c r="BJ105">
        <v>0</v>
      </c>
      <c r="BK105">
        <v>34</v>
      </c>
      <c r="BL105">
        <v>11</v>
      </c>
      <c r="BM105">
        <v>6</v>
      </c>
      <c r="BN105">
        <v>6</v>
      </c>
      <c r="BO105">
        <v>17</v>
      </c>
      <c r="BP105">
        <v>51</v>
      </c>
      <c r="BQ105">
        <v>28</v>
      </c>
      <c r="BR105">
        <v>10</v>
      </c>
      <c r="BS105">
        <v>12</v>
      </c>
      <c r="BT105">
        <v>12</v>
      </c>
      <c r="BU105">
        <v>19</v>
      </c>
      <c r="BV105">
        <v>31</v>
      </c>
      <c r="BW105">
        <v>52</v>
      </c>
      <c r="BX105">
        <v>25</v>
      </c>
      <c r="BY105">
        <v>5</v>
      </c>
      <c r="BZ105">
        <v>21.266666666666666</v>
      </c>
      <c r="CA105" t="s">
        <v>113</v>
      </c>
      <c r="CB105" t="s">
        <v>113</v>
      </c>
      <c r="CC105" t="s">
        <v>113</v>
      </c>
      <c r="CD105" t="s">
        <v>113</v>
      </c>
      <c r="CE105" t="s">
        <v>113</v>
      </c>
      <c r="CF105" t="s">
        <v>113</v>
      </c>
      <c r="CG105" t="s">
        <v>113</v>
      </c>
      <c r="CH105" t="s">
        <v>113</v>
      </c>
      <c r="CI105" t="s">
        <v>113</v>
      </c>
      <c r="CJ105" t="s">
        <v>113</v>
      </c>
      <c r="CK105" t="s">
        <v>113</v>
      </c>
      <c r="CL105" t="s">
        <v>113</v>
      </c>
      <c r="CM105" t="s">
        <v>113</v>
      </c>
      <c r="CN105" t="s">
        <v>113</v>
      </c>
      <c r="CO105" t="s">
        <v>113</v>
      </c>
      <c r="CP105" t="s">
        <v>113</v>
      </c>
      <c r="CQ105">
        <v>21</v>
      </c>
      <c r="CR105">
        <v>21</v>
      </c>
      <c r="CS105" t="s">
        <v>113</v>
      </c>
      <c r="CT105" t="s">
        <v>113</v>
      </c>
      <c r="CU105">
        <v>3.044522437723423</v>
      </c>
      <c r="CV105">
        <v>3.0571409016826343</v>
      </c>
      <c r="CW105">
        <v>2.477316388109537</v>
      </c>
      <c r="CX105">
        <v>11.909261659368175</v>
      </c>
      <c r="CY105">
        <v>0</v>
      </c>
      <c r="CZ105" t="s">
        <v>113</v>
      </c>
      <c r="DA105" t="s">
        <v>113</v>
      </c>
      <c r="DB105">
        <v>0</v>
      </c>
      <c r="DC105">
        <v>0</v>
      </c>
      <c r="DD105" t="s">
        <v>113</v>
      </c>
      <c r="DE105" t="s">
        <v>113</v>
      </c>
      <c r="DF105">
        <v>0</v>
      </c>
      <c r="DG105">
        <v>0</v>
      </c>
      <c r="DH105" t="s">
        <v>113</v>
      </c>
      <c r="DI105" t="s">
        <v>113</v>
      </c>
      <c r="DJ105">
        <v>0</v>
      </c>
      <c r="DK105">
        <v>0</v>
      </c>
      <c r="DL105" t="s">
        <v>113</v>
      </c>
      <c r="DM105" t="s">
        <v>113</v>
      </c>
      <c r="DN105" t="s">
        <v>113</v>
      </c>
      <c r="DO105" t="s">
        <v>113</v>
      </c>
      <c r="DP105" t="s">
        <v>113</v>
      </c>
      <c r="DQ105" t="s">
        <v>113</v>
      </c>
      <c r="DR105">
        <v>0</v>
      </c>
      <c r="DS105">
        <v>0</v>
      </c>
      <c r="DT105" t="s">
        <v>113</v>
      </c>
      <c r="DU105" t="s">
        <v>113</v>
      </c>
      <c r="DV105">
        <v>8</v>
      </c>
      <c r="DW105">
        <v>8</v>
      </c>
      <c r="DX105" t="s">
        <v>113</v>
      </c>
      <c r="DY105" t="s">
        <v>113</v>
      </c>
      <c r="DZ105">
        <v>8</v>
      </c>
      <c r="EA105">
        <v>8</v>
      </c>
      <c r="EB105" t="s">
        <v>113</v>
      </c>
      <c r="EC105" t="s">
        <v>113</v>
      </c>
      <c r="ED105" t="s">
        <v>113</v>
      </c>
      <c r="EE105" t="s">
        <v>113</v>
      </c>
      <c r="EF105" t="s">
        <v>113</v>
      </c>
      <c r="EG105" t="s">
        <v>113</v>
      </c>
      <c r="EH105" s="4" t="s">
        <v>113</v>
      </c>
      <c r="EI105" s="10" t="s">
        <v>113</v>
      </c>
      <c r="EJ105" s="10" t="s">
        <v>113</v>
      </c>
      <c r="EK105" s="10" t="s">
        <v>113</v>
      </c>
      <c r="EL105" s="10" t="s">
        <v>113</v>
      </c>
      <c r="EM105">
        <v>1</v>
      </c>
      <c r="EN105">
        <v>0</v>
      </c>
      <c r="EO105" s="8">
        <v>33.5</v>
      </c>
      <c r="EP105" s="8" t="s">
        <v>113</v>
      </c>
      <c r="EQ105" s="8">
        <v>60</v>
      </c>
      <c r="ER105" s="8">
        <v>60</v>
      </c>
      <c r="ES105" s="8">
        <v>60</v>
      </c>
      <c r="ET105" s="8">
        <v>10</v>
      </c>
      <c r="EU105" s="8">
        <v>30</v>
      </c>
      <c r="EV105" s="8">
        <v>20</v>
      </c>
      <c r="EW105" s="8">
        <v>3.7199999999999989</v>
      </c>
      <c r="EX105">
        <f t="shared" si="26"/>
        <v>1.5225959999999996</v>
      </c>
      <c r="EY105" s="8">
        <v>5</v>
      </c>
      <c r="EZ105">
        <f t="shared" si="27"/>
        <v>2.0625</v>
      </c>
      <c r="FA105" s="8">
        <v>4.3599999999999994</v>
      </c>
      <c r="FB105">
        <f t="shared" si="28"/>
        <v>1.7915239999999997</v>
      </c>
      <c r="FC105" s="8">
        <v>9.7558676595343577E-2</v>
      </c>
      <c r="FD105" s="8">
        <v>0.57547642928786358</v>
      </c>
      <c r="FE105" s="8">
        <v>0.33651755294160357</v>
      </c>
      <c r="FF105" s="8">
        <v>0.23287014663558966</v>
      </c>
      <c r="FG105" s="8">
        <f t="shared" si="30"/>
        <v>4.5928701466355895</v>
      </c>
      <c r="FH105" s="8">
        <v>42.110472240550457</v>
      </c>
      <c r="FI105" s="8">
        <v>64.142427281845514</v>
      </c>
      <c r="FJ105" s="8">
        <v>53.126449761197989</v>
      </c>
    </row>
    <row r="106" spans="1:166" x14ac:dyDescent="0.2">
      <c r="A106" t="s">
        <v>400</v>
      </c>
      <c r="B106" t="s">
        <v>24</v>
      </c>
      <c r="C106" t="s">
        <v>168</v>
      </c>
      <c r="D106" t="s">
        <v>145</v>
      </c>
      <c r="E106">
        <v>1</v>
      </c>
      <c r="F106" t="s">
        <v>220</v>
      </c>
      <c r="G106">
        <v>18</v>
      </c>
      <c r="H106" s="2" t="s">
        <v>319</v>
      </c>
      <c r="I106" s="3">
        <v>30.739360000000001</v>
      </c>
      <c r="J106" s="3">
        <v>-81.465869999999995</v>
      </c>
      <c r="K106" s="3" t="s">
        <v>489</v>
      </c>
      <c r="L106" s="8">
        <v>4.9750000000000014</v>
      </c>
      <c r="M106" t="s">
        <v>113</v>
      </c>
      <c r="N106" t="s">
        <v>113</v>
      </c>
      <c r="O106" t="s">
        <v>113</v>
      </c>
      <c r="P106" t="s">
        <v>113</v>
      </c>
      <c r="Q106" t="s">
        <v>113</v>
      </c>
      <c r="R106">
        <v>0</v>
      </c>
      <c r="S106">
        <v>0</v>
      </c>
      <c r="T106">
        <v>0</v>
      </c>
      <c r="U106" t="s">
        <v>113</v>
      </c>
      <c r="V106" s="9">
        <v>37</v>
      </c>
      <c r="W106" s="9">
        <v>37</v>
      </c>
      <c r="X106" t="s">
        <v>113</v>
      </c>
      <c r="Y106" t="s">
        <v>113</v>
      </c>
      <c r="Z106" s="7">
        <v>6.6840000000000002</v>
      </c>
      <c r="AA106" s="7">
        <v>6.6840000000000002</v>
      </c>
      <c r="AB106" t="s">
        <v>113</v>
      </c>
      <c r="AC106" t="s">
        <v>113</v>
      </c>
      <c r="AD106" t="s">
        <v>113</v>
      </c>
      <c r="AE106" t="s">
        <v>113</v>
      </c>
      <c r="AF106" t="s">
        <v>113</v>
      </c>
      <c r="AG106" t="s">
        <v>113</v>
      </c>
      <c r="AH106" s="7">
        <v>-281.64999999999998</v>
      </c>
      <c r="AI106" s="7">
        <v>-265.89999999999998</v>
      </c>
      <c r="AJ106" s="7">
        <v>-297.39999999999998</v>
      </c>
      <c r="AK106" s="7">
        <v>1.6900000000000002</v>
      </c>
      <c r="AL106" s="8">
        <v>1.1299999999999999</v>
      </c>
      <c r="AM106" s="8">
        <v>-1.72</v>
      </c>
      <c r="AN106" s="8">
        <v>5.66</v>
      </c>
      <c r="AO106" s="8">
        <v>0.01</v>
      </c>
      <c r="AP106" s="8">
        <v>0.01</v>
      </c>
      <c r="AQ106" s="8">
        <v>0.02</v>
      </c>
      <c r="AR106" s="8">
        <v>0</v>
      </c>
      <c r="AS106" s="8">
        <v>8.3333333333333329E-2</v>
      </c>
      <c r="AT106" s="8">
        <v>0.1</v>
      </c>
      <c r="AU106" s="8">
        <v>7.0000000000000007E-2</v>
      </c>
      <c r="AV106" s="8">
        <v>0.08</v>
      </c>
      <c r="AW106" s="8">
        <v>0.15333333333333332</v>
      </c>
      <c r="AX106" s="8">
        <v>0.19</v>
      </c>
      <c r="AY106" s="8">
        <v>0.12</v>
      </c>
      <c r="AZ106" s="8">
        <v>0.15</v>
      </c>
      <c r="BA106">
        <v>1</v>
      </c>
      <c r="BB106" s="9">
        <v>23</v>
      </c>
      <c r="BC106" s="9">
        <v>35</v>
      </c>
      <c r="BD106" s="9">
        <v>2</v>
      </c>
      <c r="BE106" s="8" t="s">
        <v>113</v>
      </c>
      <c r="BF106" s="8" t="s">
        <v>113</v>
      </c>
      <c r="BG106" s="8" t="s">
        <v>113</v>
      </c>
      <c r="BH106">
        <v>0.45</v>
      </c>
      <c r="BI106">
        <v>0.55000000000000004</v>
      </c>
      <c r="BJ106">
        <v>0</v>
      </c>
      <c r="BK106">
        <v>33</v>
      </c>
      <c r="BL106">
        <v>72</v>
      </c>
      <c r="BM106">
        <v>33</v>
      </c>
      <c r="BN106">
        <v>59</v>
      </c>
      <c r="BO106">
        <v>25</v>
      </c>
      <c r="BP106">
        <v>34</v>
      </c>
      <c r="BQ106">
        <v>18</v>
      </c>
      <c r="BR106">
        <v>7</v>
      </c>
      <c r="BS106">
        <v>6</v>
      </c>
      <c r="BT106">
        <v>5</v>
      </c>
      <c r="BU106">
        <v>26</v>
      </c>
      <c r="BV106">
        <v>8</v>
      </c>
      <c r="BW106">
        <v>20</v>
      </c>
      <c r="BX106">
        <v>14</v>
      </c>
      <c r="BY106">
        <v>54</v>
      </c>
      <c r="BZ106">
        <v>27.6</v>
      </c>
      <c r="CA106" t="s">
        <v>113</v>
      </c>
      <c r="CB106" t="s">
        <v>113</v>
      </c>
      <c r="CC106" t="s">
        <v>113</v>
      </c>
      <c r="CD106" t="s">
        <v>113</v>
      </c>
      <c r="CE106" t="s">
        <v>113</v>
      </c>
      <c r="CF106" t="s">
        <v>113</v>
      </c>
      <c r="CG106" t="s">
        <v>113</v>
      </c>
      <c r="CH106" t="s">
        <v>113</v>
      </c>
      <c r="CI106" t="s">
        <v>113</v>
      </c>
      <c r="CJ106" t="s">
        <v>113</v>
      </c>
      <c r="CK106" t="s">
        <v>113</v>
      </c>
      <c r="CL106" t="s">
        <v>113</v>
      </c>
      <c r="CM106" t="s">
        <v>113</v>
      </c>
      <c r="CN106" t="s">
        <v>113</v>
      </c>
      <c r="CO106" t="s">
        <v>113</v>
      </c>
      <c r="CP106" t="s">
        <v>113</v>
      </c>
      <c r="CQ106">
        <v>6</v>
      </c>
      <c r="CR106">
        <v>6</v>
      </c>
      <c r="CS106" t="s">
        <v>113</v>
      </c>
      <c r="CT106" t="s">
        <v>113</v>
      </c>
      <c r="CU106">
        <v>1.791759469228055</v>
      </c>
      <c r="CV106">
        <v>3.3178157727231046</v>
      </c>
      <c r="CW106">
        <v>2.0328309413524179</v>
      </c>
      <c r="CX106">
        <v>7.6356719300411013</v>
      </c>
      <c r="CY106">
        <v>0</v>
      </c>
      <c r="CZ106" t="s">
        <v>113</v>
      </c>
      <c r="DA106" t="s">
        <v>113</v>
      </c>
      <c r="DB106">
        <v>0</v>
      </c>
      <c r="DC106">
        <v>0</v>
      </c>
      <c r="DD106" t="s">
        <v>113</v>
      </c>
      <c r="DE106" t="s">
        <v>113</v>
      </c>
      <c r="DF106">
        <v>0</v>
      </c>
      <c r="DG106">
        <v>0</v>
      </c>
      <c r="DH106" t="s">
        <v>113</v>
      </c>
      <c r="DI106" t="s">
        <v>113</v>
      </c>
      <c r="DJ106">
        <v>0</v>
      </c>
      <c r="DK106">
        <v>0</v>
      </c>
      <c r="DL106" t="s">
        <v>113</v>
      </c>
      <c r="DM106" t="s">
        <v>113</v>
      </c>
      <c r="DN106" t="s">
        <v>113</v>
      </c>
      <c r="DO106" t="s">
        <v>113</v>
      </c>
      <c r="DP106" t="s">
        <v>113</v>
      </c>
      <c r="DQ106" t="s">
        <v>113</v>
      </c>
      <c r="DR106">
        <v>1</v>
      </c>
      <c r="DS106">
        <v>1</v>
      </c>
      <c r="DT106" t="s">
        <v>113</v>
      </c>
      <c r="DU106" t="s">
        <v>113</v>
      </c>
      <c r="DV106">
        <v>7</v>
      </c>
      <c r="DW106">
        <v>7</v>
      </c>
      <c r="DX106" t="s">
        <v>113</v>
      </c>
      <c r="DY106" t="s">
        <v>113</v>
      </c>
      <c r="DZ106">
        <v>18</v>
      </c>
      <c r="EA106">
        <v>18</v>
      </c>
      <c r="EB106" t="s">
        <v>113</v>
      </c>
      <c r="EC106" t="s">
        <v>113</v>
      </c>
      <c r="ED106" t="s">
        <v>113</v>
      </c>
      <c r="EE106" t="s">
        <v>113</v>
      </c>
      <c r="EF106" t="s">
        <v>113</v>
      </c>
      <c r="EG106" t="s">
        <v>113</v>
      </c>
      <c r="EH106" s="4" t="s">
        <v>113</v>
      </c>
      <c r="EI106" s="10" t="s">
        <v>113</v>
      </c>
      <c r="EJ106" s="10" t="s">
        <v>113</v>
      </c>
      <c r="EK106" s="10" t="s">
        <v>113</v>
      </c>
      <c r="EL106" s="10" t="s">
        <v>113</v>
      </c>
      <c r="EM106">
        <v>1</v>
      </c>
      <c r="EN106">
        <v>1</v>
      </c>
      <c r="EO106" s="8">
        <v>43.898305084745765</v>
      </c>
      <c r="EP106" s="8">
        <v>46.36064374542795</v>
      </c>
      <c r="EQ106" s="8">
        <v>80</v>
      </c>
      <c r="ER106" s="8">
        <v>60</v>
      </c>
      <c r="ES106" s="8">
        <v>70</v>
      </c>
      <c r="ET106" s="8">
        <v>10</v>
      </c>
      <c r="EU106" s="8">
        <v>30</v>
      </c>
      <c r="EV106" s="8">
        <v>20</v>
      </c>
      <c r="EW106" s="8">
        <v>3.840000000000003</v>
      </c>
      <c r="EX106">
        <f t="shared" si="26"/>
        <v>1.5728640000000014</v>
      </c>
      <c r="EY106" s="8">
        <v>4.3800000000000061</v>
      </c>
      <c r="EZ106">
        <f t="shared" si="27"/>
        <v>1.7999610000000026</v>
      </c>
      <c r="FA106" s="8">
        <v>4.1100000000000048</v>
      </c>
      <c r="FB106">
        <f t="shared" si="28"/>
        <v>1.6862302500000019</v>
      </c>
      <c r="FC106" s="8">
        <v>0.16781927155371137</v>
      </c>
      <c r="FD106" s="8">
        <v>0.42442788717402874</v>
      </c>
      <c r="FE106" s="8">
        <v>0.29612357936387007</v>
      </c>
      <c r="FF106" s="8">
        <v>0.20491751691979807</v>
      </c>
      <c r="FG106" s="8">
        <f t="shared" si="30"/>
        <v>4.3149175169198024</v>
      </c>
      <c r="FH106" s="8">
        <v>40.889810972798507</v>
      </c>
      <c r="FI106" s="8">
        <v>61.754922831293257</v>
      </c>
      <c r="FJ106" s="8">
        <v>51.322366902045886</v>
      </c>
    </row>
    <row r="107" spans="1:166" x14ac:dyDescent="0.2">
      <c r="A107" t="s">
        <v>401</v>
      </c>
      <c r="B107" t="s">
        <v>24</v>
      </c>
      <c r="C107" t="s">
        <v>168</v>
      </c>
      <c r="D107" t="s">
        <v>145</v>
      </c>
      <c r="E107">
        <v>1</v>
      </c>
      <c r="F107" t="s">
        <v>221</v>
      </c>
      <c r="G107">
        <v>18</v>
      </c>
      <c r="H107" s="2" t="s">
        <v>319</v>
      </c>
      <c r="I107" s="3">
        <v>30.739360000000001</v>
      </c>
      <c r="J107" s="3">
        <v>-81.465869999999995</v>
      </c>
      <c r="K107" s="3" t="s">
        <v>489</v>
      </c>
      <c r="L107" s="8">
        <v>12.625</v>
      </c>
      <c r="M107" t="s">
        <v>113</v>
      </c>
      <c r="N107" t="s">
        <v>113</v>
      </c>
      <c r="O107" t="s">
        <v>113</v>
      </c>
      <c r="P107" t="s">
        <v>113</v>
      </c>
      <c r="Q107" t="s">
        <v>113</v>
      </c>
      <c r="R107">
        <v>0</v>
      </c>
      <c r="S107">
        <v>0</v>
      </c>
      <c r="T107">
        <v>0</v>
      </c>
      <c r="U107" t="s">
        <v>113</v>
      </c>
      <c r="V107" s="9">
        <v>35</v>
      </c>
      <c r="W107" s="9">
        <v>35</v>
      </c>
      <c r="X107" t="s">
        <v>113</v>
      </c>
      <c r="Y107" t="s">
        <v>113</v>
      </c>
      <c r="Z107" s="7">
        <v>6.9349999999999996</v>
      </c>
      <c r="AA107" s="7">
        <v>6.9349999999999996</v>
      </c>
      <c r="AB107" t="s">
        <v>113</v>
      </c>
      <c r="AC107" t="s">
        <v>113</v>
      </c>
      <c r="AD107" t="s">
        <v>113</v>
      </c>
      <c r="AE107" t="s">
        <v>113</v>
      </c>
      <c r="AF107" t="s">
        <v>113</v>
      </c>
      <c r="AG107" t="s">
        <v>113</v>
      </c>
      <c r="AH107" s="7">
        <v>-288.14999999999998</v>
      </c>
      <c r="AI107" s="7">
        <v>-286.10000000000002</v>
      </c>
      <c r="AJ107" s="7">
        <v>-290.2</v>
      </c>
      <c r="AK107" s="7">
        <v>-0.19000000000000003</v>
      </c>
      <c r="AL107" s="8">
        <v>-1.03</v>
      </c>
      <c r="AM107" s="8">
        <v>-0.93</v>
      </c>
      <c r="AN107" s="8">
        <v>1.39</v>
      </c>
      <c r="AO107" s="8">
        <v>1.3333333333333334E-2</v>
      </c>
      <c r="AP107" s="8">
        <v>0.01</v>
      </c>
      <c r="AQ107" s="8">
        <v>0.02</v>
      </c>
      <c r="AR107" s="8">
        <v>0.01</v>
      </c>
      <c r="AS107" s="8">
        <v>0.10666666666666667</v>
      </c>
      <c r="AT107" s="8">
        <v>0.09</v>
      </c>
      <c r="AU107" s="8">
        <v>0.13</v>
      </c>
      <c r="AV107" s="8">
        <v>0.1</v>
      </c>
      <c r="AW107" s="8">
        <v>0.16666666666666666</v>
      </c>
      <c r="AX107" s="8">
        <v>0.13</v>
      </c>
      <c r="AY107" s="8">
        <v>0.2</v>
      </c>
      <c r="AZ107" s="8">
        <v>0.17</v>
      </c>
      <c r="BA107">
        <v>1</v>
      </c>
      <c r="BB107" s="9">
        <v>3</v>
      </c>
      <c r="BC107" s="9">
        <v>10</v>
      </c>
      <c r="BD107" s="9">
        <v>1</v>
      </c>
      <c r="BE107" s="8" t="s">
        <v>113</v>
      </c>
      <c r="BF107" s="8" t="s">
        <v>113</v>
      </c>
      <c r="BG107" s="8" t="s">
        <v>113</v>
      </c>
      <c r="BH107">
        <v>0.95</v>
      </c>
      <c r="BI107">
        <v>0.05</v>
      </c>
      <c r="BJ107">
        <v>0</v>
      </c>
      <c r="BK107">
        <v>28</v>
      </c>
      <c r="BL107">
        <v>19</v>
      </c>
      <c r="BM107">
        <v>18</v>
      </c>
      <c r="BN107">
        <v>33</v>
      </c>
      <c r="BO107">
        <v>31</v>
      </c>
      <c r="BP107">
        <v>19</v>
      </c>
      <c r="BQ107">
        <v>11</v>
      </c>
      <c r="BR107">
        <v>10</v>
      </c>
      <c r="BS107">
        <v>35</v>
      </c>
      <c r="BT107">
        <v>22</v>
      </c>
      <c r="BU107">
        <v>19</v>
      </c>
      <c r="BV107">
        <v>14</v>
      </c>
      <c r="BW107">
        <v>25</v>
      </c>
      <c r="BX107">
        <v>5</v>
      </c>
      <c r="BY107">
        <v>14</v>
      </c>
      <c r="BZ107">
        <v>20.2</v>
      </c>
      <c r="CA107" t="s">
        <v>113</v>
      </c>
      <c r="CB107" t="s">
        <v>113</v>
      </c>
      <c r="CC107" t="s">
        <v>113</v>
      </c>
      <c r="CD107" t="s">
        <v>113</v>
      </c>
      <c r="CE107" t="s">
        <v>113</v>
      </c>
      <c r="CF107" t="s">
        <v>113</v>
      </c>
      <c r="CG107" t="s">
        <v>113</v>
      </c>
      <c r="CH107" t="s">
        <v>113</v>
      </c>
      <c r="CI107" t="s">
        <v>113</v>
      </c>
      <c r="CJ107" t="s">
        <v>113</v>
      </c>
      <c r="CK107" t="s">
        <v>113</v>
      </c>
      <c r="CL107" t="s">
        <v>113</v>
      </c>
      <c r="CM107" t="s">
        <v>113</v>
      </c>
      <c r="CN107" t="s">
        <v>113</v>
      </c>
      <c r="CO107" t="s">
        <v>113</v>
      </c>
      <c r="CP107" t="s">
        <v>113</v>
      </c>
      <c r="CQ107">
        <v>7</v>
      </c>
      <c r="CR107">
        <v>7</v>
      </c>
      <c r="CS107" t="s">
        <v>113</v>
      </c>
      <c r="CT107" t="s">
        <v>113</v>
      </c>
      <c r="CU107">
        <v>1.9459101490553132</v>
      </c>
      <c r="CV107">
        <v>3.0056826044071592</v>
      </c>
      <c r="CW107">
        <v>1.5303218323222092</v>
      </c>
      <c r="CX107">
        <v>4.6196633400627753</v>
      </c>
      <c r="CY107">
        <v>0</v>
      </c>
      <c r="CZ107" t="s">
        <v>113</v>
      </c>
      <c r="DA107" t="s">
        <v>113</v>
      </c>
      <c r="DB107">
        <v>0</v>
      </c>
      <c r="DC107">
        <v>0</v>
      </c>
      <c r="DD107" t="s">
        <v>113</v>
      </c>
      <c r="DE107" t="s">
        <v>113</v>
      </c>
      <c r="DF107">
        <v>0</v>
      </c>
      <c r="DG107">
        <v>0</v>
      </c>
      <c r="DH107" t="s">
        <v>113</v>
      </c>
      <c r="DI107" t="s">
        <v>113</v>
      </c>
      <c r="DJ107">
        <v>1</v>
      </c>
      <c r="DK107">
        <v>1</v>
      </c>
      <c r="DL107" t="s">
        <v>113</v>
      </c>
      <c r="DM107" t="s">
        <v>113</v>
      </c>
      <c r="DN107" t="s">
        <v>113</v>
      </c>
      <c r="DO107" t="s">
        <v>113</v>
      </c>
      <c r="DP107" t="s">
        <v>113</v>
      </c>
      <c r="DQ107" t="s">
        <v>113</v>
      </c>
      <c r="DR107">
        <v>0</v>
      </c>
      <c r="DS107">
        <v>0</v>
      </c>
      <c r="DT107" t="s">
        <v>113</v>
      </c>
      <c r="DU107" t="s">
        <v>113</v>
      </c>
      <c r="DV107">
        <v>12</v>
      </c>
      <c r="DW107">
        <v>12</v>
      </c>
      <c r="DX107" t="s">
        <v>113</v>
      </c>
      <c r="DY107" t="s">
        <v>113</v>
      </c>
      <c r="DZ107">
        <v>7</v>
      </c>
      <c r="EA107">
        <v>7</v>
      </c>
      <c r="EB107" t="s">
        <v>113</v>
      </c>
      <c r="EC107" t="s">
        <v>113</v>
      </c>
      <c r="ED107" t="s">
        <v>113</v>
      </c>
      <c r="EE107" t="s">
        <v>113</v>
      </c>
      <c r="EF107" t="s">
        <v>113</v>
      </c>
      <c r="EG107" t="s">
        <v>113</v>
      </c>
      <c r="EH107" s="4" t="s">
        <v>113</v>
      </c>
      <c r="EI107" s="10" t="s">
        <v>113</v>
      </c>
      <c r="EJ107" s="10" t="s">
        <v>113</v>
      </c>
      <c r="EK107" s="10" t="s">
        <v>113</v>
      </c>
      <c r="EL107" s="10" t="s">
        <v>113</v>
      </c>
      <c r="EM107">
        <v>1</v>
      </c>
      <c r="EN107">
        <v>1</v>
      </c>
      <c r="EO107" s="8">
        <v>7.1428571428571495</v>
      </c>
      <c r="EP107" s="8">
        <v>51.255791270421852</v>
      </c>
      <c r="EQ107" s="8">
        <v>60</v>
      </c>
      <c r="ER107" s="8">
        <v>60</v>
      </c>
      <c r="ES107" s="8">
        <v>60</v>
      </c>
      <c r="ET107" s="8">
        <v>10</v>
      </c>
      <c r="EU107" s="8">
        <v>30</v>
      </c>
      <c r="EV107" s="8">
        <v>20</v>
      </c>
      <c r="EW107" s="8">
        <v>3.4800000000000075</v>
      </c>
      <c r="EX107">
        <f t="shared" si="26"/>
        <v>1.4222760000000032</v>
      </c>
      <c r="EY107" s="8">
        <v>5.48</v>
      </c>
      <c r="EZ107">
        <f t="shared" si="27"/>
        <v>2.2670760000000003</v>
      </c>
      <c r="FA107" s="8">
        <v>4.480000000000004</v>
      </c>
      <c r="FB107">
        <f t="shared" si="28"/>
        <v>1.8421760000000016</v>
      </c>
      <c r="FC107" s="8">
        <v>0.16503397758362015</v>
      </c>
      <c r="FD107" s="8">
        <v>1.1479623057153345</v>
      </c>
      <c r="FE107" s="8">
        <v>0.65649814164947728</v>
      </c>
      <c r="FF107" s="8">
        <v>0.45429671402143823</v>
      </c>
      <c r="FG107" s="8">
        <f t="shared" si="30"/>
        <v>4.9342967140214427</v>
      </c>
      <c r="FH107" s="8">
        <v>41.818903891977747</v>
      </c>
      <c r="FI107" s="8">
        <v>64.747276955085056</v>
      </c>
      <c r="FJ107" s="8">
        <v>53.283090423531405</v>
      </c>
    </row>
    <row r="108" spans="1:166" x14ac:dyDescent="0.2">
      <c r="A108" t="s">
        <v>402</v>
      </c>
      <c r="B108" t="s">
        <v>24</v>
      </c>
      <c r="C108" t="s">
        <v>168</v>
      </c>
      <c r="D108" t="s">
        <v>146</v>
      </c>
      <c r="E108">
        <v>2</v>
      </c>
      <c r="F108" t="s">
        <v>134</v>
      </c>
      <c r="G108">
        <v>18</v>
      </c>
      <c r="H108" s="2" t="s">
        <v>319</v>
      </c>
      <c r="I108" s="3">
        <v>30.738689999999998</v>
      </c>
      <c r="J108" s="3">
        <v>-81.466200000000001</v>
      </c>
      <c r="K108" s="3" t="s">
        <v>489</v>
      </c>
      <c r="L108" s="8">
        <v>2.7499999999999996</v>
      </c>
      <c r="M108" t="s">
        <v>113</v>
      </c>
      <c r="N108" t="s">
        <v>113</v>
      </c>
      <c r="O108" t="s">
        <v>113</v>
      </c>
      <c r="P108" t="s">
        <v>113</v>
      </c>
      <c r="Q108" t="s">
        <v>113</v>
      </c>
      <c r="R108">
        <v>0</v>
      </c>
      <c r="S108">
        <v>0</v>
      </c>
      <c r="T108">
        <v>0</v>
      </c>
      <c r="U108" t="s">
        <v>113</v>
      </c>
      <c r="V108" s="9">
        <v>35</v>
      </c>
      <c r="W108" s="9">
        <v>35</v>
      </c>
      <c r="X108" t="s">
        <v>113</v>
      </c>
      <c r="Y108" t="s">
        <v>113</v>
      </c>
      <c r="Z108" s="7">
        <v>7.5979999999999999</v>
      </c>
      <c r="AA108" s="7">
        <v>7.5979999999999999</v>
      </c>
      <c r="AB108" t="s">
        <v>113</v>
      </c>
      <c r="AC108" t="s">
        <v>113</v>
      </c>
      <c r="AD108" t="s">
        <v>113</v>
      </c>
      <c r="AE108" t="s">
        <v>113</v>
      </c>
      <c r="AF108" t="s">
        <v>113</v>
      </c>
      <c r="AG108" t="s">
        <v>113</v>
      </c>
      <c r="AH108" s="7">
        <v>-236.45</v>
      </c>
      <c r="AI108" s="7">
        <v>-140.9</v>
      </c>
      <c r="AJ108" s="7">
        <v>-332</v>
      </c>
      <c r="AK108" s="7">
        <v>3.6966666666666668</v>
      </c>
      <c r="AL108" s="8">
        <v>9.16</v>
      </c>
      <c r="AM108" s="8">
        <v>0.87</v>
      </c>
      <c r="AN108" s="8">
        <v>1.06</v>
      </c>
      <c r="AO108" s="8">
        <v>5.3333333333333337E-2</v>
      </c>
      <c r="AP108" s="8">
        <v>0.03</v>
      </c>
      <c r="AQ108" s="8">
        <v>0.05</v>
      </c>
      <c r="AR108" s="8">
        <v>0.08</v>
      </c>
      <c r="AS108" s="8">
        <v>0.14333333333333334</v>
      </c>
      <c r="AT108" s="8">
        <v>0.17</v>
      </c>
      <c r="AU108" s="8">
        <v>0.12</v>
      </c>
      <c r="AV108" s="8">
        <v>0.14000000000000001</v>
      </c>
      <c r="AW108" s="8">
        <v>0.23666666666666666</v>
      </c>
      <c r="AX108" s="8">
        <v>0.28000000000000003</v>
      </c>
      <c r="AY108" s="8">
        <v>0.23</v>
      </c>
      <c r="AZ108" s="8">
        <v>0.2</v>
      </c>
      <c r="BA108">
        <v>0</v>
      </c>
      <c r="BB108" s="9">
        <v>0</v>
      </c>
      <c r="BC108" s="9">
        <v>70</v>
      </c>
      <c r="BD108" s="9">
        <v>2</v>
      </c>
      <c r="BE108" s="8" t="s">
        <v>113</v>
      </c>
      <c r="BF108" s="8" t="s">
        <v>113</v>
      </c>
      <c r="BG108" s="8" t="s">
        <v>113</v>
      </c>
      <c r="BH108">
        <v>1</v>
      </c>
      <c r="BI108">
        <v>0</v>
      </c>
      <c r="BJ108">
        <v>0</v>
      </c>
      <c r="BK108">
        <v>42</v>
      </c>
      <c r="BL108">
        <v>23</v>
      </c>
      <c r="BM108">
        <v>39</v>
      </c>
      <c r="BN108">
        <v>16</v>
      </c>
      <c r="BO108">
        <v>22</v>
      </c>
      <c r="BP108">
        <v>38</v>
      </c>
      <c r="BQ108">
        <v>23</v>
      </c>
      <c r="BR108">
        <v>37</v>
      </c>
      <c r="BS108">
        <v>10</v>
      </c>
      <c r="BT108">
        <v>23</v>
      </c>
      <c r="BU108">
        <v>15</v>
      </c>
      <c r="BV108">
        <v>25</v>
      </c>
      <c r="BW108">
        <v>17</v>
      </c>
      <c r="BX108">
        <v>29</v>
      </c>
      <c r="BY108">
        <v>37</v>
      </c>
      <c r="BZ108">
        <v>26.4</v>
      </c>
      <c r="CA108" t="s">
        <v>113</v>
      </c>
      <c r="CB108" t="s">
        <v>113</v>
      </c>
      <c r="CC108" t="s">
        <v>113</v>
      </c>
      <c r="CD108" t="s">
        <v>113</v>
      </c>
      <c r="CE108" t="s">
        <v>113</v>
      </c>
      <c r="CF108" t="s">
        <v>113</v>
      </c>
      <c r="CG108" t="s">
        <v>113</v>
      </c>
      <c r="CH108" t="s">
        <v>113</v>
      </c>
      <c r="CI108" t="s">
        <v>113</v>
      </c>
      <c r="CJ108" t="s">
        <v>113</v>
      </c>
      <c r="CK108" t="s">
        <v>113</v>
      </c>
      <c r="CL108" t="s">
        <v>113</v>
      </c>
      <c r="CM108" t="s">
        <v>113</v>
      </c>
      <c r="CN108" t="s">
        <v>113</v>
      </c>
      <c r="CO108" t="s">
        <v>113</v>
      </c>
      <c r="CP108" t="s">
        <v>113</v>
      </c>
      <c r="CQ108">
        <v>55</v>
      </c>
      <c r="CR108">
        <v>55</v>
      </c>
      <c r="CS108" t="s">
        <v>113</v>
      </c>
      <c r="CT108" t="s">
        <v>113</v>
      </c>
      <c r="CU108">
        <v>4.0073331852324712</v>
      </c>
      <c r="CV108">
        <v>3.2733640101522705</v>
      </c>
      <c r="CW108">
        <v>3.6477227874056815</v>
      </c>
      <c r="CX108">
        <v>38.387150738246014</v>
      </c>
      <c r="CY108">
        <v>0</v>
      </c>
      <c r="CZ108" t="s">
        <v>113</v>
      </c>
      <c r="DA108" t="s">
        <v>113</v>
      </c>
      <c r="DB108">
        <v>0</v>
      </c>
      <c r="DC108">
        <v>0</v>
      </c>
      <c r="DD108" t="s">
        <v>113</v>
      </c>
      <c r="DE108" t="s">
        <v>113</v>
      </c>
      <c r="DF108">
        <v>0</v>
      </c>
      <c r="DG108">
        <v>0</v>
      </c>
      <c r="DH108" t="s">
        <v>113</v>
      </c>
      <c r="DI108" t="s">
        <v>113</v>
      </c>
      <c r="DJ108">
        <v>11</v>
      </c>
      <c r="DK108">
        <v>11</v>
      </c>
      <c r="DL108" t="s">
        <v>113</v>
      </c>
      <c r="DM108" t="s">
        <v>113</v>
      </c>
      <c r="DN108" t="s">
        <v>113</v>
      </c>
      <c r="DO108" t="s">
        <v>113</v>
      </c>
      <c r="DP108" t="s">
        <v>113</v>
      </c>
      <c r="DQ108" t="s">
        <v>113</v>
      </c>
      <c r="DR108">
        <v>1</v>
      </c>
      <c r="DS108">
        <v>1</v>
      </c>
      <c r="DT108" t="s">
        <v>113</v>
      </c>
      <c r="DU108" t="s">
        <v>113</v>
      </c>
      <c r="DV108">
        <v>0</v>
      </c>
      <c r="DW108">
        <v>0</v>
      </c>
      <c r="DX108" t="s">
        <v>113</v>
      </c>
      <c r="DY108" t="s">
        <v>113</v>
      </c>
      <c r="DZ108">
        <v>1</v>
      </c>
      <c r="EA108">
        <v>1</v>
      </c>
      <c r="EB108" t="s">
        <v>113</v>
      </c>
      <c r="EC108" t="s">
        <v>113</v>
      </c>
      <c r="ED108" t="s">
        <v>113</v>
      </c>
      <c r="EE108" t="s">
        <v>113</v>
      </c>
      <c r="EF108" t="s">
        <v>113</v>
      </c>
      <c r="EG108" t="s">
        <v>113</v>
      </c>
      <c r="EH108" s="4" t="s">
        <v>113</v>
      </c>
      <c r="EI108" s="10" t="s">
        <v>113</v>
      </c>
      <c r="EJ108" s="10" t="s">
        <v>113</v>
      </c>
      <c r="EK108" s="10" t="s">
        <v>113</v>
      </c>
      <c r="EL108" s="10" t="s">
        <v>113</v>
      </c>
      <c r="EM108">
        <v>0</v>
      </c>
      <c r="EN108">
        <v>0</v>
      </c>
      <c r="EO108" s="8">
        <v>31.944444444444443</v>
      </c>
      <c r="EP108" s="8">
        <v>54.011216776395997</v>
      </c>
      <c r="EQ108" s="8">
        <v>30</v>
      </c>
      <c r="ER108" s="8">
        <v>30</v>
      </c>
      <c r="ES108" s="8">
        <v>30</v>
      </c>
      <c r="ET108" s="8">
        <v>30</v>
      </c>
      <c r="EU108" s="8">
        <v>30</v>
      </c>
      <c r="EV108" s="8">
        <v>30</v>
      </c>
      <c r="EW108" s="8">
        <v>1.120000000000001</v>
      </c>
      <c r="EX108">
        <f t="shared" si="26"/>
        <v>0.45113600000000043</v>
      </c>
      <c r="EY108" s="8">
        <v>3.5800000000000054</v>
      </c>
      <c r="EZ108">
        <f t="shared" si="27"/>
        <v>1.4640410000000021</v>
      </c>
      <c r="FA108" s="8">
        <v>2.3500000000000032</v>
      </c>
      <c r="FB108">
        <f t="shared" si="28"/>
        <v>0.9538062500000013</v>
      </c>
      <c r="FC108" s="8">
        <v>0.24510906228918375</v>
      </c>
      <c r="FD108" s="8">
        <v>0.57942871460786782</v>
      </c>
      <c r="FE108" s="8">
        <v>0.41226888844852577</v>
      </c>
      <c r="FF108" s="8">
        <v>0.2852900708063798</v>
      </c>
      <c r="FG108" s="8">
        <f t="shared" si="30"/>
        <v>2.6352900708063829</v>
      </c>
      <c r="FH108" s="8">
        <v>34.630087699572734</v>
      </c>
      <c r="FI108" s="8">
        <v>58.876221498371329</v>
      </c>
      <c r="FJ108" s="8">
        <v>46.753154598972031</v>
      </c>
    </row>
    <row r="109" spans="1:166" x14ac:dyDescent="0.2">
      <c r="A109" t="s">
        <v>282</v>
      </c>
      <c r="B109" t="s">
        <v>24</v>
      </c>
      <c r="C109" t="s">
        <v>168</v>
      </c>
      <c r="D109" t="s">
        <v>146</v>
      </c>
      <c r="E109">
        <v>2</v>
      </c>
      <c r="F109" t="s">
        <v>135</v>
      </c>
      <c r="G109">
        <v>18</v>
      </c>
      <c r="H109" s="2" t="s">
        <v>319</v>
      </c>
      <c r="I109" s="3">
        <v>30.738689999999998</v>
      </c>
      <c r="J109" s="3">
        <v>-81.466200000000001</v>
      </c>
      <c r="K109" s="3" t="s">
        <v>491</v>
      </c>
      <c r="L109" s="8">
        <v>4.2750000000000012</v>
      </c>
      <c r="M109" t="s">
        <v>113</v>
      </c>
      <c r="N109" t="s">
        <v>113</v>
      </c>
      <c r="O109" t="s">
        <v>113</v>
      </c>
      <c r="P109" t="s">
        <v>113</v>
      </c>
      <c r="Q109" t="s">
        <v>113</v>
      </c>
      <c r="R109">
        <v>0</v>
      </c>
      <c r="S109">
        <v>0</v>
      </c>
      <c r="T109">
        <v>0</v>
      </c>
      <c r="U109" t="s">
        <v>113</v>
      </c>
      <c r="V109" s="9">
        <v>35</v>
      </c>
      <c r="W109" s="9">
        <v>35</v>
      </c>
      <c r="X109" t="s">
        <v>113</v>
      </c>
      <c r="Y109" t="s">
        <v>113</v>
      </c>
      <c r="Z109" s="7">
        <v>7.0720000000000001</v>
      </c>
      <c r="AA109" s="7">
        <v>7.0720000000000001</v>
      </c>
      <c r="AB109" t="s">
        <v>113</v>
      </c>
      <c r="AC109" t="s">
        <v>113</v>
      </c>
      <c r="AD109" t="s">
        <v>113</v>
      </c>
      <c r="AE109" t="s">
        <v>113</v>
      </c>
      <c r="AF109" t="s">
        <v>113</v>
      </c>
      <c r="AG109" t="s">
        <v>113</v>
      </c>
      <c r="AH109" s="7">
        <v>-333.04999999999995</v>
      </c>
      <c r="AI109" s="7">
        <v>-348.2</v>
      </c>
      <c r="AJ109" s="7">
        <v>-317.89999999999998</v>
      </c>
      <c r="AK109" s="7">
        <v>0.4433333333333333</v>
      </c>
      <c r="AL109" s="8">
        <v>0.99</v>
      </c>
      <c r="AM109" s="8">
        <v>0.16</v>
      </c>
      <c r="AN109" s="8">
        <v>0.18</v>
      </c>
      <c r="AO109" s="8">
        <v>1.6666666666666666E-2</v>
      </c>
      <c r="AP109" s="8">
        <v>0</v>
      </c>
      <c r="AQ109" s="8">
        <v>0.01</v>
      </c>
      <c r="AR109" s="8">
        <v>0.04</v>
      </c>
      <c r="AS109" s="8">
        <v>0.10999999999999999</v>
      </c>
      <c r="AT109" s="8">
        <v>0.08</v>
      </c>
      <c r="AU109" s="8">
        <v>0.09</v>
      </c>
      <c r="AV109" s="8">
        <v>0.16</v>
      </c>
      <c r="AW109" s="8">
        <v>0.17</v>
      </c>
      <c r="AX109" s="8">
        <v>0.14000000000000001</v>
      </c>
      <c r="AY109" s="8">
        <v>0.16</v>
      </c>
      <c r="AZ109" s="8">
        <v>0.21</v>
      </c>
      <c r="BA109">
        <v>0</v>
      </c>
      <c r="BB109" s="9">
        <v>0</v>
      </c>
      <c r="BC109" s="9">
        <v>30</v>
      </c>
      <c r="BD109" s="9">
        <v>3</v>
      </c>
      <c r="BE109" s="8" t="s">
        <v>113</v>
      </c>
      <c r="BF109" s="8" t="s">
        <v>113</v>
      </c>
      <c r="BG109" s="8" t="s">
        <v>113</v>
      </c>
      <c r="BH109">
        <v>1</v>
      </c>
      <c r="BI109">
        <v>0</v>
      </c>
      <c r="BJ109">
        <v>0</v>
      </c>
      <c r="BK109">
        <v>33</v>
      </c>
      <c r="BL109">
        <v>12</v>
      </c>
      <c r="BM109">
        <v>27</v>
      </c>
      <c r="BN109">
        <v>19</v>
      </c>
      <c r="BO109">
        <v>21</v>
      </c>
      <c r="BP109">
        <v>25</v>
      </c>
      <c r="BQ109">
        <v>22</v>
      </c>
      <c r="BR109">
        <v>17</v>
      </c>
      <c r="BS109">
        <v>11</v>
      </c>
      <c r="BT109">
        <v>35</v>
      </c>
      <c r="BU109">
        <v>36</v>
      </c>
      <c r="BV109">
        <v>7</v>
      </c>
      <c r="BW109">
        <v>7</v>
      </c>
      <c r="BX109">
        <v>9</v>
      </c>
      <c r="BY109">
        <v>24</v>
      </c>
      <c r="BZ109">
        <v>20.333333333333332</v>
      </c>
      <c r="CA109" t="s">
        <v>113</v>
      </c>
      <c r="CB109" t="s">
        <v>113</v>
      </c>
      <c r="CC109" t="s">
        <v>113</v>
      </c>
      <c r="CD109" t="s">
        <v>113</v>
      </c>
      <c r="CE109" t="s">
        <v>113</v>
      </c>
      <c r="CF109" t="s">
        <v>113</v>
      </c>
      <c r="CG109" t="s">
        <v>113</v>
      </c>
      <c r="CH109" t="s">
        <v>113</v>
      </c>
      <c r="CI109" t="s">
        <v>113</v>
      </c>
      <c r="CJ109" t="s">
        <v>113</v>
      </c>
      <c r="CK109" t="s">
        <v>113</v>
      </c>
      <c r="CL109" t="s">
        <v>113</v>
      </c>
      <c r="CM109" t="s">
        <v>113</v>
      </c>
      <c r="CN109" t="s">
        <v>113</v>
      </c>
      <c r="CO109" t="s">
        <v>113</v>
      </c>
      <c r="CP109" t="s">
        <v>113</v>
      </c>
      <c r="CQ109">
        <v>33</v>
      </c>
      <c r="CR109">
        <v>33</v>
      </c>
      <c r="CS109" t="s">
        <v>113</v>
      </c>
      <c r="CT109" t="s">
        <v>113</v>
      </c>
      <c r="CU109">
        <v>3.4965075614664802</v>
      </c>
      <c r="CV109">
        <v>3.0122615755052013</v>
      </c>
      <c r="CW109">
        <v>2.7355106438805787</v>
      </c>
      <c r="CX109">
        <v>15.417614336558755</v>
      </c>
      <c r="CY109">
        <v>0</v>
      </c>
      <c r="CZ109" t="s">
        <v>113</v>
      </c>
      <c r="DA109" t="s">
        <v>113</v>
      </c>
      <c r="DB109">
        <v>0</v>
      </c>
      <c r="DC109">
        <v>0</v>
      </c>
      <c r="DD109" t="s">
        <v>113</v>
      </c>
      <c r="DE109" t="s">
        <v>113</v>
      </c>
      <c r="DF109">
        <v>0</v>
      </c>
      <c r="DG109">
        <v>0</v>
      </c>
      <c r="DH109" t="s">
        <v>113</v>
      </c>
      <c r="DI109" t="s">
        <v>113</v>
      </c>
      <c r="DJ109">
        <v>24</v>
      </c>
      <c r="DK109">
        <v>24</v>
      </c>
      <c r="DL109" t="s">
        <v>113</v>
      </c>
      <c r="DM109" t="s">
        <v>113</v>
      </c>
      <c r="DN109" t="s">
        <v>113</v>
      </c>
      <c r="DO109" t="s">
        <v>113</v>
      </c>
      <c r="DP109" t="s">
        <v>113</v>
      </c>
      <c r="DQ109" t="s">
        <v>113</v>
      </c>
      <c r="DR109">
        <v>0</v>
      </c>
      <c r="DS109">
        <v>0</v>
      </c>
      <c r="DT109" t="s">
        <v>113</v>
      </c>
      <c r="DU109" t="s">
        <v>113</v>
      </c>
      <c r="DV109">
        <v>2</v>
      </c>
      <c r="DW109">
        <v>2</v>
      </c>
      <c r="DX109" t="s">
        <v>113</v>
      </c>
      <c r="DY109" t="s">
        <v>113</v>
      </c>
      <c r="DZ109">
        <v>5</v>
      </c>
      <c r="EA109">
        <v>5</v>
      </c>
      <c r="EB109" t="s">
        <v>113</v>
      </c>
      <c r="EC109" t="s">
        <v>113</v>
      </c>
      <c r="ED109" t="s">
        <v>113</v>
      </c>
      <c r="EE109" t="s">
        <v>113</v>
      </c>
      <c r="EF109" t="s">
        <v>113</v>
      </c>
      <c r="EG109" t="s">
        <v>113</v>
      </c>
      <c r="EH109" s="4" t="s">
        <v>113</v>
      </c>
      <c r="EI109" s="10" t="s">
        <v>113</v>
      </c>
      <c r="EJ109" s="10" t="s">
        <v>113</v>
      </c>
      <c r="EK109" s="10" t="s">
        <v>113</v>
      </c>
      <c r="EL109" s="10" t="s">
        <v>113</v>
      </c>
      <c r="EM109">
        <v>0</v>
      </c>
      <c r="EN109">
        <v>0</v>
      </c>
      <c r="EO109" s="8">
        <v>43.589743589743584</v>
      </c>
      <c r="EP109" s="8">
        <v>56.03206534991466</v>
      </c>
      <c r="EQ109" s="8">
        <v>30</v>
      </c>
      <c r="ER109" s="8">
        <v>50</v>
      </c>
      <c r="ES109" s="8">
        <v>40</v>
      </c>
      <c r="ET109" s="8">
        <v>30</v>
      </c>
      <c r="EU109" s="8">
        <v>40</v>
      </c>
      <c r="EV109" s="8">
        <v>35</v>
      </c>
      <c r="EW109" s="8">
        <v>3.0000000000000071</v>
      </c>
      <c r="EX109">
        <f t="shared" si="26"/>
        <v>1.222500000000003</v>
      </c>
      <c r="EY109" s="8">
        <v>5.779999999999994</v>
      </c>
      <c r="EZ109">
        <f t="shared" si="27"/>
        <v>2.3955209999999973</v>
      </c>
      <c r="FA109" s="8">
        <v>4.3900000000000006</v>
      </c>
      <c r="FB109">
        <f t="shared" si="28"/>
        <v>1.8041802500000002</v>
      </c>
      <c r="FC109" s="8">
        <v>0.13747128168430567</v>
      </c>
      <c r="FD109" s="8">
        <v>0.52202283849918441</v>
      </c>
      <c r="FE109" s="8">
        <v>0.32974706009174504</v>
      </c>
      <c r="FF109" s="8">
        <v>0.22818496558348755</v>
      </c>
      <c r="FG109" s="8">
        <f t="shared" si="30"/>
        <v>4.6181849655834881</v>
      </c>
      <c r="FH109" s="8">
        <v>36.740612406312387</v>
      </c>
      <c r="FI109" s="8">
        <v>80.781480618348496</v>
      </c>
      <c r="FJ109" s="8">
        <v>58.761046512330438</v>
      </c>
    </row>
    <row r="110" spans="1:166" x14ac:dyDescent="0.2">
      <c r="A110" t="s">
        <v>403</v>
      </c>
      <c r="B110" t="s">
        <v>24</v>
      </c>
      <c r="C110" t="s">
        <v>168</v>
      </c>
      <c r="D110" t="s">
        <v>146</v>
      </c>
      <c r="E110">
        <v>2</v>
      </c>
      <c r="F110" t="s">
        <v>220</v>
      </c>
      <c r="G110">
        <v>18</v>
      </c>
      <c r="H110" s="2" t="s">
        <v>319</v>
      </c>
      <c r="I110" s="3">
        <v>30.738689999999998</v>
      </c>
      <c r="J110" s="3">
        <v>-81.466200000000001</v>
      </c>
      <c r="K110" s="3" t="s">
        <v>489</v>
      </c>
      <c r="L110" s="8">
        <v>5.4249999999999989</v>
      </c>
      <c r="M110" t="s">
        <v>113</v>
      </c>
      <c r="N110" t="s">
        <v>113</v>
      </c>
      <c r="O110" t="s">
        <v>113</v>
      </c>
      <c r="P110" t="s">
        <v>113</v>
      </c>
      <c r="Q110" t="s">
        <v>113</v>
      </c>
      <c r="R110">
        <v>0</v>
      </c>
      <c r="S110">
        <v>0</v>
      </c>
      <c r="T110">
        <v>0</v>
      </c>
      <c r="U110" t="s">
        <v>113</v>
      </c>
      <c r="V110" s="9">
        <v>35</v>
      </c>
      <c r="W110" s="9">
        <v>35</v>
      </c>
      <c r="X110" t="s">
        <v>113</v>
      </c>
      <c r="Y110" t="s">
        <v>113</v>
      </c>
      <c r="Z110" s="7">
        <v>7.0919999999999996</v>
      </c>
      <c r="AA110" s="7">
        <v>7.0919999999999996</v>
      </c>
      <c r="AB110" t="s">
        <v>113</v>
      </c>
      <c r="AC110" t="s">
        <v>113</v>
      </c>
      <c r="AD110" t="s">
        <v>113</v>
      </c>
      <c r="AE110" t="s">
        <v>113</v>
      </c>
      <c r="AF110" t="s">
        <v>113</v>
      </c>
      <c r="AG110" t="s">
        <v>113</v>
      </c>
      <c r="AH110" s="7">
        <v>-293.14999999999998</v>
      </c>
      <c r="AI110" s="7">
        <v>-296.3</v>
      </c>
      <c r="AJ110" s="7">
        <v>-290</v>
      </c>
      <c r="AK110" s="7">
        <v>4.3833333333333337</v>
      </c>
      <c r="AL110" s="8">
        <v>0.9</v>
      </c>
      <c r="AM110" s="8">
        <v>1.68</v>
      </c>
      <c r="AN110" s="8">
        <v>10.57</v>
      </c>
      <c r="AO110" s="8">
        <v>2.3333333333333334E-2</v>
      </c>
      <c r="AP110" s="8">
        <v>0</v>
      </c>
      <c r="AQ110" s="8">
        <v>0.04</v>
      </c>
      <c r="AR110" s="8">
        <v>0.03</v>
      </c>
      <c r="AS110" s="8">
        <v>0.15666666666666665</v>
      </c>
      <c r="AT110" s="8">
        <v>0.19</v>
      </c>
      <c r="AU110" s="8">
        <v>0.15</v>
      </c>
      <c r="AV110" s="8">
        <v>0.13</v>
      </c>
      <c r="AW110" s="8">
        <v>0.24</v>
      </c>
      <c r="AX110" s="8">
        <v>0.28999999999999998</v>
      </c>
      <c r="AY110" s="8">
        <v>0.2</v>
      </c>
      <c r="AZ110" s="8">
        <v>0.23</v>
      </c>
      <c r="BA110">
        <v>0</v>
      </c>
      <c r="BB110" s="9">
        <v>0</v>
      </c>
      <c r="BC110" s="9">
        <v>70</v>
      </c>
      <c r="BD110" s="9">
        <v>4</v>
      </c>
      <c r="BE110" s="8" t="s">
        <v>113</v>
      </c>
      <c r="BF110" s="8" t="s">
        <v>113</v>
      </c>
      <c r="BG110" s="8" t="s">
        <v>113</v>
      </c>
      <c r="BH110">
        <v>0.95</v>
      </c>
      <c r="BI110">
        <v>0.05</v>
      </c>
      <c r="BJ110">
        <v>0</v>
      </c>
      <c r="BK110">
        <v>27</v>
      </c>
      <c r="BL110">
        <v>33</v>
      </c>
      <c r="BM110">
        <v>34</v>
      </c>
      <c r="BN110">
        <v>23</v>
      </c>
      <c r="BO110">
        <v>34</v>
      </c>
      <c r="BP110">
        <v>20</v>
      </c>
      <c r="BQ110">
        <v>35</v>
      </c>
      <c r="BR110">
        <v>26</v>
      </c>
      <c r="BS110">
        <v>16</v>
      </c>
      <c r="BT110">
        <v>28</v>
      </c>
      <c r="BU110">
        <v>22</v>
      </c>
      <c r="BV110">
        <v>9</v>
      </c>
      <c r="BW110">
        <v>29</v>
      </c>
      <c r="BX110">
        <v>25</v>
      </c>
      <c r="BY110">
        <v>35</v>
      </c>
      <c r="BZ110">
        <v>26.4</v>
      </c>
      <c r="CA110" t="s">
        <v>113</v>
      </c>
      <c r="CB110" t="s">
        <v>113</v>
      </c>
      <c r="CC110" t="s">
        <v>113</v>
      </c>
      <c r="CD110" t="s">
        <v>113</v>
      </c>
      <c r="CE110" t="s">
        <v>113</v>
      </c>
      <c r="CF110" t="s">
        <v>113</v>
      </c>
      <c r="CG110" t="s">
        <v>113</v>
      </c>
      <c r="CH110" t="s">
        <v>113</v>
      </c>
      <c r="CI110" t="s">
        <v>113</v>
      </c>
      <c r="CJ110" t="s">
        <v>113</v>
      </c>
      <c r="CK110" t="s">
        <v>113</v>
      </c>
      <c r="CL110" t="s">
        <v>113</v>
      </c>
      <c r="CM110" t="s">
        <v>113</v>
      </c>
      <c r="CN110" t="s">
        <v>113</v>
      </c>
      <c r="CO110" t="s">
        <v>113</v>
      </c>
      <c r="CP110" t="s">
        <v>113</v>
      </c>
      <c r="CQ110">
        <v>70</v>
      </c>
      <c r="CR110">
        <v>70</v>
      </c>
      <c r="CS110" t="s">
        <v>113</v>
      </c>
      <c r="CT110" t="s">
        <v>113</v>
      </c>
      <c r="CU110">
        <v>4.2484952420493594</v>
      </c>
      <c r="CV110">
        <v>3.2733640101522705</v>
      </c>
      <c r="CW110">
        <v>3.8331281766865053</v>
      </c>
      <c r="CX110">
        <v>46.206855599864696</v>
      </c>
      <c r="CY110">
        <v>0</v>
      </c>
      <c r="CZ110" t="s">
        <v>113</v>
      </c>
      <c r="DA110" t="s">
        <v>113</v>
      </c>
      <c r="DB110">
        <v>0</v>
      </c>
      <c r="DC110">
        <v>0</v>
      </c>
      <c r="DD110" t="s">
        <v>113</v>
      </c>
      <c r="DE110" t="s">
        <v>113</v>
      </c>
      <c r="DF110">
        <v>0</v>
      </c>
      <c r="DG110">
        <v>0</v>
      </c>
      <c r="DH110" t="s">
        <v>113</v>
      </c>
      <c r="DI110" t="s">
        <v>113</v>
      </c>
      <c r="DJ110">
        <v>34</v>
      </c>
      <c r="DK110">
        <v>34</v>
      </c>
      <c r="DL110" t="s">
        <v>113</v>
      </c>
      <c r="DM110" t="s">
        <v>113</v>
      </c>
      <c r="DN110" t="s">
        <v>113</v>
      </c>
      <c r="DO110" t="s">
        <v>113</v>
      </c>
      <c r="DP110" t="s">
        <v>113</v>
      </c>
      <c r="DQ110" t="s">
        <v>113</v>
      </c>
      <c r="DR110">
        <v>0</v>
      </c>
      <c r="DS110">
        <v>0</v>
      </c>
      <c r="DT110" t="s">
        <v>113</v>
      </c>
      <c r="DU110" t="s">
        <v>113</v>
      </c>
      <c r="DV110">
        <v>1</v>
      </c>
      <c r="DW110">
        <v>1</v>
      </c>
      <c r="DX110" t="s">
        <v>113</v>
      </c>
      <c r="DY110" t="s">
        <v>113</v>
      </c>
      <c r="DZ110">
        <v>1</v>
      </c>
      <c r="EA110">
        <v>1</v>
      </c>
      <c r="EB110" t="s">
        <v>113</v>
      </c>
      <c r="EC110" t="s">
        <v>113</v>
      </c>
      <c r="ED110" t="s">
        <v>113</v>
      </c>
      <c r="EE110" t="s">
        <v>113</v>
      </c>
      <c r="EF110" t="s">
        <v>113</v>
      </c>
      <c r="EG110" t="s">
        <v>113</v>
      </c>
      <c r="EH110" s="4" t="s">
        <v>113</v>
      </c>
      <c r="EI110" s="10" t="s">
        <v>113</v>
      </c>
      <c r="EJ110" s="10" t="s">
        <v>113</v>
      </c>
      <c r="EK110" s="10" t="s">
        <v>113</v>
      </c>
      <c r="EL110" s="10" t="s">
        <v>113</v>
      </c>
      <c r="EM110">
        <v>0</v>
      </c>
      <c r="EN110">
        <v>0</v>
      </c>
      <c r="EO110" s="8">
        <v>38.636363636363633</v>
      </c>
      <c r="EP110" s="8">
        <v>55.864423311387469</v>
      </c>
      <c r="EQ110" s="8">
        <v>60</v>
      </c>
      <c r="ER110" s="8">
        <v>30</v>
      </c>
      <c r="ES110" s="8">
        <v>45</v>
      </c>
      <c r="ET110" s="8">
        <v>30</v>
      </c>
      <c r="EU110" s="8">
        <v>30</v>
      </c>
      <c r="EV110" s="8">
        <v>30</v>
      </c>
      <c r="EW110" s="8">
        <v>2.5799999999999912</v>
      </c>
      <c r="EX110">
        <f t="shared" si="26"/>
        <v>1.0486409999999964</v>
      </c>
      <c r="EY110" s="8">
        <v>3.740000000000006</v>
      </c>
      <c r="EZ110">
        <f t="shared" si="27"/>
        <v>1.5309690000000025</v>
      </c>
      <c r="FA110" s="8">
        <v>3.1599999999999984</v>
      </c>
      <c r="FB110">
        <f t="shared" si="28"/>
        <v>1.2889639999999993</v>
      </c>
      <c r="FC110" s="8">
        <v>0.29144040317224673</v>
      </c>
      <c r="FD110" s="8">
        <v>0.33811256152364649</v>
      </c>
      <c r="FE110" s="8">
        <v>0.31477648234794664</v>
      </c>
      <c r="FF110" s="8">
        <v>0.21782532578477906</v>
      </c>
      <c r="FG110" s="8">
        <f t="shared" si="30"/>
        <v>3.3778253257847775</v>
      </c>
      <c r="FH110" s="8">
        <v>34.351681837715368</v>
      </c>
      <c r="FI110" s="8">
        <v>52.904986090306025</v>
      </c>
      <c r="FJ110" s="8">
        <v>43.628333964010693</v>
      </c>
    </row>
    <row r="111" spans="1:166" x14ac:dyDescent="0.2">
      <c r="A111" t="s">
        <v>404</v>
      </c>
      <c r="B111" t="s">
        <v>24</v>
      </c>
      <c r="C111" t="s">
        <v>168</v>
      </c>
      <c r="D111" t="s">
        <v>146</v>
      </c>
      <c r="E111">
        <v>2</v>
      </c>
      <c r="F111" t="s">
        <v>221</v>
      </c>
      <c r="G111">
        <v>18</v>
      </c>
      <c r="H111" s="2" t="s">
        <v>319</v>
      </c>
      <c r="I111" s="3">
        <v>30.738689999999998</v>
      </c>
      <c r="J111" s="3">
        <v>-81.466200000000001</v>
      </c>
      <c r="K111" s="3" t="s">
        <v>489</v>
      </c>
      <c r="L111" s="8">
        <v>3.375</v>
      </c>
      <c r="M111" t="s">
        <v>113</v>
      </c>
      <c r="N111" t="s">
        <v>113</v>
      </c>
      <c r="O111" t="s">
        <v>113</v>
      </c>
      <c r="P111" t="s">
        <v>113</v>
      </c>
      <c r="Q111" t="s">
        <v>113</v>
      </c>
      <c r="R111">
        <v>0</v>
      </c>
      <c r="S111">
        <v>0</v>
      </c>
      <c r="T111">
        <v>0</v>
      </c>
      <c r="U111" t="s">
        <v>113</v>
      </c>
      <c r="V111" s="9">
        <v>40</v>
      </c>
      <c r="W111" s="9">
        <v>40</v>
      </c>
      <c r="X111" t="s">
        <v>113</v>
      </c>
      <c r="Y111" t="s">
        <v>113</v>
      </c>
      <c r="Z111" s="7">
        <v>7.6289999999999996</v>
      </c>
      <c r="AA111" s="7">
        <v>7.6289999999999996</v>
      </c>
      <c r="AB111" t="s">
        <v>113</v>
      </c>
      <c r="AC111" t="s">
        <v>113</v>
      </c>
      <c r="AD111" t="s">
        <v>113</v>
      </c>
      <c r="AE111" t="s">
        <v>113</v>
      </c>
      <c r="AF111" t="s">
        <v>113</v>
      </c>
      <c r="AG111" t="s">
        <v>113</v>
      </c>
      <c r="AH111" s="7">
        <v>-269.2</v>
      </c>
      <c r="AI111" s="7">
        <v>-237.9</v>
      </c>
      <c r="AJ111" s="7">
        <v>-300.5</v>
      </c>
      <c r="AK111" s="7">
        <v>-1.6900000000000004</v>
      </c>
      <c r="AL111" s="8">
        <v>-7.48</v>
      </c>
      <c r="AM111" s="8">
        <v>1.27</v>
      </c>
      <c r="AN111" s="8">
        <v>1.1399999999999999</v>
      </c>
      <c r="AO111" s="8">
        <v>5.000000000000001E-2</v>
      </c>
      <c r="AP111" s="8">
        <v>0.06</v>
      </c>
      <c r="AQ111" s="8">
        <v>0.02</v>
      </c>
      <c r="AR111" s="8">
        <v>7.0000000000000007E-2</v>
      </c>
      <c r="AS111" s="8">
        <v>0.15000000000000002</v>
      </c>
      <c r="AT111" s="8">
        <v>0.14000000000000001</v>
      </c>
      <c r="AU111" s="8">
        <v>0.16</v>
      </c>
      <c r="AV111" s="8">
        <v>0.15</v>
      </c>
      <c r="AW111" s="8">
        <v>0.21333333333333335</v>
      </c>
      <c r="AX111" s="8">
        <v>0.2</v>
      </c>
      <c r="AY111" s="8">
        <v>0.2</v>
      </c>
      <c r="AZ111" s="8">
        <v>0.24</v>
      </c>
      <c r="BA111">
        <v>0</v>
      </c>
      <c r="BB111" s="9">
        <v>0</v>
      </c>
      <c r="BC111" s="9">
        <v>50</v>
      </c>
      <c r="BD111" s="9">
        <v>5</v>
      </c>
      <c r="BE111" s="8" t="s">
        <v>113</v>
      </c>
      <c r="BF111" s="8" t="s">
        <v>113</v>
      </c>
      <c r="BG111" s="8" t="s">
        <v>113</v>
      </c>
      <c r="BH111">
        <v>1</v>
      </c>
      <c r="BI111">
        <v>0</v>
      </c>
      <c r="BJ111">
        <v>0</v>
      </c>
      <c r="BK111">
        <v>36</v>
      </c>
      <c r="BL111">
        <v>32</v>
      </c>
      <c r="BM111">
        <v>26</v>
      </c>
      <c r="BN111">
        <v>31</v>
      </c>
      <c r="BO111">
        <v>21</v>
      </c>
      <c r="BP111">
        <v>15</v>
      </c>
      <c r="BQ111">
        <v>25</v>
      </c>
      <c r="BR111">
        <v>19</v>
      </c>
      <c r="BS111">
        <v>9</v>
      </c>
      <c r="BT111">
        <v>25</v>
      </c>
      <c r="BU111">
        <v>26</v>
      </c>
      <c r="BV111">
        <v>29</v>
      </c>
      <c r="BW111">
        <v>32</v>
      </c>
      <c r="BX111">
        <v>16</v>
      </c>
      <c r="BY111">
        <v>19</v>
      </c>
      <c r="BZ111">
        <v>24.066666666666666</v>
      </c>
      <c r="CA111" t="s">
        <v>113</v>
      </c>
      <c r="CB111" t="s">
        <v>113</v>
      </c>
      <c r="CC111" t="s">
        <v>113</v>
      </c>
      <c r="CD111" t="s">
        <v>113</v>
      </c>
      <c r="CE111" t="s">
        <v>113</v>
      </c>
      <c r="CF111" t="s">
        <v>113</v>
      </c>
      <c r="CG111" t="s">
        <v>113</v>
      </c>
      <c r="CH111" t="s">
        <v>113</v>
      </c>
      <c r="CI111" t="s">
        <v>113</v>
      </c>
      <c r="CJ111" t="s">
        <v>113</v>
      </c>
      <c r="CK111" t="s">
        <v>113</v>
      </c>
      <c r="CL111" t="s">
        <v>113</v>
      </c>
      <c r="CM111" t="s">
        <v>113</v>
      </c>
      <c r="CN111" t="s">
        <v>113</v>
      </c>
      <c r="CO111" t="s">
        <v>113</v>
      </c>
      <c r="CP111" t="s">
        <v>113</v>
      </c>
      <c r="CQ111">
        <v>46</v>
      </c>
      <c r="CR111">
        <v>46</v>
      </c>
      <c r="CS111" t="s">
        <v>113</v>
      </c>
      <c r="CT111" t="s">
        <v>113</v>
      </c>
      <c r="CU111">
        <v>3.8286413964890951</v>
      </c>
      <c r="CV111">
        <v>3.1808277572306709</v>
      </c>
      <c r="CW111">
        <v>3.3262344114069591</v>
      </c>
      <c r="CX111">
        <v>27.833335232074941</v>
      </c>
      <c r="CY111">
        <v>0</v>
      </c>
      <c r="CZ111" t="s">
        <v>113</v>
      </c>
      <c r="DA111" t="s">
        <v>113</v>
      </c>
      <c r="DB111">
        <v>0</v>
      </c>
      <c r="DC111">
        <v>0</v>
      </c>
      <c r="DD111" t="s">
        <v>113</v>
      </c>
      <c r="DE111" t="s">
        <v>113</v>
      </c>
      <c r="DF111">
        <v>0</v>
      </c>
      <c r="DG111">
        <v>0</v>
      </c>
      <c r="DH111" t="s">
        <v>113</v>
      </c>
      <c r="DI111" t="s">
        <v>113</v>
      </c>
      <c r="DJ111">
        <v>22</v>
      </c>
      <c r="DK111">
        <v>22</v>
      </c>
      <c r="DL111" t="s">
        <v>113</v>
      </c>
      <c r="DM111" t="s">
        <v>113</v>
      </c>
      <c r="DN111" t="s">
        <v>113</v>
      </c>
      <c r="DO111" t="s">
        <v>113</v>
      </c>
      <c r="DP111" t="s">
        <v>113</v>
      </c>
      <c r="DQ111" t="s">
        <v>113</v>
      </c>
      <c r="DR111">
        <v>1</v>
      </c>
      <c r="DS111">
        <v>1</v>
      </c>
      <c r="DT111" t="s">
        <v>113</v>
      </c>
      <c r="DU111" t="s">
        <v>113</v>
      </c>
      <c r="DV111">
        <v>0</v>
      </c>
      <c r="DW111">
        <v>0</v>
      </c>
      <c r="DX111" t="s">
        <v>113</v>
      </c>
      <c r="DY111" t="s">
        <v>113</v>
      </c>
      <c r="DZ111">
        <v>0</v>
      </c>
      <c r="EA111">
        <v>0</v>
      </c>
      <c r="EB111" t="s">
        <v>113</v>
      </c>
      <c r="EC111" t="s">
        <v>113</v>
      </c>
      <c r="ED111" t="s">
        <v>113</v>
      </c>
      <c r="EE111" t="s">
        <v>113</v>
      </c>
      <c r="EF111" t="s">
        <v>113</v>
      </c>
      <c r="EG111" t="s">
        <v>113</v>
      </c>
      <c r="EH111" s="4" t="s">
        <v>113</v>
      </c>
      <c r="EI111" s="10" t="s">
        <v>113</v>
      </c>
      <c r="EJ111" s="10" t="s">
        <v>113</v>
      </c>
      <c r="EK111" s="10" t="s">
        <v>113</v>
      </c>
      <c r="EL111" s="10" t="s">
        <v>113</v>
      </c>
      <c r="EM111">
        <v>0</v>
      </c>
      <c r="EN111">
        <v>0</v>
      </c>
      <c r="EO111" s="8">
        <v>31.315789473684209</v>
      </c>
      <c r="EP111" s="8">
        <v>50.76200926603267</v>
      </c>
      <c r="EQ111" s="8">
        <v>60</v>
      </c>
      <c r="ER111" s="8">
        <v>60</v>
      </c>
      <c r="ES111" s="8">
        <v>60</v>
      </c>
      <c r="ET111" s="8">
        <v>10</v>
      </c>
      <c r="EU111" s="8">
        <v>30</v>
      </c>
      <c r="EV111" s="8">
        <v>20</v>
      </c>
      <c r="EW111" s="8">
        <v>1.4400000000000013</v>
      </c>
      <c r="EX111">
        <f t="shared" si="26"/>
        <v>0.58118400000000048</v>
      </c>
      <c r="EY111" s="8">
        <v>2.66</v>
      </c>
      <c r="EZ111">
        <f t="shared" si="27"/>
        <v>1.0816890000000001</v>
      </c>
      <c r="FA111" s="8">
        <v>2.0500000000000007</v>
      </c>
      <c r="FB111">
        <f t="shared" si="28"/>
        <v>0.83050625000000033</v>
      </c>
      <c r="FC111" s="8">
        <v>9.8674663828963921E-2</v>
      </c>
      <c r="FD111" s="8">
        <v>0.44727860607149272</v>
      </c>
      <c r="FE111" s="8">
        <v>0.27297663495022834</v>
      </c>
      <c r="FF111" s="8">
        <v>0.18889983138555799</v>
      </c>
      <c r="FG111" s="8">
        <f t="shared" si="30"/>
        <v>2.2388998313855586</v>
      </c>
      <c r="FH111" s="8">
        <v>32.910902582954435</v>
      </c>
      <c r="FI111" s="8">
        <v>47.500149691635244</v>
      </c>
      <c r="FJ111" s="8">
        <v>40.205526137294839</v>
      </c>
    </row>
    <row r="112" spans="1:166" x14ac:dyDescent="0.2">
      <c r="A112" t="s">
        <v>405</v>
      </c>
      <c r="B112" t="s">
        <v>24</v>
      </c>
      <c r="C112" t="s">
        <v>168</v>
      </c>
      <c r="D112" t="s">
        <v>147</v>
      </c>
      <c r="E112">
        <v>3</v>
      </c>
      <c r="F112" t="s">
        <v>134</v>
      </c>
      <c r="G112">
        <v>18</v>
      </c>
      <c r="H112" s="2" t="s">
        <v>319</v>
      </c>
      <c r="I112" s="3">
        <v>30.737649999999999</v>
      </c>
      <c r="J112" s="3">
        <v>-81.465760000000003</v>
      </c>
      <c r="K112" s="3" t="s">
        <v>489</v>
      </c>
      <c r="L112" s="8">
        <v>7.9249999999999989</v>
      </c>
      <c r="M112" t="s">
        <v>113</v>
      </c>
      <c r="N112" t="s">
        <v>113</v>
      </c>
      <c r="O112" t="s">
        <v>113</v>
      </c>
      <c r="P112" t="s">
        <v>113</v>
      </c>
      <c r="Q112" t="s">
        <v>113</v>
      </c>
      <c r="R112">
        <v>0</v>
      </c>
      <c r="S112">
        <v>0</v>
      </c>
      <c r="T112">
        <v>0</v>
      </c>
      <c r="U112" t="s">
        <v>113</v>
      </c>
      <c r="V112" s="9">
        <v>35</v>
      </c>
      <c r="W112" s="9">
        <v>35</v>
      </c>
      <c r="X112" t="s">
        <v>113</v>
      </c>
      <c r="Y112" t="s">
        <v>113</v>
      </c>
      <c r="Z112" s="7">
        <v>7.6660000000000004</v>
      </c>
      <c r="AA112" s="7">
        <v>7.6660000000000004</v>
      </c>
      <c r="AB112" t="s">
        <v>113</v>
      </c>
      <c r="AC112" t="s">
        <v>113</v>
      </c>
      <c r="AD112" t="s">
        <v>113</v>
      </c>
      <c r="AE112" t="s">
        <v>113</v>
      </c>
      <c r="AF112" t="s">
        <v>113</v>
      </c>
      <c r="AG112" t="s">
        <v>113</v>
      </c>
      <c r="AH112" s="7">
        <v>-7.6000000000000227</v>
      </c>
      <c r="AI112" s="7">
        <v>-354.6</v>
      </c>
      <c r="AJ112" s="7">
        <v>339.4</v>
      </c>
      <c r="AK112" s="7">
        <v>0.56999999999999995</v>
      </c>
      <c r="AL112" s="8">
        <v>0.02</v>
      </c>
      <c r="AM112" s="8">
        <v>1.74</v>
      </c>
      <c r="AN112" s="8">
        <v>-0.05</v>
      </c>
      <c r="AO112" s="8">
        <v>2.6666666666666668E-2</v>
      </c>
      <c r="AP112" s="8">
        <v>0.01</v>
      </c>
      <c r="AQ112" s="8">
        <v>0.05</v>
      </c>
      <c r="AR112" s="8">
        <v>0.02</v>
      </c>
      <c r="AS112" s="8">
        <v>6.9999999999999993E-2</v>
      </c>
      <c r="AT112" s="8">
        <v>0.03</v>
      </c>
      <c r="AU112" s="8">
        <v>0.09</v>
      </c>
      <c r="AV112" s="8">
        <v>0.09</v>
      </c>
      <c r="AW112" s="8">
        <v>0.18000000000000002</v>
      </c>
      <c r="AX112" s="8">
        <v>0.08</v>
      </c>
      <c r="AY112" s="8">
        <v>0.25</v>
      </c>
      <c r="AZ112" s="8">
        <v>0.21</v>
      </c>
      <c r="BA112">
        <v>0</v>
      </c>
      <c r="BB112" s="9">
        <v>5</v>
      </c>
      <c r="BC112" s="9">
        <v>50</v>
      </c>
      <c r="BD112" s="9">
        <v>2</v>
      </c>
      <c r="BE112" s="8" t="s">
        <v>113</v>
      </c>
      <c r="BF112" s="8" t="s">
        <v>113</v>
      </c>
      <c r="BG112" s="8" t="s">
        <v>113</v>
      </c>
      <c r="BH112">
        <v>0.95</v>
      </c>
      <c r="BI112">
        <v>0.05</v>
      </c>
      <c r="BJ112">
        <v>0</v>
      </c>
      <c r="BK112">
        <v>42</v>
      </c>
      <c r="BL112">
        <v>24</v>
      </c>
      <c r="BM112">
        <v>47</v>
      </c>
      <c r="BN112">
        <v>21</v>
      </c>
      <c r="BO112">
        <v>31</v>
      </c>
      <c r="BP112">
        <v>11</v>
      </c>
      <c r="BQ112">
        <v>52</v>
      </c>
      <c r="BR112">
        <v>24</v>
      </c>
      <c r="BS112">
        <v>41</v>
      </c>
      <c r="BT112">
        <v>52</v>
      </c>
      <c r="BU112">
        <v>31</v>
      </c>
      <c r="BV112">
        <v>21</v>
      </c>
      <c r="BW112">
        <v>21</v>
      </c>
      <c r="BX112">
        <v>66</v>
      </c>
      <c r="BY112">
        <v>27</v>
      </c>
      <c r="BZ112">
        <v>34.06666666666667</v>
      </c>
      <c r="CA112" t="s">
        <v>113</v>
      </c>
      <c r="CB112" t="s">
        <v>113</v>
      </c>
      <c r="CC112" t="s">
        <v>113</v>
      </c>
      <c r="CD112" t="s">
        <v>113</v>
      </c>
      <c r="CE112" t="s">
        <v>113</v>
      </c>
      <c r="CF112" t="s">
        <v>113</v>
      </c>
      <c r="CG112" t="s">
        <v>113</v>
      </c>
      <c r="CH112" t="s">
        <v>113</v>
      </c>
      <c r="CI112" t="s">
        <v>113</v>
      </c>
      <c r="CJ112" t="s">
        <v>113</v>
      </c>
      <c r="CK112" t="s">
        <v>113</v>
      </c>
      <c r="CL112" t="s">
        <v>113</v>
      </c>
      <c r="CM112" t="s">
        <v>113</v>
      </c>
      <c r="CN112" t="s">
        <v>113</v>
      </c>
      <c r="CO112" t="s">
        <v>113</v>
      </c>
      <c r="CP112" t="s">
        <v>113</v>
      </c>
      <c r="CQ112">
        <v>41</v>
      </c>
      <c r="CR112">
        <v>41</v>
      </c>
      <c r="CS112" t="s">
        <v>113</v>
      </c>
      <c r="CT112" t="s">
        <v>113</v>
      </c>
      <c r="CU112">
        <v>3.713572066704308</v>
      </c>
      <c r="CV112">
        <v>3.5283193891014943</v>
      </c>
      <c r="CW112">
        <v>3.9291384614386051</v>
      </c>
      <c r="CX112">
        <v>50.8631382322897</v>
      </c>
      <c r="CY112">
        <v>0</v>
      </c>
      <c r="CZ112" t="s">
        <v>113</v>
      </c>
      <c r="DA112" t="s">
        <v>113</v>
      </c>
      <c r="DB112">
        <v>0</v>
      </c>
      <c r="DC112">
        <v>0</v>
      </c>
      <c r="DD112" t="s">
        <v>113</v>
      </c>
      <c r="DE112" t="s">
        <v>113</v>
      </c>
      <c r="DF112">
        <v>4</v>
      </c>
      <c r="DG112">
        <v>4</v>
      </c>
      <c r="DH112" t="s">
        <v>113</v>
      </c>
      <c r="DI112" t="s">
        <v>113</v>
      </c>
      <c r="DJ112">
        <v>12</v>
      </c>
      <c r="DK112">
        <v>12</v>
      </c>
      <c r="DL112" t="s">
        <v>113</v>
      </c>
      <c r="DM112" t="s">
        <v>113</v>
      </c>
      <c r="DN112" t="s">
        <v>113</v>
      </c>
      <c r="DO112" t="s">
        <v>113</v>
      </c>
      <c r="DP112" t="s">
        <v>113</v>
      </c>
      <c r="DQ112" t="s">
        <v>113</v>
      </c>
      <c r="DR112">
        <v>0</v>
      </c>
      <c r="DS112">
        <v>0</v>
      </c>
      <c r="DT112" t="s">
        <v>113</v>
      </c>
      <c r="DU112" t="s">
        <v>113</v>
      </c>
      <c r="DV112">
        <v>4</v>
      </c>
      <c r="DW112">
        <v>4</v>
      </c>
      <c r="DX112" t="s">
        <v>113</v>
      </c>
      <c r="DY112" t="s">
        <v>113</v>
      </c>
      <c r="DZ112">
        <v>1</v>
      </c>
      <c r="EA112">
        <v>1</v>
      </c>
      <c r="EB112" t="s">
        <v>113</v>
      </c>
      <c r="EC112" t="s">
        <v>113</v>
      </c>
      <c r="ED112" t="s">
        <v>113</v>
      </c>
      <c r="EE112" t="s">
        <v>113</v>
      </c>
      <c r="EF112" t="s">
        <v>113</v>
      </c>
      <c r="EG112" t="s">
        <v>113</v>
      </c>
      <c r="EH112" s="4" t="s">
        <v>113</v>
      </c>
      <c r="EI112" s="10" t="s">
        <v>113</v>
      </c>
      <c r="EJ112" s="10" t="s">
        <v>113</v>
      </c>
      <c r="EK112" s="10" t="s">
        <v>113</v>
      </c>
      <c r="EL112" s="10" t="s">
        <v>113</v>
      </c>
      <c r="EM112">
        <v>0</v>
      </c>
      <c r="EN112">
        <v>0</v>
      </c>
      <c r="EO112" s="8">
        <v>20.789473684210527</v>
      </c>
      <c r="EP112" s="8">
        <v>56.663009022189712</v>
      </c>
      <c r="EQ112" s="8">
        <v>60</v>
      </c>
      <c r="ER112" s="8">
        <v>30</v>
      </c>
      <c r="ES112" s="8">
        <v>45</v>
      </c>
      <c r="ET112" s="8">
        <v>10</v>
      </c>
      <c r="EU112" s="8">
        <v>50</v>
      </c>
      <c r="EV112" s="8">
        <v>30</v>
      </c>
      <c r="EW112" s="8">
        <v>2.1400000000000041</v>
      </c>
      <c r="EX112">
        <f t="shared" si="26"/>
        <v>0.86744900000000169</v>
      </c>
      <c r="EY112" s="8">
        <v>4.2800000000000082</v>
      </c>
      <c r="EZ112">
        <f t="shared" si="27"/>
        <v>1.7577960000000035</v>
      </c>
      <c r="FA112" s="8">
        <v>3.2100000000000062</v>
      </c>
      <c r="FB112">
        <f t="shared" si="28"/>
        <v>1.3097602500000025</v>
      </c>
      <c r="FC112" s="8">
        <v>0.26616278597261167</v>
      </c>
      <c r="FD112" s="8">
        <v>0.34494232475598935</v>
      </c>
      <c r="FE112" s="8">
        <v>0.30555255536430048</v>
      </c>
      <c r="FF112" s="8">
        <v>0.21144236831209592</v>
      </c>
      <c r="FG112" s="8">
        <f t="shared" si="30"/>
        <v>3.421442368312102</v>
      </c>
      <c r="FH112" s="8">
        <v>34.800276321670935</v>
      </c>
      <c r="FI112" s="8">
        <v>64.890195208518193</v>
      </c>
      <c r="FJ112" s="8">
        <v>49.845235765094564</v>
      </c>
    </row>
    <row r="113" spans="1:166" x14ac:dyDescent="0.2">
      <c r="A113" t="s">
        <v>283</v>
      </c>
      <c r="B113" t="s">
        <v>24</v>
      </c>
      <c r="C113" t="s">
        <v>168</v>
      </c>
      <c r="D113" t="s">
        <v>147</v>
      </c>
      <c r="E113">
        <v>3</v>
      </c>
      <c r="F113" t="s">
        <v>135</v>
      </c>
      <c r="G113">
        <v>18</v>
      </c>
      <c r="H113" s="2" t="s">
        <v>319</v>
      </c>
      <c r="I113" s="3">
        <v>30.737649999999999</v>
      </c>
      <c r="J113" s="3">
        <v>-81.465760000000003</v>
      </c>
      <c r="K113" s="3" t="s">
        <v>491</v>
      </c>
      <c r="L113" s="8">
        <v>6.5249999999999977</v>
      </c>
      <c r="M113" t="s">
        <v>113</v>
      </c>
      <c r="N113" t="s">
        <v>113</v>
      </c>
      <c r="O113" t="s">
        <v>113</v>
      </c>
      <c r="P113" t="s">
        <v>113</v>
      </c>
      <c r="Q113" t="s">
        <v>113</v>
      </c>
      <c r="R113">
        <v>0</v>
      </c>
      <c r="S113">
        <v>0</v>
      </c>
      <c r="T113">
        <v>0</v>
      </c>
      <c r="U113" t="s">
        <v>113</v>
      </c>
      <c r="V113" s="9">
        <v>40</v>
      </c>
      <c r="W113" s="9">
        <v>40</v>
      </c>
      <c r="X113" t="s">
        <v>113</v>
      </c>
      <c r="Y113" t="s">
        <v>113</v>
      </c>
      <c r="Z113" s="7">
        <v>7.819</v>
      </c>
      <c r="AA113" s="7">
        <v>7.819</v>
      </c>
      <c r="AB113" t="s">
        <v>113</v>
      </c>
      <c r="AC113" t="s">
        <v>113</v>
      </c>
      <c r="AD113" t="s">
        <v>113</v>
      </c>
      <c r="AE113" t="s">
        <v>113</v>
      </c>
      <c r="AF113" t="s">
        <v>113</v>
      </c>
      <c r="AG113" t="s">
        <v>113</v>
      </c>
      <c r="AH113" s="7">
        <v>-320.25</v>
      </c>
      <c r="AI113" s="7">
        <v>-305.60000000000002</v>
      </c>
      <c r="AJ113" s="7">
        <v>-334.9</v>
      </c>
      <c r="AK113" s="7">
        <v>0.65333333333333332</v>
      </c>
      <c r="AL113" s="8">
        <v>1.85</v>
      </c>
      <c r="AM113" s="8">
        <v>-0.62</v>
      </c>
      <c r="AN113" s="8">
        <v>0.73</v>
      </c>
      <c r="AO113" s="8">
        <v>0.01</v>
      </c>
      <c r="AP113" s="8">
        <v>0.01</v>
      </c>
      <c r="AQ113" s="8">
        <v>0.01</v>
      </c>
      <c r="AR113" s="8">
        <v>0.01</v>
      </c>
      <c r="AS113" s="8">
        <v>4.9999999999999996E-2</v>
      </c>
      <c r="AT113" s="8">
        <v>0.04</v>
      </c>
      <c r="AU113" s="8">
        <v>0.05</v>
      </c>
      <c r="AV113" s="8">
        <v>0.06</v>
      </c>
      <c r="AW113" s="8">
        <v>0.11</v>
      </c>
      <c r="AX113" s="8">
        <v>0.09</v>
      </c>
      <c r="AY113" s="8">
        <v>0.11</v>
      </c>
      <c r="AZ113" s="8">
        <v>0.13</v>
      </c>
      <c r="BA113">
        <v>0</v>
      </c>
      <c r="BB113" s="9">
        <v>0</v>
      </c>
      <c r="BC113" s="9">
        <v>30</v>
      </c>
      <c r="BD113" s="9">
        <v>2</v>
      </c>
      <c r="BE113" s="8" t="s">
        <v>113</v>
      </c>
      <c r="BF113" s="8" t="s">
        <v>113</v>
      </c>
      <c r="BG113" s="8" t="s">
        <v>113</v>
      </c>
      <c r="BH113">
        <v>1</v>
      </c>
      <c r="BI113">
        <v>0</v>
      </c>
      <c r="BJ113">
        <v>0</v>
      </c>
      <c r="BK113">
        <v>13</v>
      </c>
      <c r="BL113">
        <v>46</v>
      </c>
      <c r="BM113">
        <v>34</v>
      </c>
      <c r="BN113">
        <v>11</v>
      </c>
      <c r="BO113">
        <v>28</v>
      </c>
      <c r="BP113">
        <v>63</v>
      </c>
      <c r="BQ113">
        <v>30</v>
      </c>
      <c r="BR113">
        <v>34</v>
      </c>
      <c r="BS113">
        <v>13</v>
      </c>
      <c r="BT113">
        <v>26</v>
      </c>
      <c r="BU113">
        <v>35</v>
      </c>
      <c r="BV113">
        <v>66</v>
      </c>
      <c r="BW113">
        <v>13</v>
      </c>
      <c r="BX113">
        <v>10</v>
      </c>
      <c r="BY113">
        <v>54</v>
      </c>
      <c r="BZ113">
        <v>31.733333333333334</v>
      </c>
      <c r="CA113" t="s">
        <v>113</v>
      </c>
      <c r="CB113" t="s">
        <v>113</v>
      </c>
      <c r="CC113" t="s">
        <v>113</v>
      </c>
      <c r="CD113" t="s">
        <v>113</v>
      </c>
      <c r="CE113" t="s">
        <v>113</v>
      </c>
      <c r="CF113" t="s">
        <v>113</v>
      </c>
      <c r="CG113" t="s">
        <v>113</v>
      </c>
      <c r="CH113" t="s">
        <v>113</v>
      </c>
      <c r="CI113" t="s">
        <v>113</v>
      </c>
      <c r="CJ113" t="s">
        <v>113</v>
      </c>
      <c r="CK113" t="s">
        <v>113</v>
      </c>
      <c r="CL113" t="s">
        <v>113</v>
      </c>
      <c r="CM113" t="s">
        <v>113</v>
      </c>
      <c r="CN113" t="s">
        <v>113</v>
      </c>
      <c r="CO113" t="s">
        <v>113</v>
      </c>
      <c r="CP113" t="s">
        <v>113</v>
      </c>
      <c r="CQ113">
        <v>40</v>
      </c>
      <c r="CR113">
        <v>40</v>
      </c>
      <c r="CS113" t="s">
        <v>113</v>
      </c>
      <c r="CT113" t="s">
        <v>113</v>
      </c>
      <c r="CU113">
        <v>3.6888794541139363</v>
      </c>
      <c r="CV113">
        <v>3.4573676531292099</v>
      </c>
      <c r="CW113">
        <v>3.7689892069886706</v>
      </c>
      <c r="CX113">
        <v>43.336238722780358</v>
      </c>
      <c r="CY113">
        <v>0</v>
      </c>
      <c r="CZ113" t="s">
        <v>113</v>
      </c>
      <c r="DA113" t="s">
        <v>113</v>
      </c>
      <c r="DB113">
        <v>0</v>
      </c>
      <c r="DC113">
        <v>0</v>
      </c>
      <c r="DD113" t="s">
        <v>113</v>
      </c>
      <c r="DE113" t="s">
        <v>113</v>
      </c>
      <c r="DF113">
        <v>2</v>
      </c>
      <c r="DG113">
        <v>2</v>
      </c>
      <c r="DH113" t="s">
        <v>113</v>
      </c>
      <c r="DI113" t="s">
        <v>113</v>
      </c>
      <c r="DJ113">
        <v>13</v>
      </c>
      <c r="DK113">
        <v>13</v>
      </c>
      <c r="DL113" t="s">
        <v>113</v>
      </c>
      <c r="DM113" t="s">
        <v>113</v>
      </c>
      <c r="DN113" t="s">
        <v>113</v>
      </c>
      <c r="DO113" t="s">
        <v>113</v>
      </c>
      <c r="DP113" t="s">
        <v>113</v>
      </c>
      <c r="DQ113" t="s">
        <v>113</v>
      </c>
      <c r="DR113">
        <v>0</v>
      </c>
      <c r="DS113">
        <v>0</v>
      </c>
      <c r="DT113" t="s">
        <v>113</v>
      </c>
      <c r="DU113" t="s">
        <v>113</v>
      </c>
      <c r="DV113">
        <v>1</v>
      </c>
      <c r="DW113">
        <v>1</v>
      </c>
      <c r="DX113" t="s">
        <v>113</v>
      </c>
      <c r="DY113" t="s">
        <v>113</v>
      </c>
      <c r="DZ113">
        <v>0</v>
      </c>
      <c r="EA113">
        <v>0</v>
      </c>
      <c r="EB113" t="s">
        <v>113</v>
      </c>
      <c r="EC113" t="s">
        <v>113</v>
      </c>
      <c r="ED113" t="s">
        <v>113</v>
      </c>
      <c r="EE113" t="s">
        <v>113</v>
      </c>
      <c r="EF113" t="s">
        <v>113</v>
      </c>
      <c r="EG113" t="s">
        <v>113</v>
      </c>
      <c r="EH113" s="4" t="s">
        <v>113</v>
      </c>
      <c r="EI113" s="10" t="s">
        <v>113</v>
      </c>
      <c r="EJ113" s="10" t="s">
        <v>113</v>
      </c>
      <c r="EK113" s="10" t="s">
        <v>113</v>
      </c>
      <c r="EL113" s="10" t="s">
        <v>113</v>
      </c>
      <c r="EM113">
        <v>0</v>
      </c>
      <c r="EN113">
        <v>0</v>
      </c>
      <c r="EO113" s="8">
        <v>25.26315789473685</v>
      </c>
      <c r="EP113" s="8">
        <v>47.308583272372601</v>
      </c>
      <c r="EQ113" s="8">
        <v>60</v>
      </c>
      <c r="ER113" s="8">
        <v>30</v>
      </c>
      <c r="ES113" s="8">
        <v>45</v>
      </c>
      <c r="ET113" s="8">
        <v>10</v>
      </c>
      <c r="EU113" s="8">
        <v>30</v>
      </c>
      <c r="EV113" s="8">
        <v>20</v>
      </c>
      <c r="EW113" s="8">
        <v>2.0599999999999952</v>
      </c>
      <c r="EX113">
        <f t="shared" si="26"/>
        <v>0.83460899999999805</v>
      </c>
      <c r="EY113" s="8">
        <v>4.4400000000000084</v>
      </c>
      <c r="EZ113">
        <f t="shared" si="27"/>
        <v>1.8252840000000035</v>
      </c>
      <c r="FA113" s="8">
        <v>3.2500000000000018</v>
      </c>
      <c r="FB113">
        <f t="shared" si="28"/>
        <v>1.3264062500000007</v>
      </c>
      <c r="FC113" s="8">
        <v>0.29262282458031724</v>
      </c>
      <c r="FD113" s="8">
        <v>0.30236926619402532</v>
      </c>
      <c r="FE113" s="8">
        <v>0.29749604538717128</v>
      </c>
      <c r="FF113" s="8">
        <v>0.20586726340792252</v>
      </c>
      <c r="FG113" s="8">
        <f t="shared" si="30"/>
        <v>3.4558672634079244</v>
      </c>
      <c r="FH113" s="8">
        <v>35.230247959340829</v>
      </c>
      <c r="FI113" s="8">
        <v>64.854874871235538</v>
      </c>
      <c r="FJ113" s="8">
        <v>50.042561415288183</v>
      </c>
    </row>
    <row r="114" spans="1:166" x14ac:dyDescent="0.2">
      <c r="A114" t="s">
        <v>406</v>
      </c>
      <c r="B114" t="s">
        <v>24</v>
      </c>
      <c r="C114" t="s">
        <v>168</v>
      </c>
      <c r="D114" t="s">
        <v>147</v>
      </c>
      <c r="E114">
        <v>3</v>
      </c>
      <c r="F114" t="s">
        <v>220</v>
      </c>
      <c r="G114">
        <v>18</v>
      </c>
      <c r="H114" s="2" t="s">
        <v>319</v>
      </c>
      <c r="I114" s="3">
        <v>30.737649999999999</v>
      </c>
      <c r="J114" s="3">
        <v>-81.465760000000003</v>
      </c>
      <c r="K114" s="3" t="s">
        <v>489</v>
      </c>
      <c r="L114" s="8">
        <v>2.6750000000000025</v>
      </c>
      <c r="M114" t="s">
        <v>113</v>
      </c>
      <c r="N114" t="s">
        <v>113</v>
      </c>
      <c r="O114" t="s">
        <v>113</v>
      </c>
      <c r="P114" t="s">
        <v>113</v>
      </c>
      <c r="Q114" t="s">
        <v>113</v>
      </c>
      <c r="R114">
        <v>0</v>
      </c>
      <c r="S114">
        <v>0</v>
      </c>
      <c r="T114">
        <v>0</v>
      </c>
      <c r="U114" t="s">
        <v>113</v>
      </c>
      <c r="V114" s="9">
        <v>43</v>
      </c>
      <c r="W114" s="9">
        <v>43</v>
      </c>
      <c r="X114" t="s">
        <v>113</v>
      </c>
      <c r="Y114" t="s">
        <v>113</v>
      </c>
      <c r="Z114" s="7">
        <v>6.7240000000000002</v>
      </c>
      <c r="AA114" s="7">
        <v>6.7240000000000002</v>
      </c>
      <c r="AB114" t="s">
        <v>113</v>
      </c>
      <c r="AC114" t="s">
        <v>113</v>
      </c>
      <c r="AD114" t="s">
        <v>113</v>
      </c>
      <c r="AE114" t="s">
        <v>113</v>
      </c>
      <c r="AF114" t="s">
        <v>113</v>
      </c>
      <c r="AG114" t="s">
        <v>113</v>
      </c>
      <c r="AH114" s="7">
        <v>-285.7</v>
      </c>
      <c r="AI114" s="7">
        <v>-276.39999999999998</v>
      </c>
      <c r="AJ114" s="7">
        <v>-295</v>
      </c>
      <c r="AK114" s="7">
        <v>1.7933333333333332</v>
      </c>
      <c r="AL114" s="8">
        <v>1.36</v>
      </c>
      <c r="AM114" s="8">
        <v>4.55</v>
      </c>
      <c r="AN114" s="8">
        <v>-0.53</v>
      </c>
      <c r="AO114" s="8">
        <v>2.6666666666666668E-2</v>
      </c>
      <c r="AP114" s="8">
        <v>0.02</v>
      </c>
      <c r="AQ114" s="8">
        <v>0.04</v>
      </c>
      <c r="AR114" s="8">
        <v>0.02</v>
      </c>
      <c r="AS114" s="8">
        <v>5.6666666666666671E-2</v>
      </c>
      <c r="AT114" s="8">
        <v>0.06</v>
      </c>
      <c r="AU114" s="8">
        <v>7.0000000000000007E-2</v>
      </c>
      <c r="AV114" s="8">
        <v>0.04</v>
      </c>
      <c r="AW114" s="8">
        <v>9.0000000000000011E-2</v>
      </c>
      <c r="AX114" s="8">
        <v>0.1</v>
      </c>
      <c r="AY114" s="8">
        <v>0.13</v>
      </c>
      <c r="AZ114" s="8">
        <v>0.04</v>
      </c>
      <c r="BA114">
        <v>0</v>
      </c>
      <c r="BB114" s="9">
        <v>0</v>
      </c>
      <c r="BC114" s="9">
        <v>60</v>
      </c>
      <c r="BD114" s="9">
        <v>4</v>
      </c>
      <c r="BE114" s="8" t="s">
        <v>113</v>
      </c>
      <c r="BF114" s="8" t="s">
        <v>113</v>
      </c>
      <c r="BG114" s="8" t="s">
        <v>113</v>
      </c>
      <c r="BH114">
        <v>0.95</v>
      </c>
      <c r="BI114">
        <v>0.04</v>
      </c>
      <c r="BJ114">
        <v>0</v>
      </c>
      <c r="BK114">
        <v>66</v>
      </c>
      <c r="BL114">
        <v>27</v>
      </c>
      <c r="BM114">
        <v>19</v>
      </c>
      <c r="BN114">
        <v>38</v>
      </c>
      <c r="BO114">
        <v>17</v>
      </c>
      <c r="BP114">
        <v>41</v>
      </c>
      <c r="BQ114">
        <v>57</v>
      </c>
      <c r="BR114">
        <v>18</v>
      </c>
      <c r="BS114">
        <v>52</v>
      </c>
      <c r="BT114">
        <v>46</v>
      </c>
      <c r="BU114">
        <v>33</v>
      </c>
      <c r="BV114">
        <v>53</v>
      </c>
      <c r="BW114">
        <v>28</v>
      </c>
      <c r="BX114">
        <v>37</v>
      </c>
      <c r="BY114">
        <v>52</v>
      </c>
      <c r="BZ114">
        <v>38.93333333333333</v>
      </c>
      <c r="CA114" t="s">
        <v>113</v>
      </c>
      <c r="CB114" t="s">
        <v>113</v>
      </c>
      <c r="CC114" t="s">
        <v>113</v>
      </c>
      <c r="CD114" t="s">
        <v>113</v>
      </c>
      <c r="CE114" t="s">
        <v>113</v>
      </c>
      <c r="CF114" t="s">
        <v>113</v>
      </c>
      <c r="CG114" t="s">
        <v>113</v>
      </c>
      <c r="CH114" t="s">
        <v>113</v>
      </c>
      <c r="CI114" t="s">
        <v>113</v>
      </c>
      <c r="CJ114" t="s">
        <v>113</v>
      </c>
      <c r="CK114" t="s">
        <v>113</v>
      </c>
      <c r="CL114" t="s">
        <v>113</v>
      </c>
      <c r="CM114" t="s">
        <v>113</v>
      </c>
      <c r="CN114" t="s">
        <v>113</v>
      </c>
      <c r="CO114" t="s">
        <v>113</v>
      </c>
      <c r="CP114" t="s">
        <v>113</v>
      </c>
      <c r="CQ114">
        <v>44</v>
      </c>
      <c r="CR114">
        <v>44</v>
      </c>
      <c r="CS114" t="s">
        <v>113</v>
      </c>
      <c r="CT114" t="s">
        <v>113</v>
      </c>
      <c r="CU114">
        <v>3.784189633918261</v>
      </c>
      <c r="CV114">
        <v>3.6618507817260171</v>
      </c>
      <c r="CW114">
        <v>4.2491033058784424</v>
      </c>
      <c r="CX114">
        <v>70.042577411615923</v>
      </c>
      <c r="CY114">
        <v>0</v>
      </c>
      <c r="CZ114" t="s">
        <v>113</v>
      </c>
      <c r="DA114" t="s">
        <v>113</v>
      </c>
      <c r="DB114">
        <v>0</v>
      </c>
      <c r="DC114">
        <v>0</v>
      </c>
      <c r="DD114" t="s">
        <v>113</v>
      </c>
      <c r="DE114" t="s">
        <v>113</v>
      </c>
      <c r="DF114">
        <v>5</v>
      </c>
      <c r="DG114">
        <v>5</v>
      </c>
      <c r="DH114" t="s">
        <v>113</v>
      </c>
      <c r="DI114" t="s">
        <v>113</v>
      </c>
      <c r="DJ114">
        <v>9</v>
      </c>
      <c r="DK114">
        <v>9</v>
      </c>
      <c r="DL114" t="s">
        <v>113</v>
      </c>
      <c r="DM114" t="s">
        <v>113</v>
      </c>
      <c r="DN114" t="s">
        <v>113</v>
      </c>
      <c r="DO114" t="s">
        <v>113</v>
      </c>
      <c r="DP114" t="s">
        <v>113</v>
      </c>
      <c r="DQ114" t="s">
        <v>113</v>
      </c>
      <c r="DR114">
        <v>2</v>
      </c>
      <c r="DS114">
        <v>2</v>
      </c>
      <c r="DT114" t="s">
        <v>113</v>
      </c>
      <c r="DU114" t="s">
        <v>113</v>
      </c>
      <c r="DV114">
        <v>18</v>
      </c>
      <c r="DW114">
        <v>18</v>
      </c>
      <c r="DX114" t="s">
        <v>113</v>
      </c>
      <c r="DY114" t="s">
        <v>113</v>
      </c>
      <c r="DZ114">
        <v>10</v>
      </c>
      <c r="EA114">
        <v>10</v>
      </c>
      <c r="EB114" t="s">
        <v>113</v>
      </c>
      <c r="EC114" t="s">
        <v>113</v>
      </c>
      <c r="ED114" t="s">
        <v>113</v>
      </c>
      <c r="EE114" t="s">
        <v>113</v>
      </c>
      <c r="EF114" t="s">
        <v>113</v>
      </c>
      <c r="EG114" t="s">
        <v>113</v>
      </c>
      <c r="EH114" s="4" t="s">
        <v>113</v>
      </c>
      <c r="EI114" s="10" t="s">
        <v>113</v>
      </c>
      <c r="EJ114" s="10" t="s">
        <v>113</v>
      </c>
      <c r="EK114" s="10" t="s">
        <v>113</v>
      </c>
      <c r="EL114" s="10" t="s">
        <v>113</v>
      </c>
      <c r="EM114">
        <v>0</v>
      </c>
      <c r="EN114">
        <v>0</v>
      </c>
      <c r="EO114" s="8">
        <v>38.571428571428577</v>
      </c>
      <c r="EP114" s="8">
        <v>58.281516703243113</v>
      </c>
      <c r="EQ114" s="8">
        <v>60</v>
      </c>
      <c r="ER114" s="8">
        <v>60</v>
      </c>
      <c r="ES114" s="8">
        <v>60</v>
      </c>
      <c r="ET114" s="8">
        <v>10</v>
      </c>
      <c r="EU114" s="8">
        <v>30</v>
      </c>
      <c r="EV114" s="8">
        <v>20</v>
      </c>
      <c r="EW114" s="8">
        <v>2.2000000000000064</v>
      </c>
      <c r="EX114">
        <f t="shared" si="26"/>
        <v>0.89210000000000267</v>
      </c>
      <c r="EY114" s="8">
        <v>3.6999999999999922</v>
      </c>
      <c r="EZ114">
        <f t="shared" si="27"/>
        <v>1.5142249999999968</v>
      </c>
      <c r="FA114" s="8">
        <v>2.9499999999999993</v>
      </c>
      <c r="FB114">
        <f t="shared" si="28"/>
        <v>1.2017562499999996</v>
      </c>
      <c r="FC114" s="8">
        <v>0.41289851100758201</v>
      </c>
      <c r="FD114" s="8">
        <v>0.57524664613457221</v>
      </c>
      <c r="FE114" s="8">
        <v>0.49407257857107711</v>
      </c>
      <c r="FF114" s="8">
        <v>0.34189822437118533</v>
      </c>
      <c r="FG114" s="8">
        <f t="shared" si="30"/>
        <v>3.2918982243711845</v>
      </c>
      <c r="FH114" s="8">
        <v>38.257056727870648</v>
      </c>
      <c r="FI114" s="8">
        <v>54.502270710445252</v>
      </c>
      <c r="FJ114" s="8">
        <v>46.379663719157946</v>
      </c>
    </row>
    <row r="115" spans="1:166" x14ac:dyDescent="0.2">
      <c r="A115" t="s">
        <v>407</v>
      </c>
      <c r="B115" t="s">
        <v>24</v>
      </c>
      <c r="C115" t="s">
        <v>168</v>
      </c>
      <c r="D115" t="s">
        <v>147</v>
      </c>
      <c r="E115">
        <v>3</v>
      </c>
      <c r="F115" t="s">
        <v>221</v>
      </c>
      <c r="G115">
        <v>18</v>
      </c>
      <c r="H115" s="2" t="s">
        <v>319</v>
      </c>
      <c r="I115" s="3">
        <v>30.737649999999999</v>
      </c>
      <c r="J115" s="3">
        <v>-81.465760000000003</v>
      </c>
      <c r="K115" s="3" t="s">
        <v>489</v>
      </c>
      <c r="L115" s="8">
        <v>12.8</v>
      </c>
      <c r="M115" t="s">
        <v>113</v>
      </c>
      <c r="N115" t="s">
        <v>113</v>
      </c>
      <c r="O115" t="s">
        <v>113</v>
      </c>
      <c r="P115" t="s">
        <v>113</v>
      </c>
      <c r="Q115" t="s">
        <v>113</v>
      </c>
      <c r="R115">
        <v>0</v>
      </c>
      <c r="S115">
        <v>0</v>
      </c>
      <c r="T115">
        <v>0</v>
      </c>
      <c r="U115" t="s">
        <v>113</v>
      </c>
      <c r="V115" s="9">
        <v>41</v>
      </c>
      <c r="W115" s="9">
        <v>41</v>
      </c>
      <c r="X115" t="s">
        <v>113</v>
      </c>
      <c r="Y115" t="s">
        <v>113</v>
      </c>
      <c r="Z115" s="7">
        <v>7.7489999999999997</v>
      </c>
      <c r="AA115" s="7">
        <v>7.7489999999999997</v>
      </c>
      <c r="AB115" t="s">
        <v>113</v>
      </c>
      <c r="AC115" t="s">
        <v>113</v>
      </c>
      <c r="AD115" t="s">
        <v>113</v>
      </c>
      <c r="AE115" t="s">
        <v>113</v>
      </c>
      <c r="AF115" t="s">
        <v>113</v>
      </c>
      <c r="AG115" t="s">
        <v>113</v>
      </c>
      <c r="AH115" s="7">
        <v>-286.3</v>
      </c>
      <c r="AI115" s="7">
        <v>-307</v>
      </c>
      <c r="AJ115" s="7">
        <v>-265.60000000000002</v>
      </c>
      <c r="AK115" s="7">
        <v>0.79666666666666675</v>
      </c>
      <c r="AL115" s="8">
        <v>1.38</v>
      </c>
      <c r="AM115" s="8">
        <v>0.68</v>
      </c>
      <c r="AN115" s="8">
        <v>0.33</v>
      </c>
      <c r="AO115" s="8">
        <v>0.02</v>
      </c>
      <c r="AP115" s="8">
        <v>0.03</v>
      </c>
      <c r="AQ115" s="8">
        <v>0.03</v>
      </c>
      <c r="AR115" s="8">
        <v>0</v>
      </c>
      <c r="AS115" s="8">
        <v>0.08</v>
      </c>
      <c r="AT115" s="8">
        <v>7.0000000000000007E-2</v>
      </c>
      <c r="AU115" s="8">
        <v>0.06</v>
      </c>
      <c r="AV115" s="8">
        <v>0.11</v>
      </c>
      <c r="AW115" s="8">
        <v>0.14333333333333334</v>
      </c>
      <c r="AX115" s="8">
        <v>0.11</v>
      </c>
      <c r="AY115" s="8">
        <v>0.12</v>
      </c>
      <c r="AZ115" s="8">
        <v>0.2</v>
      </c>
      <c r="BA115">
        <v>0</v>
      </c>
      <c r="BB115" s="9">
        <v>1</v>
      </c>
      <c r="BC115" s="9">
        <v>50</v>
      </c>
      <c r="BD115" s="9">
        <v>2</v>
      </c>
      <c r="BE115" s="8" t="s">
        <v>113</v>
      </c>
      <c r="BF115" s="8" t="s">
        <v>113</v>
      </c>
      <c r="BG115" s="8" t="s">
        <v>113</v>
      </c>
      <c r="BH115">
        <v>1</v>
      </c>
      <c r="BI115">
        <v>0</v>
      </c>
      <c r="BJ115">
        <v>0</v>
      </c>
      <c r="BK115">
        <v>11</v>
      </c>
      <c r="BL115">
        <v>26</v>
      </c>
      <c r="BM115">
        <v>41</v>
      </c>
      <c r="BN115">
        <v>19</v>
      </c>
      <c r="BO115">
        <v>57</v>
      </c>
      <c r="BP115">
        <v>48</v>
      </c>
      <c r="BQ115">
        <v>38</v>
      </c>
      <c r="BR115">
        <v>30</v>
      </c>
      <c r="BS115">
        <v>54</v>
      </c>
      <c r="BT115">
        <v>9</v>
      </c>
      <c r="BU115">
        <v>29</v>
      </c>
      <c r="BV115">
        <v>60</v>
      </c>
      <c r="BW115">
        <v>46</v>
      </c>
      <c r="BX115">
        <v>40</v>
      </c>
      <c r="BY115">
        <v>32</v>
      </c>
      <c r="BZ115">
        <v>36</v>
      </c>
      <c r="CA115" t="s">
        <v>113</v>
      </c>
      <c r="CB115" t="s">
        <v>113</v>
      </c>
      <c r="CC115" t="s">
        <v>113</v>
      </c>
      <c r="CD115" t="s">
        <v>113</v>
      </c>
      <c r="CE115" t="s">
        <v>113</v>
      </c>
      <c r="CF115" t="s">
        <v>113</v>
      </c>
      <c r="CG115" t="s">
        <v>113</v>
      </c>
      <c r="CH115" t="s">
        <v>113</v>
      </c>
      <c r="CI115" t="s">
        <v>113</v>
      </c>
      <c r="CJ115" t="s">
        <v>113</v>
      </c>
      <c r="CK115" t="s">
        <v>113</v>
      </c>
      <c r="CL115" t="s">
        <v>113</v>
      </c>
      <c r="CM115" t="s">
        <v>113</v>
      </c>
      <c r="CN115" t="s">
        <v>113</v>
      </c>
      <c r="CO115" t="s">
        <v>113</v>
      </c>
      <c r="CP115" t="s">
        <v>113</v>
      </c>
      <c r="CQ115">
        <v>42</v>
      </c>
      <c r="CR115">
        <v>42</v>
      </c>
      <c r="CS115" t="s">
        <v>113</v>
      </c>
      <c r="CT115" t="s">
        <v>113</v>
      </c>
      <c r="CU115">
        <v>3.7376696182833684</v>
      </c>
      <c r="CV115">
        <v>3.5835189384561099</v>
      </c>
      <c r="CW115">
        <v>4.05748968248853</v>
      </c>
      <c r="CX115">
        <v>57.828959666070922</v>
      </c>
      <c r="CY115">
        <v>0</v>
      </c>
      <c r="CZ115" t="s">
        <v>113</v>
      </c>
      <c r="DA115" t="s">
        <v>113</v>
      </c>
      <c r="DB115">
        <v>0</v>
      </c>
      <c r="DC115">
        <v>0</v>
      </c>
      <c r="DD115" t="s">
        <v>113</v>
      </c>
      <c r="DE115" t="s">
        <v>113</v>
      </c>
      <c r="DF115">
        <v>6</v>
      </c>
      <c r="DG115">
        <v>6</v>
      </c>
      <c r="DH115" t="s">
        <v>113</v>
      </c>
      <c r="DI115" t="s">
        <v>113</v>
      </c>
      <c r="DJ115">
        <v>23</v>
      </c>
      <c r="DK115">
        <v>23</v>
      </c>
      <c r="DL115" t="s">
        <v>113</v>
      </c>
      <c r="DM115" t="s">
        <v>113</v>
      </c>
      <c r="DN115" t="s">
        <v>113</v>
      </c>
      <c r="DO115" t="s">
        <v>113</v>
      </c>
      <c r="DP115" t="s">
        <v>113</v>
      </c>
      <c r="DQ115" t="s">
        <v>113</v>
      </c>
      <c r="DR115">
        <v>2</v>
      </c>
      <c r="DS115">
        <v>2</v>
      </c>
      <c r="DT115" t="s">
        <v>113</v>
      </c>
      <c r="DU115" t="s">
        <v>113</v>
      </c>
      <c r="DV115">
        <v>1</v>
      </c>
      <c r="DW115">
        <v>1</v>
      </c>
      <c r="DX115" t="s">
        <v>113</v>
      </c>
      <c r="DY115" t="s">
        <v>113</v>
      </c>
      <c r="DZ115">
        <v>0</v>
      </c>
      <c r="EA115">
        <v>0</v>
      </c>
      <c r="EB115" t="s">
        <v>113</v>
      </c>
      <c r="EC115" t="s">
        <v>113</v>
      </c>
      <c r="ED115" t="s">
        <v>113</v>
      </c>
      <c r="EE115" t="s">
        <v>113</v>
      </c>
      <c r="EF115" t="s">
        <v>113</v>
      </c>
      <c r="EG115" t="s">
        <v>113</v>
      </c>
      <c r="EH115" s="4" t="s">
        <v>113</v>
      </c>
      <c r="EI115" s="10" t="s">
        <v>113</v>
      </c>
      <c r="EJ115" s="10" t="s">
        <v>113</v>
      </c>
      <c r="EK115" s="10" t="s">
        <v>113</v>
      </c>
      <c r="EL115" s="10" t="s">
        <v>113</v>
      </c>
      <c r="EM115">
        <v>0</v>
      </c>
      <c r="EN115">
        <v>0</v>
      </c>
      <c r="EO115" s="8">
        <v>37.250000000000007</v>
      </c>
      <c r="EP115" s="8">
        <v>49.801877590831502</v>
      </c>
      <c r="EQ115" s="8">
        <v>60</v>
      </c>
      <c r="ER115" s="8">
        <v>30</v>
      </c>
      <c r="ES115" s="8">
        <v>45</v>
      </c>
      <c r="ET115" s="8">
        <v>30</v>
      </c>
      <c r="EU115" s="8">
        <v>50</v>
      </c>
      <c r="EV115" s="8">
        <v>40</v>
      </c>
      <c r="EW115" s="8">
        <v>2.7999999999999936</v>
      </c>
      <c r="EX115">
        <f t="shared" si="26"/>
        <v>1.1395999999999973</v>
      </c>
      <c r="EY115" s="8">
        <v>4.9799999999999933</v>
      </c>
      <c r="EZ115">
        <f t="shared" si="27"/>
        <v>2.0540009999999973</v>
      </c>
      <c r="FA115" s="8">
        <v>3.8899999999999935</v>
      </c>
      <c r="FB115">
        <f t="shared" si="28"/>
        <v>1.5938302499999972</v>
      </c>
      <c r="FC115" s="8">
        <v>0.34577997776103875</v>
      </c>
      <c r="FD115" s="8">
        <v>7.9647102070824649E-2</v>
      </c>
      <c r="FE115" s="8">
        <v>0.2127135399159317</v>
      </c>
      <c r="FF115" s="8">
        <v>0.14719776962182474</v>
      </c>
      <c r="FG115" s="8">
        <f t="shared" si="30"/>
        <v>4.0371977696218178</v>
      </c>
      <c r="FH115" s="8">
        <v>35.553642526632949</v>
      </c>
      <c r="FI115" s="8">
        <v>61.156720990074717</v>
      </c>
      <c r="FJ115" s="8">
        <v>48.355181758353837</v>
      </c>
    </row>
    <row r="116" spans="1:166" x14ac:dyDescent="0.2">
      <c r="A116" t="s">
        <v>408</v>
      </c>
      <c r="B116" t="s">
        <v>24</v>
      </c>
      <c r="C116" t="s">
        <v>168</v>
      </c>
      <c r="D116" t="s">
        <v>148</v>
      </c>
      <c r="E116">
        <v>4</v>
      </c>
      <c r="F116" t="s">
        <v>134</v>
      </c>
      <c r="G116">
        <v>18</v>
      </c>
      <c r="H116" s="2" t="s">
        <v>319</v>
      </c>
      <c r="I116" s="3">
        <v>30.73658</v>
      </c>
      <c r="J116" s="3">
        <v>-81.465630000000004</v>
      </c>
      <c r="K116" s="3" t="s">
        <v>489</v>
      </c>
      <c r="L116" s="8">
        <v>7.549999999999998</v>
      </c>
      <c r="M116" t="s">
        <v>113</v>
      </c>
      <c r="N116" t="s">
        <v>113</v>
      </c>
      <c r="O116" t="s">
        <v>113</v>
      </c>
      <c r="P116" t="s">
        <v>113</v>
      </c>
      <c r="Q116" t="s">
        <v>113</v>
      </c>
      <c r="R116">
        <v>0</v>
      </c>
      <c r="S116">
        <v>0</v>
      </c>
      <c r="T116">
        <v>0</v>
      </c>
      <c r="U116" t="s">
        <v>113</v>
      </c>
      <c r="V116" s="9">
        <v>32</v>
      </c>
      <c r="W116" s="9">
        <v>32</v>
      </c>
      <c r="X116" t="s">
        <v>113</v>
      </c>
      <c r="Y116" t="s">
        <v>113</v>
      </c>
      <c r="Z116" s="7">
        <v>6.9219999999999997</v>
      </c>
      <c r="AA116" s="7">
        <v>6.9219999999999997</v>
      </c>
      <c r="AB116" t="s">
        <v>113</v>
      </c>
      <c r="AC116" t="s">
        <v>113</v>
      </c>
      <c r="AD116" t="s">
        <v>113</v>
      </c>
      <c r="AE116" t="s">
        <v>113</v>
      </c>
      <c r="AF116" t="s">
        <v>113</v>
      </c>
      <c r="AG116" t="s">
        <v>113</v>
      </c>
      <c r="AH116" s="7">
        <v>-305.2</v>
      </c>
      <c r="AI116" s="7">
        <v>-296.89999999999998</v>
      </c>
      <c r="AJ116" s="7">
        <v>-313.5</v>
      </c>
      <c r="AK116" s="7">
        <v>1.6233333333333333</v>
      </c>
      <c r="AL116" s="8">
        <v>1.56</v>
      </c>
      <c r="AM116" s="8">
        <v>2.4300000000000002</v>
      </c>
      <c r="AN116" s="8">
        <v>0.88</v>
      </c>
      <c r="AO116" s="8">
        <v>0.02</v>
      </c>
      <c r="AP116" s="8">
        <v>0.03</v>
      </c>
      <c r="AQ116" s="8">
        <v>0.01</v>
      </c>
      <c r="AR116" s="8">
        <v>0.02</v>
      </c>
      <c r="AS116" s="8">
        <v>2.3333333333333334E-2</v>
      </c>
      <c r="AT116" s="8">
        <v>0.03</v>
      </c>
      <c r="AU116" s="8">
        <v>0.02</v>
      </c>
      <c r="AV116" s="8">
        <v>0.02</v>
      </c>
      <c r="AW116" s="8">
        <v>7.0000000000000007E-2</v>
      </c>
      <c r="AX116" s="8">
        <v>0.1</v>
      </c>
      <c r="AY116" s="8">
        <v>7.0000000000000007E-2</v>
      </c>
      <c r="AZ116" s="8">
        <v>0.04</v>
      </c>
      <c r="BA116">
        <v>0</v>
      </c>
      <c r="BB116" s="9">
        <v>1</v>
      </c>
      <c r="BC116" s="9">
        <v>80</v>
      </c>
      <c r="BD116" s="9">
        <v>5</v>
      </c>
      <c r="BE116" s="8" t="s">
        <v>113</v>
      </c>
      <c r="BF116" s="8" t="s">
        <v>113</v>
      </c>
      <c r="BG116" s="8" t="s">
        <v>113</v>
      </c>
      <c r="BH116">
        <v>1</v>
      </c>
      <c r="BI116">
        <v>0</v>
      </c>
      <c r="BJ116">
        <v>0</v>
      </c>
      <c r="BK116">
        <v>35</v>
      </c>
      <c r="BL116">
        <v>22</v>
      </c>
      <c r="BM116">
        <v>24</v>
      </c>
      <c r="BN116">
        <v>8</v>
      </c>
      <c r="BO116">
        <v>24</v>
      </c>
      <c r="BP116">
        <v>33</v>
      </c>
      <c r="BQ116">
        <v>25</v>
      </c>
      <c r="BR116">
        <v>22</v>
      </c>
      <c r="BS116">
        <v>32</v>
      </c>
      <c r="BT116">
        <v>29</v>
      </c>
      <c r="BU116">
        <v>24</v>
      </c>
      <c r="BV116">
        <v>45</v>
      </c>
      <c r="BW116">
        <v>29</v>
      </c>
      <c r="BX116">
        <v>39</v>
      </c>
      <c r="BY116">
        <v>34</v>
      </c>
      <c r="BZ116">
        <v>28.333333333333332</v>
      </c>
      <c r="CA116" t="s">
        <v>113</v>
      </c>
      <c r="CB116" t="s">
        <v>113</v>
      </c>
      <c r="CC116" t="s">
        <v>113</v>
      </c>
      <c r="CD116" t="s">
        <v>113</v>
      </c>
      <c r="CE116" t="s">
        <v>113</v>
      </c>
      <c r="CF116" t="s">
        <v>113</v>
      </c>
      <c r="CG116" t="s">
        <v>113</v>
      </c>
      <c r="CH116" t="s">
        <v>113</v>
      </c>
      <c r="CI116" t="s">
        <v>113</v>
      </c>
      <c r="CJ116" t="s">
        <v>113</v>
      </c>
      <c r="CK116" t="s">
        <v>113</v>
      </c>
      <c r="CL116" t="s">
        <v>113</v>
      </c>
      <c r="CM116" t="s">
        <v>113</v>
      </c>
      <c r="CN116" t="s">
        <v>113</v>
      </c>
      <c r="CO116" t="s">
        <v>113</v>
      </c>
      <c r="CP116" t="s">
        <v>113</v>
      </c>
      <c r="CQ116">
        <v>35</v>
      </c>
      <c r="CR116">
        <v>35</v>
      </c>
      <c r="CS116" t="s">
        <v>113</v>
      </c>
      <c r="CT116" t="s">
        <v>113</v>
      </c>
      <c r="CU116">
        <v>3.5553480614894135</v>
      </c>
      <c r="CV116">
        <v>3.3440389678222067</v>
      </c>
      <c r="CW116">
        <v>3.4408515200521235</v>
      </c>
      <c r="CX116">
        <v>31.213525798384069</v>
      </c>
      <c r="CY116">
        <v>0</v>
      </c>
      <c r="CZ116" t="s">
        <v>113</v>
      </c>
      <c r="DA116" t="s">
        <v>113</v>
      </c>
      <c r="DB116">
        <v>0</v>
      </c>
      <c r="DC116">
        <v>0</v>
      </c>
      <c r="DD116" t="s">
        <v>113</v>
      </c>
      <c r="DE116" t="s">
        <v>113</v>
      </c>
      <c r="DF116">
        <v>0</v>
      </c>
      <c r="DG116">
        <v>0</v>
      </c>
      <c r="DH116" t="s">
        <v>113</v>
      </c>
      <c r="DI116" t="s">
        <v>113</v>
      </c>
      <c r="DJ116">
        <v>0</v>
      </c>
      <c r="DK116">
        <v>0</v>
      </c>
      <c r="DL116" t="s">
        <v>113</v>
      </c>
      <c r="DM116" t="s">
        <v>113</v>
      </c>
      <c r="DN116" t="s">
        <v>113</v>
      </c>
      <c r="DO116" t="s">
        <v>113</v>
      </c>
      <c r="DP116" t="s">
        <v>113</v>
      </c>
      <c r="DQ116" t="s">
        <v>113</v>
      </c>
      <c r="DR116">
        <v>0</v>
      </c>
      <c r="DS116">
        <v>0</v>
      </c>
      <c r="DT116" t="s">
        <v>113</v>
      </c>
      <c r="DU116" t="s">
        <v>113</v>
      </c>
      <c r="DV116">
        <v>5</v>
      </c>
      <c r="DW116">
        <v>5</v>
      </c>
      <c r="DX116" t="s">
        <v>113</v>
      </c>
      <c r="DY116" t="s">
        <v>113</v>
      </c>
      <c r="DZ116">
        <v>3</v>
      </c>
      <c r="EA116">
        <v>3</v>
      </c>
      <c r="EB116" t="s">
        <v>113</v>
      </c>
      <c r="EC116" t="s">
        <v>113</v>
      </c>
      <c r="ED116" t="s">
        <v>113</v>
      </c>
      <c r="EE116" t="s">
        <v>113</v>
      </c>
      <c r="EF116" t="s">
        <v>113</v>
      </c>
      <c r="EG116" t="s">
        <v>113</v>
      </c>
      <c r="EH116" s="4" t="s">
        <v>113</v>
      </c>
      <c r="EI116" s="10" t="s">
        <v>113</v>
      </c>
      <c r="EJ116" s="10" t="s">
        <v>113</v>
      </c>
      <c r="EK116" s="10" t="s">
        <v>113</v>
      </c>
      <c r="EL116" s="10" t="s">
        <v>113</v>
      </c>
      <c r="EM116">
        <v>0</v>
      </c>
      <c r="EN116">
        <v>0</v>
      </c>
      <c r="EO116" s="8">
        <v>16.170212765957451</v>
      </c>
      <c r="EP116" s="8">
        <v>46.403316264325781</v>
      </c>
      <c r="EQ116" s="8">
        <v>10</v>
      </c>
      <c r="ER116" s="8">
        <v>10</v>
      </c>
      <c r="ES116" s="8">
        <v>10</v>
      </c>
      <c r="ET116" s="8">
        <v>50</v>
      </c>
      <c r="EU116" s="8">
        <v>50</v>
      </c>
      <c r="EV116" s="8">
        <v>50</v>
      </c>
      <c r="EW116" s="8">
        <v>18.740000000000006</v>
      </c>
      <c r="EX116">
        <f t="shared" si="26"/>
        <v>8.3739690000000024</v>
      </c>
      <c r="EY116" s="8">
        <v>13.360000000000003</v>
      </c>
      <c r="EZ116">
        <f t="shared" si="27"/>
        <v>5.7902240000000011</v>
      </c>
      <c r="FA116" s="8">
        <v>16.050000000000004</v>
      </c>
      <c r="FB116">
        <f t="shared" si="28"/>
        <v>7.064006250000002</v>
      </c>
      <c r="FC116" s="8">
        <v>1.7180235701156881</v>
      </c>
      <c r="FD116" s="8">
        <v>8.1271446631750038E-2</v>
      </c>
      <c r="FE116" s="8">
        <v>0.8996475083737191</v>
      </c>
      <c r="FF116" s="8">
        <v>0.62255607579461358</v>
      </c>
      <c r="FG116" s="8">
        <f t="shared" si="30"/>
        <v>16.672556075794617</v>
      </c>
      <c r="FH116" s="8">
        <v>134.1766677478646</v>
      </c>
      <c r="FI116" s="8">
        <v>178.99584612606105</v>
      </c>
      <c r="FJ116" s="8">
        <v>156.58625693696283</v>
      </c>
    </row>
    <row r="117" spans="1:166" x14ac:dyDescent="0.2">
      <c r="A117" t="s">
        <v>284</v>
      </c>
      <c r="B117" t="s">
        <v>24</v>
      </c>
      <c r="C117" t="s">
        <v>168</v>
      </c>
      <c r="D117" t="s">
        <v>148</v>
      </c>
      <c r="E117">
        <v>4</v>
      </c>
      <c r="F117" t="s">
        <v>135</v>
      </c>
      <c r="G117">
        <v>18</v>
      </c>
      <c r="H117" s="2" t="s">
        <v>319</v>
      </c>
      <c r="I117" s="3">
        <v>30.73658</v>
      </c>
      <c r="J117" s="3">
        <v>-81.465630000000004</v>
      </c>
      <c r="K117" s="3" t="s">
        <v>491</v>
      </c>
      <c r="L117" s="8">
        <v>8.7999999999999989</v>
      </c>
      <c r="M117" t="s">
        <v>113</v>
      </c>
      <c r="N117" t="s">
        <v>113</v>
      </c>
      <c r="O117" t="s">
        <v>113</v>
      </c>
      <c r="P117" t="s">
        <v>113</v>
      </c>
      <c r="Q117" t="s">
        <v>113</v>
      </c>
      <c r="R117">
        <v>0</v>
      </c>
      <c r="S117">
        <v>0</v>
      </c>
      <c r="T117">
        <v>0</v>
      </c>
      <c r="U117" t="s">
        <v>113</v>
      </c>
      <c r="V117" s="9">
        <v>34</v>
      </c>
      <c r="W117" s="9">
        <v>34</v>
      </c>
      <c r="X117" t="s">
        <v>113</v>
      </c>
      <c r="Y117" t="s">
        <v>113</v>
      </c>
      <c r="Z117" s="7">
        <v>7.57</v>
      </c>
      <c r="AA117" s="7">
        <v>7.57</v>
      </c>
      <c r="AB117" t="s">
        <v>113</v>
      </c>
      <c r="AC117" t="s">
        <v>113</v>
      </c>
      <c r="AD117" t="s">
        <v>113</v>
      </c>
      <c r="AE117" t="s">
        <v>113</v>
      </c>
      <c r="AF117" t="s">
        <v>113</v>
      </c>
      <c r="AG117" t="s">
        <v>113</v>
      </c>
      <c r="AH117" s="7">
        <v>-310</v>
      </c>
      <c r="AI117" s="7">
        <v>-309.8</v>
      </c>
      <c r="AJ117" s="7">
        <v>-310.2</v>
      </c>
      <c r="AK117" s="7">
        <v>0.32666666666666666</v>
      </c>
      <c r="AL117" s="8">
        <v>0.46</v>
      </c>
      <c r="AM117" s="8">
        <v>0.17</v>
      </c>
      <c r="AN117" s="8">
        <v>0.35</v>
      </c>
      <c r="AO117" s="8">
        <v>7.333333333333332E-2</v>
      </c>
      <c r="AP117" s="8">
        <v>0.11</v>
      </c>
      <c r="AQ117" s="8">
        <v>0.06</v>
      </c>
      <c r="AR117" s="8">
        <v>0.05</v>
      </c>
      <c r="AS117" s="8">
        <v>5.6666666666666664E-2</v>
      </c>
      <c r="AT117" s="8">
        <v>0.08</v>
      </c>
      <c r="AU117" s="8">
        <v>0.04</v>
      </c>
      <c r="AV117" s="8">
        <v>0.05</v>
      </c>
      <c r="AW117" s="8">
        <v>0.10000000000000002</v>
      </c>
      <c r="AX117" s="8">
        <v>0.1</v>
      </c>
      <c r="AY117" s="8">
        <v>0.1</v>
      </c>
      <c r="AZ117" s="8">
        <v>0.1</v>
      </c>
      <c r="BA117">
        <v>0</v>
      </c>
      <c r="BB117" s="9">
        <v>2</v>
      </c>
      <c r="BC117" s="9">
        <v>5</v>
      </c>
      <c r="BD117" s="9">
        <v>1</v>
      </c>
      <c r="BE117" s="8" t="s">
        <v>113</v>
      </c>
      <c r="BF117" s="8" t="s">
        <v>113</v>
      </c>
      <c r="BG117" s="8" t="s">
        <v>113</v>
      </c>
      <c r="BH117">
        <v>1</v>
      </c>
      <c r="BI117">
        <v>0</v>
      </c>
      <c r="BJ117">
        <v>0</v>
      </c>
      <c r="BK117">
        <v>21</v>
      </c>
      <c r="BL117">
        <v>19</v>
      </c>
      <c r="BM117">
        <v>24</v>
      </c>
      <c r="BN117">
        <v>9</v>
      </c>
      <c r="BO117">
        <v>22</v>
      </c>
      <c r="BP117">
        <v>9</v>
      </c>
      <c r="BQ117">
        <v>34</v>
      </c>
      <c r="BR117">
        <v>6</v>
      </c>
      <c r="BS117">
        <v>22</v>
      </c>
      <c r="BT117">
        <v>24</v>
      </c>
      <c r="BU117">
        <v>9</v>
      </c>
      <c r="BV117">
        <v>16</v>
      </c>
      <c r="BW117">
        <v>14</v>
      </c>
      <c r="BX117">
        <v>13</v>
      </c>
      <c r="BY117">
        <v>28</v>
      </c>
      <c r="BZ117">
        <v>18</v>
      </c>
      <c r="CA117" t="s">
        <v>113</v>
      </c>
      <c r="CB117" t="s">
        <v>113</v>
      </c>
      <c r="CC117" t="s">
        <v>113</v>
      </c>
      <c r="CD117" t="s">
        <v>113</v>
      </c>
      <c r="CE117" t="s">
        <v>113</v>
      </c>
      <c r="CF117" t="s">
        <v>113</v>
      </c>
      <c r="CG117" t="s">
        <v>113</v>
      </c>
      <c r="CH117" t="s">
        <v>113</v>
      </c>
      <c r="CI117" t="s">
        <v>113</v>
      </c>
      <c r="CJ117" t="s">
        <v>113</v>
      </c>
      <c r="CK117" t="s">
        <v>113</v>
      </c>
      <c r="CL117" t="s">
        <v>113</v>
      </c>
      <c r="CM117" t="s">
        <v>113</v>
      </c>
      <c r="CN117" t="s">
        <v>113</v>
      </c>
      <c r="CO117" t="s">
        <v>113</v>
      </c>
      <c r="CP117" t="s">
        <v>113</v>
      </c>
      <c r="CQ117">
        <v>11</v>
      </c>
      <c r="CR117">
        <v>11</v>
      </c>
      <c r="CS117" t="s">
        <v>113</v>
      </c>
      <c r="CT117" t="s">
        <v>113</v>
      </c>
      <c r="CU117">
        <v>2.3978952727983707</v>
      </c>
      <c r="CV117">
        <v>2.8903717578961645</v>
      </c>
      <c r="CW117">
        <v>1.6483855352375958</v>
      </c>
      <c r="CX117">
        <v>5.1985801240671456</v>
      </c>
      <c r="CY117">
        <v>0</v>
      </c>
      <c r="CZ117" t="s">
        <v>113</v>
      </c>
      <c r="DA117" t="s">
        <v>113</v>
      </c>
      <c r="DB117">
        <v>0</v>
      </c>
      <c r="DC117">
        <v>0</v>
      </c>
      <c r="DD117" t="s">
        <v>113</v>
      </c>
      <c r="DE117" t="s">
        <v>113</v>
      </c>
      <c r="DF117">
        <v>0</v>
      </c>
      <c r="DG117">
        <v>0</v>
      </c>
      <c r="DH117" t="s">
        <v>113</v>
      </c>
      <c r="DI117" t="s">
        <v>113</v>
      </c>
      <c r="DJ117">
        <v>0</v>
      </c>
      <c r="DK117">
        <v>0</v>
      </c>
      <c r="DL117" t="s">
        <v>113</v>
      </c>
      <c r="DM117" t="s">
        <v>113</v>
      </c>
      <c r="DN117" t="s">
        <v>113</v>
      </c>
      <c r="DO117" t="s">
        <v>113</v>
      </c>
      <c r="DP117" t="s">
        <v>113</v>
      </c>
      <c r="DQ117" t="s">
        <v>113</v>
      </c>
      <c r="DR117">
        <v>0</v>
      </c>
      <c r="DS117">
        <v>0</v>
      </c>
      <c r="DT117" t="s">
        <v>113</v>
      </c>
      <c r="DU117" t="s">
        <v>113</v>
      </c>
      <c r="DV117">
        <v>3</v>
      </c>
      <c r="DW117">
        <v>3</v>
      </c>
      <c r="DX117" t="s">
        <v>113</v>
      </c>
      <c r="DY117" t="s">
        <v>113</v>
      </c>
      <c r="DZ117">
        <v>7</v>
      </c>
      <c r="EA117">
        <v>7</v>
      </c>
      <c r="EB117" t="s">
        <v>113</v>
      </c>
      <c r="EC117" t="s">
        <v>113</v>
      </c>
      <c r="ED117" t="s">
        <v>113</v>
      </c>
      <c r="EE117" t="s">
        <v>113</v>
      </c>
      <c r="EF117" t="s">
        <v>113</v>
      </c>
      <c r="EG117" t="s">
        <v>113</v>
      </c>
      <c r="EH117" s="4" t="s">
        <v>113</v>
      </c>
      <c r="EI117" s="10" t="s">
        <v>113</v>
      </c>
      <c r="EJ117" s="10" t="s">
        <v>113</v>
      </c>
      <c r="EK117" s="10" t="s">
        <v>113</v>
      </c>
      <c r="EL117" s="10" t="s">
        <v>113</v>
      </c>
      <c r="EM117">
        <v>0</v>
      </c>
      <c r="EN117">
        <v>0</v>
      </c>
      <c r="EO117" s="8">
        <v>13.103448275862064</v>
      </c>
      <c r="EP117" s="8">
        <v>49.134357473786885</v>
      </c>
      <c r="EQ117" s="8">
        <v>10</v>
      </c>
      <c r="ER117" s="8">
        <v>10</v>
      </c>
      <c r="ES117" s="8">
        <v>10</v>
      </c>
      <c r="ET117" s="8">
        <v>50</v>
      </c>
      <c r="EU117" s="8">
        <v>50</v>
      </c>
      <c r="EV117" s="8">
        <v>50</v>
      </c>
      <c r="EW117" s="8">
        <v>18.079999999999998</v>
      </c>
      <c r="EX117">
        <f t="shared" si="26"/>
        <v>8.0492159999999995</v>
      </c>
      <c r="EY117" s="8">
        <v>17.639999999999993</v>
      </c>
      <c r="EZ117">
        <f t="shared" si="27"/>
        <v>7.833923999999997</v>
      </c>
      <c r="FA117" s="8">
        <v>17.859999999999996</v>
      </c>
      <c r="FB117">
        <f t="shared" si="28"/>
        <v>7.9414489999999978</v>
      </c>
      <c r="FC117" s="8">
        <v>1.8739410369366321</v>
      </c>
      <c r="FD117" s="8">
        <v>2.21294964028777</v>
      </c>
      <c r="FE117" s="8">
        <v>2.0434453386122011</v>
      </c>
      <c r="FF117" s="8">
        <v>1.4140641743196432</v>
      </c>
      <c r="FG117" s="8">
        <f t="shared" si="30"/>
        <v>19.274064174319641</v>
      </c>
      <c r="FH117" s="8">
        <v>133.3107421213148</v>
      </c>
      <c r="FI117" s="8">
        <v>178.0431654676259</v>
      </c>
      <c r="FJ117" s="8">
        <v>155.67695379447036</v>
      </c>
    </row>
    <row r="118" spans="1:166" x14ac:dyDescent="0.2">
      <c r="A118" t="s">
        <v>409</v>
      </c>
      <c r="B118" t="s">
        <v>24</v>
      </c>
      <c r="C118" t="s">
        <v>168</v>
      </c>
      <c r="D118" t="s">
        <v>148</v>
      </c>
      <c r="E118">
        <v>4</v>
      </c>
      <c r="F118" t="s">
        <v>220</v>
      </c>
      <c r="G118">
        <v>18</v>
      </c>
      <c r="H118" s="2" t="s">
        <v>319</v>
      </c>
      <c r="I118" s="3">
        <v>30.73658</v>
      </c>
      <c r="J118" s="3">
        <v>-81.465630000000004</v>
      </c>
      <c r="K118" s="3" t="s">
        <v>489</v>
      </c>
      <c r="L118" s="8">
        <v>9.1749999999999972</v>
      </c>
      <c r="M118" t="s">
        <v>113</v>
      </c>
      <c r="N118" t="s">
        <v>113</v>
      </c>
      <c r="O118" t="s">
        <v>113</v>
      </c>
      <c r="P118" t="s">
        <v>113</v>
      </c>
      <c r="Q118" t="s">
        <v>113</v>
      </c>
      <c r="R118">
        <v>0</v>
      </c>
      <c r="S118">
        <v>0</v>
      </c>
      <c r="T118">
        <v>0</v>
      </c>
      <c r="U118" t="s">
        <v>113</v>
      </c>
      <c r="V118" s="9">
        <v>32</v>
      </c>
      <c r="W118" s="9">
        <v>32</v>
      </c>
      <c r="X118" t="s">
        <v>113</v>
      </c>
      <c r="Y118" t="s">
        <v>113</v>
      </c>
      <c r="Z118" s="7">
        <v>8.1440000000000001</v>
      </c>
      <c r="AA118" s="7">
        <v>8.1440000000000001</v>
      </c>
      <c r="AB118" t="s">
        <v>113</v>
      </c>
      <c r="AC118" t="s">
        <v>113</v>
      </c>
      <c r="AD118" t="s">
        <v>113</v>
      </c>
      <c r="AE118" t="s">
        <v>113</v>
      </c>
      <c r="AF118" t="s">
        <v>113</v>
      </c>
      <c r="AG118" t="s">
        <v>113</v>
      </c>
      <c r="AH118" s="7">
        <v>-305.5</v>
      </c>
      <c r="AI118" s="7">
        <v>-318.7</v>
      </c>
      <c r="AJ118" s="7">
        <v>-292.3</v>
      </c>
      <c r="AK118" s="7">
        <v>9.44</v>
      </c>
      <c r="AL118" s="8">
        <v>4.95</v>
      </c>
      <c r="AM118" s="8">
        <v>4.25</v>
      </c>
      <c r="AN118" s="8">
        <v>19.12</v>
      </c>
      <c r="AO118" s="8">
        <v>3.3333333333333335E-3</v>
      </c>
      <c r="AP118" s="8">
        <v>0</v>
      </c>
      <c r="AQ118" s="8">
        <v>0.01</v>
      </c>
      <c r="AR118" s="8">
        <v>0</v>
      </c>
      <c r="AS118" s="8">
        <v>2.6666666666666668E-2</v>
      </c>
      <c r="AT118" s="8">
        <v>0.03</v>
      </c>
      <c r="AU118" s="8">
        <v>0.02</v>
      </c>
      <c r="AV118" s="8">
        <v>0.03</v>
      </c>
      <c r="AW118" s="8">
        <v>4.3333333333333335E-2</v>
      </c>
      <c r="AX118" s="8">
        <v>0.05</v>
      </c>
      <c r="AY118" s="8">
        <v>0.03</v>
      </c>
      <c r="AZ118" s="8">
        <v>0.05</v>
      </c>
      <c r="BA118">
        <v>0</v>
      </c>
      <c r="BB118" s="9">
        <v>16</v>
      </c>
      <c r="BC118" s="9">
        <v>75</v>
      </c>
      <c r="BD118" s="9">
        <v>2</v>
      </c>
      <c r="BE118" s="8" t="s">
        <v>113</v>
      </c>
      <c r="BF118" s="8" t="s">
        <v>113</v>
      </c>
      <c r="BG118" s="8" t="s">
        <v>113</v>
      </c>
      <c r="BH118">
        <v>1</v>
      </c>
      <c r="BI118">
        <v>0</v>
      </c>
      <c r="BJ118">
        <v>0</v>
      </c>
      <c r="BK118">
        <v>23</v>
      </c>
      <c r="BL118">
        <v>16</v>
      </c>
      <c r="BM118">
        <v>17</v>
      </c>
      <c r="BN118">
        <v>20</v>
      </c>
      <c r="BO118">
        <v>22</v>
      </c>
      <c r="BP118">
        <v>22</v>
      </c>
      <c r="BQ118">
        <v>20</v>
      </c>
      <c r="BR118">
        <v>29</v>
      </c>
      <c r="BS118">
        <v>26</v>
      </c>
      <c r="BT118">
        <v>24</v>
      </c>
      <c r="BU118">
        <v>30</v>
      </c>
      <c r="BV118">
        <v>22</v>
      </c>
      <c r="BW118">
        <v>31</v>
      </c>
      <c r="BX118">
        <v>17</v>
      </c>
      <c r="BY118">
        <v>21</v>
      </c>
      <c r="BZ118">
        <v>22.666666666666668</v>
      </c>
      <c r="CA118" t="s">
        <v>113</v>
      </c>
      <c r="CB118" t="s">
        <v>113</v>
      </c>
      <c r="CC118" t="s">
        <v>113</v>
      </c>
      <c r="CD118" t="s">
        <v>113</v>
      </c>
      <c r="CE118" t="s">
        <v>113</v>
      </c>
      <c r="CF118" t="s">
        <v>113</v>
      </c>
      <c r="CG118" t="s">
        <v>113</v>
      </c>
      <c r="CH118" t="s">
        <v>113</v>
      </c>
      <c r="CI118" t="s">
        <v>113</v>
      </c>
      <c r="CJ118" t="s">
        <v>113</v>
      </c>
      <c r="CK118" t="s">
        <v>113</v>
      </c>
      <c r="CL118" t="s">
        <v>113</v>
      </c>
      <c r="CM118" t="s">
        <v>113</v>
      </c>
      <c r="CN118" t="s">
        <v>113</v>
      </c>
      <c r="CO118" t="s">
        <v>113</v>
      </c>
      <c r="CP118" t="s">
        <v>113</v>
      </c>
      <c r="CQ118">
        <v>62</v>
      </c>
      <c r="CR118">
        <v>62</v>
      </c>
      <c r="CS118" t="s">
        <v>113</v>
      </c>
      <c r="CT118" t="s">
        <v>113</v>
      </c>
      <c r="CU118">
        <v>4.1271343850450917</v>
      </c>
      <c r="CV118">
        <v>3.120895416507997</v>
      </c>
      <c r="CW118">
        <v>3.4364744359069772</v>
      </c>
      <c r="CX118">
        <v>31.077200141586992</v>
      </c>
      <c r="CY118">
        <v>0</v>
      </c>
      <c r="CZ118" t="s">
        <v>113</v>
      </c>
      <c r="DA118" t="s">
        <v>113</v>
      </c>
      <c r="DB118">
        <v>0</v>
      </c>
      <c r="DC118">
        <v>0</v>
      </c>
      <c r="DD118" t="s">
        <v>113</v>
      </c>
      <c r="DE118" t="s">
        <v>113</v>
      </c>
      <c r="DF118">
        <v>0</v>
      </c>
      <c r="DG118">
        <v>0</v>
      </c>
      <c r="DH118" t="s">
        <v>113</v>
      </c>
      <c r="DI118" t="s">
        <v>113</v>
      </c>
      <c r="DJ118">
        <v>2</v>
      </c>
      <c r="DK118">
        <v>2</v>
      </c>
      <c r="DL118" t="s">
        <v>113</v>
      </c>
      <c r="DM118" t="s">
        <v>113</v>
      </c>
      <c r="DN118" t="s">
        <v>113</v>
      </c>
      <c r="DO118" t="s">
        <v>113</v>
      </c>
      <c r="DP118" t="s">
        <v>113</v>
      </c>
      <c r="DQ118" t="s">
        <v>113</v>
      </c>
      <c r="DR118">
        <v>1</v>
      </c>
      <c r="DS118">
        <v>1</v>
      </c>
      <c r="DT118" t="s">
        <v>113</v>
      </c>
      <c r="DU118" t="s">
        <v>113</v>
      </c>
      <c r="DV118">
        <v>7</v>
      </c>
      <c r="DW118">
        <v>7</v>
      </c>
      <c r="DX118" t="s">
        <v>113</v>
      </c>
      <c r="DY118" t="s">
        <v>113</v>
      </c>
      <c r="DZ118">
        <v>15</v>
      </c>
      <c r="EA118">
        <v>15</v>
      </c>
      <c r="EB118" t="s">
        <v>113</v>
      </c>
      <c r="EC118" t="s">
        <v>113</v>
      </c>
      <c r="ED118" t="s">
        <v>113</v>
      </c>
      <c r="EE118" t="s">
        <v>113</v>
      </c>
      <c r="EF118" t="s">
        <v>113</v>
      </c>
      <c r="EG118" t="s">
        <v>113</v>
      </c>
      <c r="EH118" s="4" t="s">
        <v>113</v>
      </c>
      <c r="EI118" s="10" t="s">
        <v>113</v>
      </c>
      <c r="EJ118" s="10" t="s">
        <v>113</v>
      </c>
      <c r="EK118" s="10" t="s">
        <v>113</v>
      </c>
      <c r="EL118" s="10" t="s">
        <v>113</v>
      </c>
      <c r="EM118">
        <v>0</v>
      </c>
      <c r="EN118">
        <v>0</v>
      </c>
      <c r="EO118" s="8">
        <v>19.999999999999993</v>
      </c>
      <c r="EP118" s="8">
        <v>62.774323335771754</v>
      </c>
      <c r="EQ118" s="8">
        <v>10</v>
      </c>
      <c r="ER118" s="8">
        <v>10</v>
      </c>
      <c r="ES118" s="8">
        <v>10</v>
      </c>
      <c r="ET118" s="8">
        <v>50</v>
      </c>
      <c r="EU118" s="8">
        <v>50</v>
      </c>
      <c r="EV118" s="8">
        <v>50</v>
      </c>
      <c r="EW118" s="8">
        <v>20.099999999999998</v>
      </c>
      <c r="EX118">
        <f t="shared" si="26"/>
        <v>9.0500249999999998</v>
      </c>
      <c r="EY118" s="8">
        <v>17.560000000000002</v>
      </c>
      <c r="EZ118">
        <f t="shared" si="27"/>
        <v>7.7948840000000015</v>
      </c>
      <c r="FA118" s="8">
        <v>18.829999999999998</v>
      </c>
      <c r="FB118">
        <f t="shared" si="28"/>
        <v>8.418422249999999</v>
      </c>
      <c r="FC118" s="8">
        <v>1.5020595842513651</v>
      </c>
      <c r="FD118" s="8">
        <v>0.16042780748663102</v>
      </c>
      <c r="FE118" s="8">
        <v>0.83124369586899804</v>
      </c>
      <c r="FF118" s="8">
        <v>0.57522063754134656</v>
      </c>
      <c r="FG118" s="8">
        <f t="shared" si="30"/>
        <v>19.405220637541344</v>
      </c>
      <c r="FH118" s="8">
        <v>127.9241306638567</v>
      </c>
      <c r="FI118" s="8">
        <v>215.60239068889584</v>
      </c>
      <c r="FJ118" s="8">
        <v>171.76326067637626</v>
      </c>
    </row>
    <row r="119" spans="1:166" x14ac:dyDescent="0.2">
      <c r="A119" t="s">
        <v>410</v>
      </c>
      <c r="B119" t="s">
        <v>24</v>
      </c>
      <c r="C119" t="s">
        <v>168</v>
      </c>
      <c r="D119" t="s">
        <v>148</v>
      </c>
      <c r="E119">
        <v>4</v>
      </c>
      <c r="F119" t="s">
        <v>221</v>
      </c>
      <c r="G119">
        <v>18</v>
      </c>
      <c r="H119" s="2" t="s">
        <v>319</v>
      </c>
      <c r="I119" s="3">
        <v>30.73658</v>
      </c>
      <c r="J119" s="3">
        <v>-81.465630000000004</v>
      </c>
      <c r="K119" s="3" t="s">
        <v>489</v>
      </c>
      <c r="L119" s="8">
        <v>7.2249999999999979</v>
      </c>
      <c r="M119" t="s">
        <v>113</v>
      </c>
      <c r="N119" t="s">
        <v>113</v>
      </c>
      <c r="O119" t="s">
        <v>113</v>
      </c>
      <c r="P119" t="s">
        <v>113</v>
      </c>
      <c r="Q119" t="s">
        <v>113</v>
      </c>
      <c r="R119">
        <v>0</v>
      </c>
      <c r="S119">
        <v>0</v>
      </c>
      <c r="T119">
        <v>0</v>
      </c>
      <c r="U119" t="s">
        <v>113</v>
      </c>
      <c r="V119" s="9">
        <v>32</v>
      </c>
      <c r="W119" s="9">
        <v>32</v>
      </c>
      <c r="X119" t="s">
        <v>113</v>
      </c>
      <c r="Y119" t="s">
        <v>113</v>
      </c>
      <c r="Z119" s="7">
        <v>7.1459999999999999</v>
      </c>
      <c r="AA119" s="7">
        <v>7.1459999999999999</v>
      </c>
      <c r="AB119" t="s">
        <v>113</v>
      </c>
      <c r="AC119" t="s">
        <v>113</v>
      </c>
      <c r="AD119" t="s">
        <v>113</v>
      </c>
      <c r="AE119" t="s">
        <v>113</v>
      </c>
      <c r="AF119" t="s">
        <v>113</v>
      </c>
      <c r="AG119" t="s">
        <v>113</v>
      </c>
      <c r="AH119" s="7">
        <v>-306.5</v>
      </c>
      <c r="AI119" s="7">
        <v>-319.3</v>
      </c>
      <c r="AJ119" s="7">
        <v>-293.7</v>
      </c>
      <c r="AK119" s="7">
        <v>1.8266666666666664</v>
      </c>
      <c r="AL119" s="8">
        <v>1.4</v>
      </c>
      <c r="AM119" s="8">
        <v>1.82</v>
      </c>
      <c r="AN119" s="8">
        <v>2.2599999999999998</v>
      </c>
      <c r="AO119" s="8">
        <v>0.02</v>
      </c>
      <c r="AP119" s="8">
        <v>0.02</v>
      </c>
      <c r="AQ119" s="8">
        <v>0.01</v>
      </c>
      <c r="AR119" s="8">
        <v>0.03</v>
      </c>
      <c r="AS119" s="8">
        <v>4.3333333333333335E-2</v>
      </c>
      <c r="AT119" s="8">
        <v>0.04</v>
      </c>
      <c r="AU119" s="8">
        <v>0.03</v>
      </c>
      <c r="AV119" s="8">
        <v>0.06</v>
      </c>
      <c r="AW119" s="8">
        <v>0.10666666666666667</v>
      </c>
      <c r="AX119" s="8">
        <v>0.12</v>
      </c>
      <c r="AY119" s="8">
        <v>7.0000000000000007E-2</v>
      </c>
      <c r="AZ119" s="8">
        <v>0.13</v>
      </c>
      <c r="BA119">
        <v>0</v>
      </c>
      <c r="BB119" s="9">
        <v>8</v>
      </c>
      <c r="BC119" s="9">
        <v>80</v>
      </c>
      <c r="BD119" s="9">
        <v>4</v>
      </c>
      <c r="BE119" s="8" t="s">
        <v>113</v>
      </c>
      <c r="BF119" s="8" t="s">
        <v>113</v>
      </c>
      <c r="BG119" s="8" t="s">
        <v>113</v>
      </c>
      <c r="BH119">
        <v>1</v>
      </c>
      <c r="BI119">
        <v>0</v>
      </c>
      <c r="BJ119">
        <v>0</v>
      </c>
      <c r="BK119">
        <v>38</v>
      </c>
      <c r="BL119">
        <v>25</v>
      </c>
      <c r="BM119">
        <v>13</v>
      </c>
      <c r="BN119">
        <v>20</v>
      </c>
      <c r="BO119">
        <v>35</v>
      </c>
      <c r="BP119">
        <v>19</v>
      </c>
      <c r="BQ119">
        <v>35</v>
      </c>
      <c r="BR119">
        <v>18</v>
      </c>
      <c r="BS119">
        <v>33</v>
      </c>
      <c r="BT119">
        <v>35</v>
      </c>
      <c r="BU119">
        <v>22</v>
      </c>
      <c r="BV119">
        <v>25</v>
      </c>
      <c r="BW119">
        <v>32</v>
      </c>
      <c r="BX119">
        <v>46</v>
      </c>
      <c r="BY119">
        <v>33</v>
      </c>
      <c r="BZ119">
        <v>28.6</v>
      </c>
      <c r="CA119" t="s">
        <v>113</v>
      </c>
      <c r="CB119" t="s">
        <v>113</v>
      </c>
      <c r="CC119" t="s">
        <v>113</v>
      </c>
      <c r="CD119" t="s">
        <v>113</v>
      </c>
      <c r="CE119" t="s">
        <v>113</v>
      </c>
      <c r="CF119" t="s">
        <v>113</v>
      </c>
      <c r="CG119" t="s">
        <v>113</v>
      </c>
      <c r="CH119" t="s">
        <v>113</v>
      </c>
      <c r="CI119" t="s">
        <v>113</v>
      </c>
      <c r="CJ119" t="s">
        <v>113</v>
      </c>
      <c r="CK119" t="s">
        <v>113</v>
      </c>
      <c r="CL119" t="s">
        <v>113</v>
      </c>
      <c r="CM119" t="s">
        <v>113</v>
      </c>
      <c r="CN119" t="s">
        <v>113</v>
      </c>
      <c r="CO119" t="s">
        <v>113</v>
      </c>
      <c r="CP119" t="s">
        <v>113</v>
      </c>
      <c r="CQ119">
        <v>48</v>
      </c>
      <c r="CR119">
        <v>48</v>
      </c>
      <c r="CS119" t="s">
        <v>113</v>
      </c>
      <c r="CT119" t="s">
        <v>113</v>
      </c>
      <c r="CU119">
        <v>3.8712010109078911</v>
      </c>
      <c r="CV119">
        <v>3.3534067178258069</v>
      </c>
      <c r="CW119">
        <v>3.7023173429722123</v>
      </c>
      <c r="CX119">
        <v>40.541143323108336</v>
      </c>
      <c r="CY119">
        <v>0</v>
      </c>
      <c r="CZ119" t="s">
        <v>113</v>
      </c>
      <c r="DA119" t="s">
        <v>113</v>
      </c>
      <c r="DB119">
        <v>0</v>
      </c>
      <c r="DC119">
        <v>0</v>
      </c>
      <c r="DD119" t="s">
        <v>113</v>
      </c>
      <c r="DE119" t="s">
        <v>113</v>
      </c>
      <c r="DF119">
        <v>0</v>
      </c>
      <c r="DG119">
        <v>0</v>
      </c>
      <c r="DH119" t="s">
        <v>113</v>
      </c>
      <c r="DI119" t="s">
        <v>113</v>
      </c>
      <c r="DJ119">
        <v>1</v>
      </c>
      <c r="DK119">
        <v>1</v>
      </c>
      <c r="DL119" t="s">
        <v>113</v>
      </c>
      <c r="DM119" t="s">
        <v>113</v>
      </c>
      <c r="DN119" t="s">
        <v>113</v>
      </c>
      <c r="DO119" t="s">
        <v>113</v>
      </c>
      <c r="DP119" t="s">
        <v>113</v>
      </c>
      <c r="DQ119" t="s">
        <v>113</v>
      </c>
      <c r="DR119">
        <v>0</v>
      </c>
      <c r="DS119">
        <v>0</v>
      </c>
      <c r="DT119" t="s">
        <v>113</v>
      </c>
      <c r="DU119" t="s">
        <v>113</v>
      </c>
      <c r="DV119">
        <v>2</v>
      </c>
      <c r="DW119">
        <v>2</v>
      </c>
      <c r="DX119" t="s">
        <v>113</v>
      </c>
      <c r="DY119" t="s">
        <v>113</v>
      </c>
      <c r="DZ119">
        <v>1</v>
      </c>
      <c r="EA119">
        <v>1</v>
      </c>
      <c r="EB119" t="s">
        <v>113</v>
      </c>
      <c r="EC119" t="s">
        <v>113</v>
      </c>
      <c r="ED119" t="s">
        <v>113</v>
      </c>
      <c r="EE119" t="s">
        <v>113</v>
      </c>
      <c r="EF119" t="s">
        <v>113</v>
      </c>
      <c r="EG119" t="s">
        <v>113</v>
      </c>
      <c r="EH119" s="4" t="s">
        <v>113</v>
      </c>
      <c r="EI119" s="10" t="s">
        <v>113</v>
      </c>
      <c r="EJ119" s="10" t="s">
        <v>113</v>
      </c>
      <c r="EK119" s="10" t="s">
        <v>113</v>
      </c>
      <c r="EL119" s="10" t="s">
        <v>113</v>
      </c>
      <c r="EM119">
        <v>0</v>
      </c>
      <c r="EN119">
        <v>0</v>
      </c>
      <c r="EO119" s="8">
        <v>30.425531914893618</v>
      </c>
      <c r="EP119" s="8">
        <v>58.296756888563763</v>
      </c>
      <c r="EQ119" s="8">
        <v>10</v>
      </c>
      <c r="ER119" s="8">
        <v>10</v>
      </c>
      <c r="ES119" s="8">
        <v>10</v>
      </c>
      <c r="ET119" s="8">
        <v>50</v>
      </c>
      <c r="EU119" s="8">
        <v>50</v>
      </c>
      <c r="EV119" s="8">
        <v>50</v>
      </c>
      <c r="EW119" s="8">
        <v>17.720000000000002</v>
      </c>
      <c r="EX119">
        <f t="shared" si="26"/>
        <v>7.8729960000000014</v>
      </c>
      <c r="EY119" s="8">
        <v>16.22</v>
      </c>
      <c r="EZ119">
        <f t="shared" si="27"/>
        <v>7.145721</v>
      </c>
      <c r="FA119" s="8">
        <v>16.97</v>
      </c>
      <c r="FB119">
        <f t="shared" si="28"/>
        <v>7.5079522500000007</v>
      </c>
      <c r="FC119" s="8">
        <v>0.67398463227222838</v>
      </c>
      <c r="FD119" s="8">
        <v>2.1056012332990748</v>
      </c>
      <c r="FE119" s="8">
        <v>1.3897929327856515</v>
      </c>
      <c r="FF119" s="8">
        <v>0.96173670948767076</v>
      </c>
      <c r="FG119" s="8">
        <f t="shared" si="30"/>
        <v>17.931736709487669</v>
      </c>
      <c r="FH119" s="8">
        <v>143.90779363336992</v>
      </c>
      <c r="FI119" s="8">
        <v>171.41572456320654</v>
      </c>
      <c r="FJ119" s="8">
        <v>157.66175909828823</v>
      </c>
    </row>
    <row r="120" spans="1:166" x14ac:dyDescent="0.2">
      <c r="A120" t="s">
        <v>411</v>
      </c>
      <c r="B120" t="s">
        <v>23</v>
      </c>
      <c r="C120" t="s">
        <v>168</v>
      </c>
      <c r="D120" t="s">
        <v>149</v>
      </c>
      <c r="E120">
        <v>1</v>
      </c>
      <c r="F120" t="s">
        <v>134</v>
      </c>
      <c r="G120">
        <v>18</v>
      </c>
      <c r="H120" s="2" t="s">
        <v>320</v>
      </c>
      <c r="I120" s="3">
        <v>30.745349999999998</v>
      </c>
      <c r="J120" s="3">
        <v>-81.473680000000002</v>
      </c>
      <c r="K120" s="3" t="s">
        <v>489</v>
      </c>
      <c r="L120" s="8">
        <v>13.224999999999998</v>
      </c>
      <c r="M120" t="s">
        <v>113</v>
      </c>
      <c r="N120" t="s">
        <v>113</v>
      </c>
      <c r="O120" t="s">
        <v>113</v>
      </c>
      <c r="P120" t="s">
        <v>113</v>
      </c>
      <c r="Q120" t="s">
        <v>113</v>
      </c>
      <c r="R120">
        <v>0</v>
      </c>
      <c r="S120">
        <v>0</v>
      </c>
      <c r="T120">
        <v>0</v>
      </c>
      <c r="U120" t="s">
        <v>113</v>
      </c>
      <c r="V120" s="9">
        <v>32</v>
      </c>
      <c r="W120" s="9">
        <v>32</v>
      </c>
      <c r="X120" t="s">
        <v>113</v>
      </c>
      <c r="Y120" t="s">
        <v>113</v>
      </c>
      <c r="Z120" s="7">
        <v>7.1269999999999998</v>
      </c>
      <c r="AA120" s="7">
        <v>7.1269999999999998</v>
      </c>
      <c r="AB120" t="s">
        <v>113</v>
      </c>
      <c r="AC120" t="s">
        <v>113</v>
      </c>
      <c r="AD120" t="s">
        <v>113</v>
      </c>
      <c r="AE120" t="s">
        <v>113</v>
      </c>
      <c r="AF120" t="s">
        <v>113</v>
      </c>
      <c r="AG120" t="s">
        <v>113</v>
      </c>
      <c r="AH120" s="7">
        <v>-62.850000000000009</v>
      </c>
      <c r="AI120" s="7">
        <v>66.099999999999994</v>
      </c>
      <c r="AJ120" s="7">
        <v>-191.8</v>
      </c>
      <c r="AK120" s="7">
        <v>2.86</v>
      </c>
      <c r="AL120" s="8">
        <v>6.94</v>
      </c>
      <c r="AM120" s="8">
        <v>0.18</v>
      </c>
      <c r="AN120" s="8">
        <v>1.46</v>
      </c>
      <c r="AO120" s="8">
        <v>0.02</v>
      </c>
      <c r="AP120" s="8">
        <v>0.02</v>
      </c>
      <c r="AQ120" s="8">
        <v>0.04</v>
      </c>
      <c r="AR120" s="8">
        <v>0</v>
      </c>
      <c r="AS120" s="8">
        <v>7.0000000000000007E-2</v>
      </c>
      <c r="AT120" s="8">
        <v>0.05</v>
      </c>
      <c r="AU120" s="8">
        <v>0.09</v>
      </c>
      <c r="AV120" s="8">
        <v>7.0000000000000007E-2</v>
      </c>
      <c r="AW120" s="8">
        <v>0.14000000000000001</v>
      </c>
      <c r="AX120" s="8">
        <v>0.09</v>
      </c>
      <c r="AY120" s="8">
        <v>0.17</v>
      </c>
      <c r="AZ120" s="8">
        <v>0.16</v>
      </c>
      <c r="BA120">
        <v>0</v>
      </c>
      <c r="BB120" s="9">
        <v>27</v>
      </c>
      <c r="BC120" s="9">
        <v>40</v>
      </c>
      <c r="BD120" s="9">
        <v>2</v>
      </c>
      <c r="BE120" s="8" t="s">
        <v>113</v>
      </c>
      <c r="BF120" s="8" t="s">
        <v>113</v>
      </c>
      <c r="BG120" s="8" t="s">
        <v>113</v>
      </c>
      <c r="BH120">
        <v>0.9</v>
      </c>
      <c r="BI120">
        <v>0.1</v>
      </c>
      <c r="BJ120">
        <v>0</v>
      </c>
      <c r="BK120">
        <v>25</v>
      </c>
      <c r="BL120">
        <v>16</v>
      </c>
      <c r="BM120">
        <v>13</v>
      </c>
      <c r="BN120">
        <v>19</v>
      </c>
      <c r="BO120">
        <v>24</v>
      </c>
      <c r="BP120">
        <v>23</v>
      </c>
      <c r="BQ120">
        <v>28</v>
      </c>
      <c r="BR120">
        <v>34</v>
      </c>
      <c r="BS120">
        <v>39</v>
      </c>
      <c r="BT120">
        <v>20</v>
      </c>
      <c r="BU120">
        <v>34</v>
      </c>
      <c r="BV120">
        <v>29</v>
      </c>
      <c r="BW120">
        <v>45</v>
      </c>
      <c r="BX120">
        <v>35</v>
      </c>
      <c r="BY120">
        <v>41</v>
      </c>
      <c r="BZ120">
        <v>28.333333333333332</v>
      </c>
      <c r="CA120" t="s">
        <v>113</v>
      </c>
      <c r="CB120" t="s">
        <v>113</v>
      </c>
      <c r="CC120" t="s">
        <v>113</v>
      </c>
      <c r="CD120" t="s">
        <v>113</v>
      </c>
      <c r="CE120" t="s">
        <v>113</v>
      </c>
      <c r="CF120" t="s">
        <v>113</v>
      </c>
      <c r="CG120" t="s">
        <v>113</v>
      </c>
      <c r="CH120" t="s">
        <v>113</v>
      </c>
      <c r="CI120" t="s">
        <v>113</v>
      </c>
      <c r="CJ120" t="s">
        <v>113</v>
      </c>
      <c r="CK120" t="s">
        <v>113</v>
      </c>
      <c r="CL120" t="s">
        <v>113</v>
      </c>
      <c r="CM120" t="s">
        <v>113</v>
      </c>
      <c r="CN120" t="s">
        <v>113</v>
      </c>
      <c r="CO120" t="s">
        <v>113</v>
      </c>
      <c r="CP120" t="s">
        <v>113</v>
      </c>
      <c r="CQ120">
        <v>65</v>
      </c>
      <c r="CR120">
        <v>65</v>
      </c>
      <c r="CS120" t="s">
        <v>113</v>
      </c>
      <c r="CT120" t="s">
        <v>113</v>
      </c>
      <c r="CU120">
        <v>4.1743872698956368</v>
      </c>
      <c r="CV120">
        <v>3.3440389678222067</v>
      </c>
      <c r="CW120">
        <v>3.9167688634748279</v>
      </c>
      <c r="CX120">
        <v>50.237856873371612</v>
      </c>
      <c r="CY120">
        <v>0</v>
      </c>
      <c r="CZ120" t="s">
        <v>113</v>
      </c>
      <c r="DA120" t="s">
        <v>113</v>
      </c>
      <c r="DB120">
        <v>0</v>
      </c>
      <c r="DC120">
        <v>0</v>
      </c>
      <c r="DD120" t="s">
        <v>113</v>
      </c>
      <c r="DE120" t="s">
        <v>113</v>
      </c>
      <c r="DF120">
        <v>0</v>
      </c>
      <c r="DG120">
        <v>0</v>
      </c>
      <c r="DH120" t="s">
        <v>113</v>
      </c>
      <c r="DI120" t="s">
        <v>113</v>
      </c>
      <c r="DJ120">
        <v>14</v>
      </c>
      <c r="DK120">
        <v>14</v>
      </c>
      <c r="DL120" t="s">
        <v>113</v>
      </c>
      <c r="DM120" t="s">
        <v>113</v>
      </c>
      <c r="DN120" t="s">
        <v>113</v>
      </c>
      <c r="DO120" t="s">
        <v>113</v>
      </c>
      <c r="DP120" t="s">
        <v>113</v>
      </c>
      <c r="DQ120" t="s">
        <v>113</v>
      </c>
      <c r="DR120">
        <v>1</v>
      </c>
      <c r="DS120">
        <v>1</v>
      </c>
      <c r="DT120" t="s">
        <v>113</v>
      </c>
      <c r="DU120" t="s">
        <v>113</v>
      </c>
      <c r="DV120">
        <v>4</v>
      </c>
      <c r="DW120">
        <v>4</v>
      </c>
      <c r="DX120" t="s">
        <v>113</v>
      </c>
      <c r="DY120" t="s">
        <v>113</v>
      </c>
      <c r="DZ120">
        <v>0</v>
      </c>
      <c r="EA120">
        <v>0</v>
      </c>
      <c r="EB120" t="s">
        <v>113</v>
      </c>
      <c r="EC120" t="s">
        <v>113</v>
      </c>
      <c r="ED120" t="s">
        <v>113</v>
      </c>
      <c r="EE120" t="s">
        <v>113</v>
      </c>
      <c r="EF120" t="s">
        <v>113</v>
      </c>
      <c r="EG120" t="s">
        <v>113</v>
      </c>
      <c r="EH120" s="4" t="s">
        <v>113</v>
      </c>
      <c r="EI120" s="10" t="s">
        <v>113</v>
      </c>
      <c r="EJ120" s="10" t="s">
        <v>113</v>
      </c>
      <c r="EK120" s="10" t="s">
        <v>113</v>
      </c>
      <c r="EL120" s="10" t="s">
        <v>113</v>
      </c>
      <c r="EM120">
        <v>0</v>
      </c>
      <c r="EN120">
        <v>0</v>
      </c>
      <c r="EO120" s="8">
        <v>20.217391304347821</v>
      </c>
      <c r="EP120" s="8">
        <v>48.792977322604244</v>
      </c>
      <c r="EQ120" s="8">
        <v>60</v>
      </c>
      <c r="ER120" s="8">
        <v>60</v>
      </c>
      <c r="ES120" s="8">
        <v>60</v>
      </c>
      <c r="ET120" s="8">
        <v>10</v>
      </c>
      <c r="EU120" s="8">
        <v>30</v>
      </c>
      <c r="EV120" s="8">
        <v>20</v>
      </c>
      <c r="EW120" s="8">
        <v>2.4399999999999977</v>
      </c>
      <c r="EX120">
        <f t="shared" si="26"/>
        <v>0.9908839999999991</v>
      </c>
      <c r="EY120" s="8">
        <v>2.2799999999999976</v>
      </c>
      <c r="EZ120">
        <f t="shared" si="27"/>
        <v>0.92499599999999904</v>
      </c>
      <c r="FA120" s="8">
        <v>2.3599999999999977</v>
      </c>
      <c r="FB120">
        <f t="shared" si="28"/>
        <v>0.957923999999999</v>
      </c>
      <c r="FC120" s="8">
        <v>8.0035392535392533E-2</v>
      </c>
      <c r="FD120" s="8">
        <v>0.20533356053506008</v>
      </c>
      <c r="FE120" s="8">
        <v>0.14268447653522631</v>
      </c>
      <c r="FF120" s="8">
        <v>9.8737657762376599E-2</v>
      </c>
      <c r="FG120" s="8">
        <f t="shared" si="30"/>
        <v>2.4587376577623741</v>
      </c>
      <c r="FH120" s="8">
        <v>34.01303088803089</v>
      </c>
      <c r="FI120" s="8">
        <v>44.406577489988919</v>
      </c>
      <c r="FJ120" s="8">
        <v>39.209804189009901</v>
      </c>
    </row>
    <row r="121" spans="1:166" x14ac:dyDescent="0.2">
      <c r="A121" t="s">
        <v>285</v>
      </c>
      <c r="B121" t="s">
        <v>23</v>
      </c>
      <c r="C121" t="s">
        <v>168</v>
      </c>
      <c r="D121" t="s">
        <v>149</v>
      </c>
      <c r="E121">
        <v>1</v>
      </c>
      <c r="F121" t="s">
        <v>135</v>
      </c>
      <c r="G121">
        <v>18</v>
      </c>
      <c r="H121" s="2" t="s">
        <v>320</v>
      </c>
      <c r="I121" s="3">
        <v>30.745349999999998</v>
      </c>
      <c r="J121" s="3">
        <v>-81.473680000000002</v>
      </c>
      <c r="K121" s="3" t="s">
        <v>491</v>
      </c>
      <c r="L121" s="8">
        <v>12.074999999999999</v>
      </c>
      <c r="M121" t="s">
        <v>113</v>
      </c>
      <c r="N121" t="s">
        <v>113</v>
      </c>
      <c r="O121" t="s">
        <v>113</v>
      </c>
      <c r="P121" t="s">
        <v>113</v>
      </c>
      <c r="Q121" t="s">
        <v>113</v>
      </c>
      <c r="R121">
        <v>0</v>
      </c>
      <c r="S121">
        <v>0</v>
      </c>
      <c r="T121">
        <v>0</v>
      </c>
      <c r="U121" t="s">
        <v>113</v>
      </c>
      <c r="V121" s="9">
        <v>31</v>
      </c>
      <c r="W121" s="9">
        <v>31</v>
      </c>
      <c r="X121" t="s">
        <v>113</v>
      </c>
      <c r="Y121" t="s">
        <v>113</v>
      </c>
      <c r="Z121" s="7">
        <v>6.8719999999999999</v>
      </c>
      <c r="AA121" s="7">
        <v>6.8719999999999999</v>
      </c>
      <c r="AB121" t="s">
        <v>113</v>
      </c>
      <c r="AC121" t="s">
        <v>113</v>
      </c>
      <c r="AD121" t="s">
        <v>113</v>
      </c>
      <c r="AE121" t="s">
        <v>113</v>
      </c>
      <c r="AF121" t="s">
        <v>113</v>
      </c>
      <c r="AG121" t="s">
        <v>113</v>
      </c>
      <c r="AH121" s="7">
        <v>-294.35000000000002</v>
      </c>
      <c r="AI121" s="7">
        <v>-300.10000000000002</v>
      </c>
      <c r="AJ121" s="7">
        <v>-288.60000000000002</v>
      </c>
      <c r="AK121" s="7">
        <v>1.91</v>
      </c>
      <c r="AL121" s="8">
        <v>1.57</v>
      </c>
      <c r="AM121" s="8">
        <v>2.0299999999999998</v>
      </c>
      <c r="AN121" s="8">
        <v>2.13</v>
      </c>
      <c r="AO121" s="8">
        <v>0</v>
      </c>
      <c r="AP121" s="8">
        <v>0</v>
      </c>
      <c r="AQ121" s="8">
        <v>0</v>
      </c>
      <c r="AR121" s="8">
        <v>0</v>
      </c>
      <c r="AS121" s="8">
        <v>5.3333333333333337E-2</v>
      </c>
      <c r="AT121" s="8">
        <v>0.06</v>
      </c>
      <c r="AU121" s="8">
        <v>0.05</v>
      </c>
      <c r="AV121" s="8">
        <v>0.05</v>
      </c>
      <c r="AW121" s="8">
        <v>0.13</v>
      </c>
      <c r="AX121" s="8">
        <v>0.16</v>
      </c>
      <c r="AY121" s="8">
        <v>0.12</v>
      </c>
      <c r="AZ121" s="8">
        <v>0.11</v>
      </c>
      <c r="BA121">
        <v>0</v>
      </c>
      <c r="BB121" s="9">
        <v>14</v>
      </c>
      <c r="BC121" s="9">
        <v>25</v>
      </c>
      <c r="BD121" s="9">
        <v>1</v>
      </c>
      <c r="BE121" s="8" t="s">
        <v>113</v>
      </c>
      <c r="BF121" s="8" t="s">
        <v>113</v>
      </c>
      <c r="BG121" s="8" t="s">
        <v>113</v>
      </c>
      <c r="BH121">
        <v>0.95</v>
      </c>
      <c r="BI121">
        <v>0.05</v>
      </c>
      <c r="BJ121">
        <v>0</v>
      </c>
      <c r="BK121">
        <v>18</v>
      </c>
      <c r="BL121">
        <v>30</v>
      </c>
      <c r="BM121">
        <v>14</v>
      </c>
      <c r="BN121">
        <v>12</v>
      </c>
      <c r="BO121">
        <v>22</v>
      </c>
      <c r="BP121">
        <v>21</v>
      </c>
      <c r="BQ121">
        <v>23</v>
      </c>
      <c r="BR121">
        <v>26</v>
      </c>
      <c r="BS121">
        <v>13</v>
      </c>
      <c r="BT121">
        <v>14</v>
      </c>
      <c r="BU121">
        <v>22</v>
      </c>
      <c r="BV121">
        <v>17</v>
      </c>
      <c r="BW121">
        <v>6</v>
      </c>
      <c r="BX121">
        <v>6</v>
      </c>
      <c r="BY121">
        <v>7</v>
      </c>
      <c r="BZ121">
        <v>16.733333333333334</v>
      </c>
      <c r="CA121" t="s">
        <v>113</v>
      </c>
      <c r="CB121" t="s">
        <v>113</v>
      </c>
      <c r="CC121" t="s">
        <v>113</v>
      </c>
      <c r="CD121" t="s">
        <v>113</v>
      </c>
      <c r="CE121" t="s">
        <v>113</v>
      </c>
      <c r="CF121" t="s">
        <v>113</v>
      </c>
      <c r="CG121" t="s">
        <v>113</v>
      </c>
      <c r="CH121" t="s">
        <v>113</v>
      </c>
      <c r="CI121" t="s">
        <v>113</v>
      </c>
      <c r="CJ121" t="s">
        <v>113</v>
      </c>
      <c r="CK121" t="s">
        <v>113</v>
      </c>
      <c r="CL121" t="s">
        <v>113</v>
      </c>
      <c r="CM121" t="s">
        <v>113</v>
      </c>
      <c r="CN121" t="s">
        <v>113</v>
      </c>
      <c r="CO121" t="s">
        <v>113</v>
      </c>
      <c r="CP121" t="s">
        <v>113</v>
      </c>
      <c r="CQ121">
        <v>28</v>
      </c>
      <c r="CR121">
        <v>28</v>
      </c>
      <c r="CS121" t="s">
        <v>113</v>
      </c>
      <c r="CT121" t="s">
        <v>113</v>
      </c>
      <c r="CU121">
        <v>3.3322045101752038</v>
      </c>
      <c r="CV121">
        <v>2.8174027380295739</v>
      </c>
      <c r="CW121">
        <v>2.2215033150063364</v>
      </c>
      <c r="CX121">
        <v>9.2211827938380875</v>
      </c>
      <c r="CY121">
        <v>0</v>
      </c>
      <c r="CZ121" t="s">
        <v>113</v>
      </c>
      <c r="DA121" t="s">
        <v>113</v>
      </c>
      <c r="DB121">
        <v>0</v>
      </c>
      <c r="DC121">
        <v>0</v>
      </c>
      <c r="DD121" t="s">
        <v>113</v>
      </c>
      <c r="DE121" t="s">
        <v>113</v>
      </c>
      <c r="DF121">
        <v>0</v>
      </c>
      <c r="DG121">
        <v>0</v>
      </c>
      <c r="DH121" t="s">
        <v>113</v>
      </c>
      <c r="DI121" t="s">
        <v>113</v>
      </c>
      <c r="DJ121">
        <v>8</v>
      </c>
      <c r="DK121">
        <v>8</v>
      </c>
      <c r="DL121" t="s">
        <v>113</v>
      </c>
      <c r="DM121" t="s">
        <v>113</v>
      </c>
      <c r="DN121" t="s">
        <v>113</v>
      </c>
      <c r="DO121" t="s">
        <v>113</v>
      </c>
      <c r="DP121" t="s">
        <v>113</v>
      </c>
      <c r="DQ121" t="s">
        <v>113</v>
      </c>
      <c r="DR121">
        <v>0</v>
      </c>
      <c r="DS121">
        <v>0</v>
      </c>
      <c r="DT121" t="s">
        <v>113</v>
      </c>
      <c r="DU121" t="s">
        <v>113</v>
      </c>
      <c r="DV121">
        <v>3</v>
      </c>
      <c r="DW121">
        <v>3</v>
      </c>
      <c r="DX121" t="s">
        <v>113</v>
      </c>
      <c r="DY121" t="s">
        <v>113</v>
      </c>
      <c r="DZ121">
        <v>5</v>
      </c>
      <c r="EA121">
        <v>5</v>
      </c>
      <c r="EB121" t="s">
        <v>113</v>
      </c>
      <c r="EC121" t="s">
        <v>113</v>
      </c>
      <c r="ED121" t="s">
        <v>113</v>
      </c>
      <c r="EE121" t="s">
        <v>113</v>
      </c>
      <c r="EF121" t="s">
        <v>113</v>
      </c>
      <c r="EG121" t="s">
        <v>113</v>
      </c>
      <c r="EH121" s="4" t="s">
        <v>113</v>
      </c>
      <c r="EI121" s="10" t="s">
        <v>113</v>
      </c>
      <c r="EJ121" s="10" t="s">
        <v>113</v>
      </c>
      <c r="EK121" s="10" t="s">
        <v>113</v>
      </c>
      <c r="EL121" s="10" t="s">
        <v>113</v>
      </c>
      <c r="EM121">
        <v>0</v>
      </c>
      <c r="EN121">
        <v>0</v>
      </c>
      <c r="EO121" s="8">
        <v>30.888888888888893</v>
      </c>
      <c r="EP121" s="8">
        <v>65.852840770543764</v>
      </c>
      <c r="EQ121" s="8">
        <v>60</v>
      </c>
      <c r="ER121" s="8">
        <v>60</v>
      </c>
      <c r="ES121" s="8">
        <v>60</v>
      </c>
      <c r="ET121" s="8">
        <v>10</v>
      </c>
      <c r="EU121" s="8">
        <v>30</v>
      </c>
      <c r="EV121" s="8">
        <v>20</v>
      </c>
      <c r="EW121" s="8">
        <v>2.4399999999999977</v>
      </c>
      <c r="EX121">
        <f t="shared" si="26"/>
        <v>0.9908839999999991</v>
      </c>
      <c r="EY121" s="8">
        <v>3.7800000000000016</v>
      </c>
      <c r="EZ121">
        <f t="shared" si="27"/>
        <v>1.5477210000000008</v>
      </c>
      <c r="FA121" s="8">
        <v>3.1099999999999994</v>
      </c>
      <c r="FB121">
        <f t="shared" si="28"/>
        <v>1.2681802499999997</v>
      </c>
      <c r="FC121" s="8">
        <v>0.49589234600944204</v>
      </c>
      <c r="FD121" s="8">
        <v>0.6284409829461528</v>
      </c>
      <c r="FE121" s="8">
        <v>0.5621666644777974</v>
      </c>
      <c r="FF121" s="8">
        <v>0.38901933181863579</v>
      </c>
      <c r="FG121" s="8">
        <f t="shared" si="30"/>
        <v>3.4990193318186353</v>
      </c>
      <c r="FH121" s="8">
        <v>42.567190810750525</v>
      </c>
      <c r="FI121" s="8">
        <v>66.906136699342028</v>
      </c>
      <c r="FJ121" s="8">
        <v>54.73666375504628</v>
      </c>
    </row>
    <row r="122" spans="1:166" x14ac:dyDescent="0.2">
      <c r="A122" t="s">
        <v>412</v>
      </c>
      <c r="B122" t="s">
        <v>23</v>
      </c>
      <c r="C122" t="s">
        <v>168</v>
      </c>
      <c r="D122" t="s">
        <v>149</v>
      </c>
      <c r="E122">
        <v>1</v>
      </c>
      <c r="F122" t="s">
        <v>220</v>
      </c>
      <c r="G122">
        <v>18</v>
      </c>
      <c r="H122" s="2" t="s">
        <v>320</v>
      </c>
      <c r="I122" s="3">
        <v>30.745349999999998</v>
      </c>
      <c r="J122" s="3">
        <v>-81.473680000000002</v>
      </c>
      <c r="K122" s="3" t="s">
        <v>489</v>
      </c>
      <c r="L122" s="8">
        <v>6.9249999999999954</v>
      </c>
      <c r="M122" t="s">
        <v>113</v>
      </c>
      <c r="N122" t="s">
        <v>113</v>
      </c>
      <c r="O122" t="s">
        <v>113</v>
      </c>
      <c r="P122" t="s">
        <v>113</v>
      </c>
      <c r="Q122" t="s">
        <v>113</v>
      </c>
      <c r="R122">
        <v>0</v>
      </c>
      <c r="S122">
        <v>0</v>
      </c>
      <c r="T122">
        <v>0</v>
      </c>
      <c r="U122" t="s">
        <v>113</v>
      </c>
      <c r="V122" s="9">
        <v>32</v>
      </c>
      <c r="W122" s="9">
        <v>32</v>
      </c>
      <c r="X122" t="s">
        <v>113</v>
      </c>
      <c r="Y122" t="s">
        <v>113</v>
      </c>
      <c r="Z122" s="7">
        <v>7.0919999999999996</v>
      </c>
      <c r="AA122" s="7">
        <v>7.0919999999999996</v>
      </c>
      <c r="AB122" t="s">
        <v>113</v>
      </c>
      <c r="AC122" t="s">
        <v>113</v>
      </c>
      <c r="AD122" t="s">
        <v>113</v>
      </c>
      <c r="AE122" t="s">
        <v>113</v>
      </c>
      <c r="AF122" t="s">
        <v>113</v>
      </c>
      <c r="AG122" t="s">
        <v>113</v>
      </c>
      <c r="AH122" s="7">
        <v>-202.8</v>
      </c>
      <c r="AI122" s="7">
        <v>-251</v>
      </c>
      <c r="AJ122" s="7">
        <v>-154.6</v>
      </c>
      <c r="AK122" s="7">
        <v>1.5566666666666666</v>
      </c>
      <c r="AL122" s="8">
        <v>2.1</v>
      </c>
      <c r="AM122" s="8">
        <v>1.78</v>
      </c>
      <c r="AN122" s="8">
        <v>0.79</v>
      </c>
      <c r="AO122" s="8">
        <v>3.3333333333333335E-3</v>
      </c>
      <c r="AP122" s="8">
        <v>0</v>
      </c>
      <c r="AQ122" s="8">
        <v>0.01</v>
      </c>
      <c r="AR122" s="8">
        <v>0</v>
      </c>
      <c r="AS122" s="8">
        <v>6.3333333333333339E-2</v>
      </c>
      <c r="AT122" s="8">
        <v>0.05</v>
      </c>
      <c r="AU122" s="8">
        <v>0.06</v>
      </c>
      <c r="AV122" s="8">
        <v>0.08</v>
      </c>
      <c r="AW122" s="8">
        <v>0.12666666666666668</v>
      </c>
      <c r="AX122" s="8">
        <v>0.11</v>
      </c>
      <c r="AY122" s="8">
        <v>0.12</v>
      </c>
      <c r="AZ122" s="8">
        <v>0.15</v>
      </c>
      <c r="BA122">
        <v>0</v>
      </c>
      <c r="BB122" s="9">
        <v>1</v>
      </c>
      <c r="BC122" s="9">
        <v>20</v>
      </c>
      <c r="BD122" s="9">
        <v>1</v>
      </c>
      <c r="BE122" s="8" t="s">
        <v>113</v>
      </c>
      <c r="BF122" s="8" t="s">
        <v>113</v>
      </c>
      <c r="BG122" s="8" t="s">
        <v>113</v>
      </c>
      <c r="BH122">
        <v>0.9</v>
      </c>
      <c r="BI122">
        <v>0.1</v>
      </c>
      <c r="BJ122">
        <v>0</v>
      </c>
      <c r="BK122">
        <v>33</v>
      </c>
      <c r="BL122">
        <v>9</v>
      </c>
      <c r="BM122">
        <v>10</v>
      </c>
      <c r="BN122">
        <v>21</v>
      </c>
      <c r="BO122">
        <v>24</v>
      </c>
      <c r="BP122">
        <v>7</v>
      </c>
      <c r="BQ122">
        <v>10</v>
      </c>
      <c r="BR122">
        <v>12</v>
      </c>
      <c r="BS122">
        <v>27</v>
      </c>
      <c r="BT122">
        <v>21</v>
      </c>
      <c r="BU122">
        <v>8</v>
      </c>
      <c r="BV122">
        <v>11</v>
      </c>
      <c r="BW122">
        <v>15</v>
      </c>
      <c r="BX122">
        <v>31</v>
      </c>
      <c r="BY122">
        <v>36</v>
      </c>
      <c r="BZ122">
        <v>18.333333333333332</v>
      </c>
      <c r="CA122" t="s">
        <v>113</v>
      </c>
      <c r="CB122" t="s">
        <v>113</v>
      </c>
      <c r="CC122" t="s">
        <v>113</v>
      </c>
      <c r="CD122" t="s">
        <v>113</v>
      </c>
      <c r="CE122" t="s">
        <v>113</v>
      </c>
      <c r="CF122" t="s">
        <v>113</v>
      </c>
      <c r="CG122" t="s">
        <v>113</v>
      </c>
      <c r="CH122" t="s">
        <v>113</v>
      </c>
      <c r="CI122" t="s">
        <v>113</v>
      </c>
      <c r="CJ122" t="s">
        <v>113</v>
      </c>
      <c r="CK122" t="s">
        <v>113</v>
      </c>
      <c r="CL122" t="s">
        <v>113</v>
      </c>
      <c r="CM122" t="s">
        <v>113</v>
      </c>
      <c r="CN122" t="s">
        <v>113</v>
      </c>
      <c r="CO122" t="s">
        <v>113</v>
      </c>
      <c r="CP122" t="s">
        <v>113</v>
      </c>
      <c r="CQ122">
        <v>36</v>
      </c>
      <c r="CR122">
        <v>36</v>
      </c>
      <c r="CS122" t="s">
        <v>113</v>
      </c>
      <c r="CT122" t="s">
        <v>113</v>
      </c>
      <c r="CU122">
        <v>3.5835189384561099</v>
      </c>
      <c r="CV122">
        <v>2.9087208965643612</v>
      </c>
      <c r="CW122">
        <v>2.5964004556895106</v>
      </c>
      <c r="CX122">
        <v>13.415361831736556</v>
      </c>
      <c r="CY122">
        <v>0</v>
      </c>
      <c r="CZ122" t="s">
        <v>113</v>
      </c>
      <c r="DA122" t="s">
        <v>113</v>
      </c>
      <c r="DB122">
        <v>0</v>
      </c>
      <c r="DC122">
        <v>0</v>
      </c>
      <c r="DD122" t="s">
        <v>113</v>
      </c>
      <c r="DE122" t="s">
        <v>113</v>
      </c>
      <c r="DF122">
        <v>0</v>
      </c>
      <c r="DG122">
        <v>0</v>
      </c>
      <c r="DH122" t="s">
        <v>113</v>
      </c>
      <c r="DI122" t="s">
        <v>113</v>
      </c>
      <c r="DJ122">
        <v>7</v>
      </c>
      <c r="DK122">
        <v>7</v>
      </c>
      <c r="DL122" t="s">
        <v>113</v>
      </c>
      <c r="DM122" t="s">
        <v>113</v>
      </c>
      <c r="DN122" t="s">
        <v>113</v>
      </c>
      <c r="DO122" t="s">
        <v>113</v>
      </c>
      <c r="DP122" t="s">
        <v>113</v>
      </c>
      <c r="DQ122" t="s">
        <v>113</v>
      </c>
      <c r="DR122">
        <v>0</v>
      </c>
      <c r="DS122">
        <v>0</v>
      </c>
      <c r="DT122" t="s">
        <v>113</v>
      </c>
      <c r="DU122" t="s">
        <v>113</v>
      </c>
      <c r="DV122">
        <v>4</v>
      </c>
      <c r="DW122">
        <v>4</v>
      </c>
      <c r="DX122" t="s">
        <v>113</v>
      </c>
      <c r="DY122" t="s">
        <v>113</v>
      </c>
      <c r="DZ122">
        <v>2</v>
      </c>
      <c r="EA122">
        <v>2</v>
      </c>
      <c r="EB122" t="s">
        <v>113</v>
      </c>
      <c r="EC122" t="s">
        <v>113</v>
      </c>
      <c r="ED122" t="s">
        <v>113</v>
      </c>
      <c r="EE122" t="s">
        <v>113</v>
      </c>
      <c r="EF122" t="s">
        <v>113</v>
      </c>
      <c r="EG122" t="s">
        <v>113</v>
      </c>
      <c r="EH122" s="4" t="s">
        <v>113</v>
      </c>
      <c r="EI122" s="10" t="s">
        <v>113</v>
      </c>
      <c r="EJ122" s="10" t="s">
        <v>113</v>
      </c>
      <c r="EK122" s="10" t="s">
        <v>113</v>
      </c>
      <c r="EL122" s="10" t="s">
        <v>113</v>
      </c>
      <c r="EM122">
        <v>0</v>
      </c>
      <c r="EN122">
        <v>0</v>
      </c>
      <c r="EO122" s="8">
        <v>35.81818181818182</v>
      </c>
      <c r="EP122" s="8">
        <v>62.87490855888808</v>
      </c>
      <c r="EQ122" s="8">
        <v>60</v>
      </c>
      <c r="ER122" s="8">
        <v>60</v>
      </c>
      <c r="ES122" s="8">
        <v>60</v>
      </c>
      <c r="ET122" s="8">
        <v>10</v>
      </c>
      <c r="EU122" s="8">
        <v>30</v>
      </c>
      <c r="EV122" s="8">
        <v>20</v>
      </c>
      <c r="EW122" s="8">
        <v>2.6999999999999957</v>
      </c>
      <c r="EX122">
        <f t="shared" si="26"/>
        <v>1.0982249999999982</v>
      </c>
      <c r="EY122" s="8">
        <v>2.8599999999999959</v>
      </c>
      <c r="EZ122">
        <f t="shared" si="27"/>
        <v>1.1644489999999983</v>
      </c>
      <c r="FA122" s="8">
        <v>2.7799999999999958</v>
      </c>
      <c r="FB122">
        <f t="shared" si="28"/>
        <v>1.1313209999999982</v>
      </c>
      <c r="FC122" s="8">
        <v>3.8803627485176136E-2</v>
      </c>
      <c r="FD122" s="8">
        <v>4.073398766342088E-2</v>
      </c>
      <c r="FE122" s="8">
        <v>3.9768807574298508E-2</v>
      </c>
      <c r="FF122" s="8">
        <v>2.7520014841414565E-2</v>
      </c>
      <c r="FG122" s="8">
        <f t="shared" si="30"/>
        <v>2.8075200148414106</v>
      </c>
      <c r="FH122" s="8">
        <v>33.850715033135678</v>
      </c>
      <c r="FI122" s="8">
        <v>50.59549210536526</v>
      </c>
      <c r="FJ122" s="8">
        <v>42.223103569250469</v>
      </c>
    </row>
    <row r="123" spans="1:166" x14ac:dyDescent="0.2">
      <c r="A123" t="s">
        <v>413</v>
      </c>
      <c r="B123" t="s">
        <v>23</v>
      </c>
      <c r="C123" t="s">
        <v>168</v>
      </c>
      <c r="D123" t="s">
        <v>149</v>
      </c>
      <c r="E123">
        <v>1</v>
      </c>
      <c r="F123" t="s">
        <v>221</v>
      </c>
      <c r="G123">
        <v>18</v>
      </c>
      <c r="H123" s="2" t="s">
        <v>320</v>
      </c>
      <c r="I123" s="3">
        <v>30.745349999999998</v>
      </c>
      <c r="J123" s="3">
        <v>-81.473680000000002</v>
      </c>
      <c r="K123" s="3" t="s">
        <v>489</v>
      </c>
      <c r="L123" s="8">
        <v>11.274999999999999</v>
      </c>
      <c r="M123" t="s">
        <v>113</v>
      </c>
      <c r="N123" t="s">
        <v>113</v>
      </c>
      <c r="O123" t="s">
        <v>113</v>
      </c>
      <c r="P123" t="s">
        <v>113</v>
      </c>
      <c r="Q123" t="s">
        <v>113</v>
      </c>
      <c r="R123">
        <v>0</v>
      </c>
      <c r="S123">
        <v>0</v>
      </c>
      <c r="T123">
        <v>0</v>
      </c>
      <c r="U123" t="s">
        <v>113</v>
      </c>
      <c r="V123" s="9">
        <v>31</v>
      </c>
      <c r="W123" s="9">
        <v>31</v>
      </c>
      <c r="X123" t="s">
        <v>113</v>
      </c>
      <c r="Y123" t="s">
        <v>113</v>
      </c>
      <c r="Z123" s="7">
        <v>6.66</v>
      </c>
      <c r="AA123" s="7">
        <v>6.66</v>
      </c>
      <c r="AB123" t="s">
        <v>113</v>
      </c>
      <c r="AC123" t="s">
        <v>113</v>
      </c>
      <c r="AD123" t="s">
        <v>113</v>
      </c>
      <c r="AE123" t="s">
        <v>113</v>
      </c>
      <c r="AF123" t="s">
        <v>113</v>
      </c>
      <c r="AG123" t="s">
        <v>113</v>
      </c>
      <c r="AH123" s="7">
        <v>93.249999999999986</v>
      </c>
      <c r="AI123" s="7">
        <v>324.39999999999998</v>
      </c>
      <c r="AJ123" s="7">
        <v>-137.9</v>
      </c>
      <c r="AK123" s="7">
        <v>2.5266666666666668</v>
      </c>
      <c r="AL123" s="8">
        <v>4.8</v>
      </c>
      <c r="AM123" s="8">
        <v>1.71</v>
      </c>
      <c r="AN123" s="8">
        <v>1.07</v>
      </c>
      <c r="AO123" s="8">
        <v>0.06</v>
      </c>
      <c r="AP123" s="8">
        <v>0.02</v>
      </c>
      <c r="AQ123" s="8">
        <v>0</v>
      </c>
      <c r="AR123" s="8">
        <v>0.16</v>
      </c>
      <c r="AS123" s="8">
        <v>6.3333333333333339E-2</v>
      </c>
      <c r="AT123" s="8">
        <v>7.0000000000000007E-2</v>
      </c>
      <c r="AU123" s="8">
        <v>0.06</v>
      </c>
      <c r="AV123" s="8">
        <v>0.06</v>
      </c>
      <c r="AW123" s="8">
        <v>0.15333333333333332</v>
      </c>
      <c r="AX123" s="8">
        <v>0.18</v>
      </c>
      <c r="AY123" s="8">
        <v>0.13</v>
      </c>
      <c r="AZ123" s="8">
        <v>0.15</v>
      </c>
      <c r="BA123">
        <v>0</v>
      </c>
      <c r="BB123" s="9">
        <v>32</v>
      </c>
      <c r="BC123" s="9">
        <v>50</v>
      </c>
      <c r="BD123" s="9">
        <v>10</v>
      </c>
      <c r="BE123" s="8" t="s">
        <v>113</v>
      </c>
      <c r="BF123" s="8" t="s">
        <v>113</v>
      </c>
      <c r="BG123" s="8" t="s">
        <v>113</v>
      </c>
      <c r="BH123">
        <v>0.8</v>
      </c>
      <c r="BI123">
        <v>0.2</v>
      </c>
      <c r="BJ123">
        <v>0</v>
      </c>
      <c r="BK123">
        <v>23</v>
      </c>
      <c r="BL123">
        <v>9</v>
      </c>
      <c r="BM123">
        <v>14</v>
      </c>
      <c r="BN123">
        <v>15</v>
      </c>
      <c r="BO123">
        <v>33</v>
      </c>
      <c r="BP123">
        <v>23</v>
      </c>
      <c r="BQ123">
        <v>35</v>
      </c>
      <c r="BR123">
        <v>52</v>
      </c>
      <c r="BS123">
        <v>5</v>
      </c>
      <c r="BT123">
        <v>36</v>
      </c>
      <c r="BU123">
        <v>30</v>
      </c>
      <c r="BV123">
        <v>10</v>
      </c>
      <c r="BW123">
        <v>25</v>
      </c>
      <c r="BX123">
        <v>28</v>
      </c>
      <c r="BY123">
        <v>37</v>
      </c>
      <c r="BZ123">
        <v>25</v>
      </c>
      <c r="CA123" t="s">
        <v>113</v>
      </c>
      <c r="CB123" t="s">
        <v>113</v>
      </c>
      <c r="CC123" t="s">
        <v>113</v>
      </c>
      <c r="CD123" t="s">
        <v>113</v>
      </c>
      <c r="CE123" t="s">
        <v>113</v>
      </c>
      <c r="CF123" t="s">
        <v>113</v>
      </c>
      <c r="CG123" t="s">
        <v>113</v>
      </c>
      <c r="CH123" t="s">
        <v>113</v>
      </c>
      <c r="CI123" t="s">
        <v>113</v>
      </c>
      <c r="CJ123" t="s">
        <v>113</v>
      </c>
      <c r="CK123" t="s">
        <v>113</v>
      </c>
      <c r="CL123" t="s">
        <v>113</v>
      </c>
      <c r="CM123" t="s">
        <v>113</v>
      </c>
      <c r="CN123" t="s">
        <v>113</v>
      </c>
      <c r="CO123" t="s">
        <v>113</v>
      </c>
      <c r="CP123" t="s">
        <v>113</v>
      </c>
      <c r="CQ123">
        <v>50</v>
      </c>
      <c r="CR123">
        <v>50</v>
      </c>
      <c r="CS123" t="s">
        <v>113</v>
      </c>
      <c r="CT123" t="s">
        <v>113</v>
      </c>
      <c r="CU123">
        <v>3.912023005428146</v>
      </c>
      <c r="CV123">
        <v>3.2188758248682006</v>
      </c>
      <c r="CW123">
        <v>3.4660386277309301</v>
      </c>
      <c r="CX123">
        <v>32.009688664224626</v>
      </c>
      <c r="CY123">
        <v>0</v>
      </c>
      <c r="CZ123" t="s">
        <v>113</v>
      </c>
      <c r="DA123" t="s">
        <v>113</v>
      </c>
      <c r="DB123">
        <v>0</v>
      </c>
      <c r="DC123">
        <v>0</v>
      </c>
      <c r="DD123" t="s">
        <v>113</v>
      </c>
      <c r="DE123" t="s">
        <v>113</v>
      </c>
      <c r="DF123">
        <v>0</v>
      </c>
      <c r="DG123">
        <v>0</v>
      </c>
      <c r="DH123" t="s">
        <v>113</v>
      </c>
      <c r="DI123" t="s">
        <v>113</v>
      </c>
      <c r="DJ123">
        <v>7</v>
      </c>
      <c r="DK123">
        <v>7</v>
      </c>
      <c r="DL123" t="s">
        <v>113</v>
      </c>
      <c r="DM123" t="s">
        <v>113</v>
      </c>
      <c r="DN123" t="s">
        <v>113</v>
      </c>
      <c r="DO123" t="s">
        <v>113</v>
      </c>
      <c r="DP123" t="s">
        <v>113</v>
      </c>
      <c r="DQ123" t="s">
        <v>113</v>
      </c>
      <c r="DR123">
        <v>0</v>
      </c>
      <c r="DS123">
        <v>0</v>
      </c>
      <c r="DT123" t="s">
        <v>113</v>
      </c>
      <c r="DU123" t="s">
        <v>113</v>
      </c>
      <c r="DV123">
        <v>10</v>
      </c>
      <c r="DW123">
        <v>10</v>
      </c>
      <c r="DX123" t="s">
        <v>113</v>
      </c>
      <c r="DY123" t="s">
        <v>113</v>
      </c>
      <c r="DZ123">
        <v>17</v>
      </c>
      <c r="EA123">
        <v>17</v>
      </c>
      <c r="EB123" t="s">
        <v>113</v>
      </c>
      <c r="EC123" t="s">
        <v>113</v>
      </c>
      <c r="ED123" t="s">
        <v>113</v>
      </c>
      <c r="EE123" t="s">
        <v>113</v>
      </c>
      <c r="EF123" t="s">
        <v>113</v>
      </c>
      <c r="EG123" t="s">
        <v>113</v>
      </c>
      <c r="EH123" s="4" t="s">
        <v>113</v>
      </c>
      <c r="EI123" s="10" t="s">
        <v>113</v>
      </c>
      <c r="EJ123" s="10" t="s">
        <v>113</v>
      </c>
      <c r="EK123" s="10" t="s">
        <v>113</v>
      </c>
      <c r="EL123" s="10" t="s">
        <v>113</v>
      </c>
      <c r="EM123">
        <v>0</v>
      </c>
      <c r="EN123">
        <v>0</v>
      </c>
      <c r="EO123" s="8">
        <v>18.571428571428573</v>
      </c>
      <c r="EP123" s="8">
        <v>54.886003413801504</v>
      </c>
      <c r="EQ123" s="8">
        <v>30</v>
      </c>
      <c r="ER123" s="8">
        <v>60</v>
      </c>
      <c r="ES123" s="8">
        <v>45</v>
      </c>
      <c r="ET123" s="8">
        <v>30</v>
      </c>
      <c r="EU123" s="8">
        <v>30</v>
      </c>
      <c r="EV123" s="8">
        <v>30</v>
      </c>
      <c r="EW123" s="8">
        <v>3.4200000000000048</v>
      </c>
      <c r="EX123">
        <f t="shared" si="26"/>
        <v>1.3972410000000022</v>
      </c>
      <c r="EY123" s="8">
        <v>3.6800000000000033</v>
      </c>
      <c r="EZ123">
        <f t="shared" si="27"/>
        <v>1.5058560000000014</v>
      </c>
      <c r="FA123" s="8">
        <v>3.5500000000000043</v>
      </c>
      <c r="FB123">
        <f t="shared" si="28"/>
        <v>1.4515062500000018</v>
      </c>
      <c r="FC123" s="8">
        <v>0.26209099471722841</v>
      </c>
      <c r="FD123" s="8">
        <v>0.30058294874908914</v>
      </c>
      <c r="FE123" s="8">
        <v>0.28133697173315875</v>
      </c>
      <c r="FF123" s="8">
        <v>0.19468518443934585</v>
      </c>
      <c r="FG123" s="8">
        <f t="shared" si="30"/>
        <v>3.7446851844393501</v>
      </c>
      <c r="FH123" s="8">
        <v>44.211474671362474</v>
      </c>
      <c r="FI123" s="8">
        <v>56.345640029147447</v>
      </c>
      <c r="FJ123" s="8">
        <v>50.278557350254957</v>
      </c>
    </row>
    <row r="124" spans="1:166" x14ac:dyDescent="0.2">
      <c r="A124" t="s">
        <v>414</v>
      </c>
      <c r="B124" t="s">
        <v>23</v>
      </c>
      <c r="C124" t="s">
        <v>168</v>
      </c>
      <c r="D124" t="s">
        <v>150</v>
      </c>
      <c r="E124">
        <v>2</v>
      </c>
      <c r="F124" t="s">
        <v>134</v>
      </c>
      <c r="G124">
        <v>18</v>
      </c>
      <c r="H124" s="2" t="s">
        <v>320</v>
      </c>
      <c r="I124">
        <v>30.74446</v>
      </c>
      <c r="J124">
        <v>-81.473979999999997</v>
      </c>
      <c r="K124" s="3" t="s">
        <v>489</v>
      </c>
      <c r="L124" s="8">
        <v>12.4</v>
      </c>
      <c r="M124" t="s">
        <v>113</v>
      </c>
      <c r="N124" t="s">
        <v>113</v>
      </c>
      <c r="O124" t="s">
        <v>113</v>
      </c>
      <c r="P124" t="s">
        <v>113</v>
      </c>
      <c r="Q124" t="s">
        <v>113</v>
      </c>
      <c r="R124">
        <v>0</v>
      </c>
      <c r="S124">
        <v>0</v>
      </c>
      <c r="T124">
        <v>0</v>
      </c>
      <c r="U124" t="s">
        <v>113</v>
      </c>
      <c r="V124" s="9">
        <v>36</v>
      </c>
      <c r="W124" s="9">
        <v>36</v>
      </c>
      <c r="X124" t="s">
        <v>113</v>
      </c>
      <c r="Y124" t="s">
        <v>113</v>
      </c>
      <c r="Z124" s="7">
        <v>6.8140000000000001</v>
      </c>
      <c r="AA124" s="7">
        <v>6.8140000000000001</v>
      </c>
      <c r="AB124" t="s">
        <v>113</v>
      </c>
      <c r="AC124" t="s">
        <v>113</v>
      </c>
      <c r="AD124" t="s">
        <v>113</v>
      </c>
      <c r="AE124" t="s">
        <v>113</v>
      </c>
      <c r="AF124" t="s">
        <v>113</v>
      </c>
      <c r="AG124" t="s">
        <v>113</v>
      </c>
      <c r="AH124" s="7">
        <v>-220.85</v>
      </c>
      <c r="AI124" s="7">
        <v>-260.89999999999998</v>
      </c>
      <c r="AJ124" s="7">
        <v>-180.8</v>
      </c>
      <c r="AK124" s="7">
        <v>1.6633333333333333</v>
      </c>
      <c r="AL124" s="8">
        <v>0.52</v>
      </c>
      <c r="AM124" s="8">
        <v>0.56000000000000005</v>
      </c>
      <c r="AN124" s="8">
        <v>3.91</v>
      </c>
      <c r="AO124" s="8">
        <v>1.3333333333333334E-2</v>
      </c>
      <c r="AP124" s="8">
        <v>0.01</v>
      </c>
      <c r="AQ124" s="8">
        <v>0.01</v>
      </c>
      <c r="AR124" s="8">
        <v>0.02</v>
      </c>
      <c r="AS124" s="8">
        <v>0.06</v>
      </c>
      <c r="AT124" s="8">
        <v>0.06</v>
      </c>
      <c r="AU124" s="8">
        <v>0.06</v>
      </c>
      <c r="AV124" s="8">
        <v>0.06</v>
      </c>
      <c r="AW124" s="8">
        <v>0.13333333333333333</v>
      </c>
      <c r="AX124" s="8">
        <v>0.13</v>
      </c>
      <c r="AY124" s="8">
        <v>0.13</v>
      </c>
      <c r="AZ124" s="8">
        <v>0.14000000000000001</v>
      </c>
      <c r="BA124">
        <v>2</v>
      </c>
      <c r="BB124" s="9">
        <v>0</v>
      </c>
      <c r="BC124" s="9">
        <v>5</v>
      </c>
      <c r="BD124" s="9">
        <v>3</v>
      </c>
      <c r="BE124" s="8" t="s">
        <v>113</v>
      </c>
      <c r="BF124" s="8" t="s">
        <v>113</v>
      </c>
      <c r="BG124" s="8" t="s">
        <v>113</v>
      </c>
      <c r="BH124">
        <v>0.6</v>
      </c>
      <c r="BI124">
        <v>0.4</v>
      </c>
      <c r="BJ124">
        <v>0</v>
      </c>
      <c r="BK124">
        <v>22</v>
      </c>
      <c r="BL124">
        <v>24</v>
      </c>
      <c r="BM124">
        <v>7</v>
      </c>
      <c r="BN124">
        <v>19</v>
      </c>
      <c r="BO124">
        <v>22</v>
      </c>
      <c r="BP124">
        <v>16</v>
      </c>
      <c r="BQ124">
        <v>21</v>
      </c>
      <c r="BR124">
        <v>25</v>
      </c>
      <c r="BS124">
        <v>19</v>
      </c>
      <c r="BT124">
        <v>13</v>
      </c>
      <c r="BU124">
        <v>6</v>
      </c>
      <c r="BV124">
        <v>14</v>
      </c>
      <c r="BW124">
        <v>5</v>
      </c>
      <c r="BX124">
        <v>8</v>
      </c>
      <c r="BY124">
        <v>18</v>
      </c>
      <c r="BZ124">
        <v>15.933333333333334</v>
      </c>
      <c r="CA124" t="s">
        <v>113</v>
      </c>
      <c r="CB124" t="s">
        <v>113</v>
      </c>
      <c r="CC124" t="s">
        <v>113</v>
      </c>
      <c r="CD124" t="s">
        <v>113</v>
      </c>
      <c r="CE124" t="s">
        <v>113</v>
      </c>
      <c r="CF124" t="s">
        <v>113</v>
      </c>
      <c r="CG124" t="s">
        <v>113</v>
      </c>
      <c r="CH124" t="s">
        <v>113</v>
      </c>
      <c r="CI124" t="s">
        <v>113</v>
      </c>
      <c r="CJ124" t="s">
        <v>113</v>
      </c>
      <c r="CK124" t="s">
        <v>113</v>
      </c>
      <c r="CL124" t="s">
        <v>113</v>
      </c>
      <c r="CM124" t="s">
        <v>113</v>
      </c>
      <c r="CN124" t="s">
        <v>113</v>
      </c>
      <c r="CO124" t="s">
        <v>113</v>
      </c>
      <c r="CP124" t="s">
        <v>113</v>
      </c>
      <c r="CQ124">
        <v>3</v>
      </c>
      <c r="CR124">
        <v>3</v>
      </c>
      <c r="CS124" t="s">
        <v>113</v>
      </c>
      <c r="CT124" t="s">
        <v>113</v>
      </c>
      <c r="CU124">
        <v>1.0986122886681098</v>
      </c>
      <c r="CV124">
        <v>2.7684133508293005</v>
      </c>
      <c r="CW124">
        <v>0.40684833033801926</v>
      </c>
      <c r="CX124">
        <v>1.5020762689844451</v>
      </c>
      <c r="CY124">
        <v>0</v>
      </c>
      <c r="CZ124" t="s">
        <v>113</v>
      </c>
      <c r="DA124" t="s">
        <v>113</v>
      </c>
      <c r="DB124">
        <v>0</v>
      </c>
      <c r="DC124">
        <v>0</v>
      </c>
      <c r="DD124" t="s">
        <v>113</v>
      </c>
      <c r="DE124" t="s">
        <v>113</v>
      </c>
      <c r="DF124">
        <v>0</v>
      </c>
      <c r="DG124">
        <v>0</v>
      </c>
      <c r="DH124" t="s">
        <v>113</v>
      </c>
      <c r="DI124" t="s">
        <v>113</v>
      </c>
      <c r="DJ124">
        <v>4</v>
      </c>
      <c r="DK124">
        <v>4</v>
      </c>
      <c r="DL124" t="s">
        <v>113</v>
      </c>
      <c r="DM124" t="s">
        <v>113</v>
      </c>
      <c r="DN124" t="s">
        <v>113</v>
      </c>
      <c r="DO124" t="s">
        <v>113</v>
      </c>
      <c r="DP124" t="s">
        <v>113</v>
      </c>
      <c r="DQ124" t="s">
        <v>113</v>
      </c>
      <c r="DR124">
        <v>0</v>
      </c>
      <c r="DS124">
        <v>0</v>
      </c>
      <c r="DT124" t="s">
        <v>113</v>
      </c>
      <c r="DU124" t="s">
        <v>113</v>
      </c>
      <c r="DV124">
        <v>1</v>
      </c>
      <c r="DW124">
        <v>1</v>
      </c>
      <c r="DX124" t="s">
        <v>113</v>
      </c>
      <c r="DY124" t="s">
        <v>113</v>
      </c>
      <c r="DZ124">
        <v>29</v>
      </c>
      <c r="EA124">
        <v>29</v>
      </c>
      <c r="EB124" t="s">
        <v>113</v>
      </c>
      <c r="EC124" t="s">
        <v>113</v>
      </c>
      <c r="ED124" t="s">
        <v>113</v>
      </c>
      <c r="EE124" t="s">
        <v>113</v>
      </c>
      <c r="EF124" t="s">
        <v>113</v>
      </c>
      <c r="EG124" t="s">
        <v>113</v>
      </c>
      <c r="EH124" s="4" t="s">
        <v>113</v>
      </c>
      <c r="EI124" s="10" t="s">
        <v>113</v>
      </c>
      <c r="EJ124" s="10" t="s">
        <v>113</v>
      </c>
      <c r="EK124" s="10" t="s">
        <v>113</v>
      </c>
      <c r="EL124" s="10" t="s">
        <v>113</v>
      </c>
      <c r="EM124">
        <v>2</v>
      </c>
      <c r="EN124">
        <v>1</v>
      </c>
      <c r="EO124" s="8">
        <v>31.2</v>
      </c>
      <c r="EP124" s="8">
        <v>48.671055840039017</v>
      </c>
      <c r="EQ124" s="8">
        <v>40</v>
      </c>
      <c r="ER124" s="8">
        <v>40</v>
      </c>
      <c r="ES124" s="8">
        <v>40</v>
      </c>
      <c r="ET124" s="8">
        <v>20</v>
      </c>
      <c r="EU124" s="8">
        <v>20</v>
      </c>
      <c r="EV124" s="8">
        <v>20</v>
      </c>
      <c r="EW124" s="8">
        <v>2.3000000000000043</v>
      </c>
      <c r="EX124">
        <f t="shared" si="26"/>
        <v>0.93322500000000175</v>
      </c>
      <c r="EY124" s="8">
        <v>2.4600000000000044</v>
      </c>
      <c r="EZ124">
        <f t="shared" si="27"/>
        <v>0.99912900000000182</v>
      </c>
      <c r="FA124" s="8">
        <v>2.3800000000000043</v>
      </c>
      <c r="FB124">
        <f t="shared" si="28"/>
        <v>0.96616100000000182</v>
      </c>
      <c r="FC124" s="8">
        <v>4.0725657164013336E-2</v>
      </c>
      <c r="FD124" s="8">
        <v>9.1655858192823181E-2</v>
      </c>
      <c r="FE124" s="8">
        <v>6.6190757678418255E-2</v>
      </c>
      <c r="FF124" s="8">
        <v>4.580400431346543E-2</v>
      </c>
      <c r="FG124" s="8">
        <f t="shared" si="30"/>
        <v>2.4258040043134699</v>
      </c>
      <c r="FH124" s="8">
        <v>32.265827471306942</v>
      </c>
      <c r="FI124" s="8">
        <v>41.513186338089071</v>
      </c>
      <c r="FJ124" s="8">
        <v>36.88950690469801</v>
      </c>
    </row>
    <row r="125" spans="1:166" x14ac:dyDescent="0.2">
      <c r="A125" t="s">
        <v>286</v>
      </c>
      <c r="B125" t="s">
        <v>23</v>
      </c>
      <c r="C125" t="s">
        <v>168</v>
      </c>
      <c r="D125" t="s">
        <v>150</v>
      </c>
      <c r="E125">
        <v>2</v>
      </c>
      <c r="F125" t="s">
        <v>135</v>
      </c>
      <c r="G125">
        <v>18</v>
      </c>
      <c r="H125" s="2" t="s">
        <v>320</v>
      </c>
      <c r="I125">
        <v>30.74446</v>
      </c>
      <c r="J125">
        <v>-81.473979999999997</v>
      </c>
      <c r="K125" s="3" t="s">
        <v>491</v>
      </c>
      <c r="L125" s="8">
        <v>10.624999999999998</v>
      </c>
      <c r="M125" t="s">
        <v>113</v>
      </c>
      <c r="N125" t="s">
        <v>113</v>
      </c>
      <c r="O125" t="s">
        <v>113</v>
      </c>
      <c r="P125" t="s">
        <v>113</v>
      </c>
      <c r="Q125" t="s">
        <v>113</v>
      </c>
      <c r="R125">
        <v>0</v>
      </c>
      <c r="S125">
        <v>0</v>
      </c>
      <c r="T125">
        <v>0</v>
      </c>
      <c r="U125" t="s">
        <v>113</v>
      </c>
      <c r="V125" s="9">
        <v>35</v>
      </c>
      <c r="W125" s="9">
        <v>35</v>
      </c>
      <c r="X125" t="s">
        <v>113</v>
      </c>
      <c r="Y125" t="s">
        <v>113</v>
      </c>
      <c r="Z125" s="7">
        <v>6.6849999999999996</v>
      </c>
      <c r="AA125" s="7">
        <v>6.6849999999999996</v>
      </c>
      <c r="AB125" t="s">
        <v>113</v>
      </c>
      <c r="AC125" t="s">
        <v>113</v>
      </c>
      <c r="AD125" t="s">
        <v>113</v>
      </c>
      <c r="AE125" t="s">
        <v>113</v>
      </c>
      <c r="AF125" t="s">
        <v>113</v>
      </c>
      <c r="AG125" t="s">
        <v>113</v>
      </c>
      <c r="AH125" s="7">
        <v>-208.2</v>
      </c>
      <c r="AI125" s="7">
        <v>-309.89999999999998</v>
      </c>
      <c r="AJ125" s="7">
        <v>-106.5</v>
      </c>
      <c r="AK125" s="7">
        <v>0.35666666666666669</v>
      </c>
      <c r="AL125" s="8">
        <v>1.07</v>
      </c>
      <c r="AM125" s="8">
        <v>0.51</v>
      </c>
      <c r="AN125" s="8">
        <v>-0.51</v>
      </c>
      <c r="AO125" s="8">
        <v>0.01</v>
      </c>
      <c r="AP125" s="8">
        <v>0.01</v>
      </c>
      <c r="AQ125" s="8">
        <v>0.01</v>
      </c>
      <c r="AR125" s="8">
        <v>0.01</v>
      </c>
      <c r="AS125" s="8">
        <v>6.6666666666666666E-2</v>
      </c>
      <c r="AT125" s="8">
        <v>0.06</v>
      </c>
      <c r="AU125" s="8">
        <v>7.0000000000000007E-2</v>
      </c>
      <c r="AV125" s="8">
        <v>7.0000000000000007E-2</v>
      </c>
      <c r="AW125" s="8">
        <v>0.14000000000000001</v>
      </c>
      <c r="AX125" s="8">
        <v>0.14000000000000001</v>
      </c>
      <c r="AY125" s="8">
        <v>0.14000000000000001</v>
      </c>
      <c r="AZ125" s="8">
        <v>0.14000000000000001</v>
      </c>
      <c r="BA125">
        <v>2</v>
      </c>
      <c r="BB125" s="9">
        <v>4</v>
      </c>
      <c r="BC125" s="9">
        <v>3</v>
      </c>
      <c r="BD125" s="9">
        <v>2</v>
      </c>
      <c r="BE125" s="8" t="s">
        <v>113</v>
      </c>
      <c r="BF125" s="8" t="s">
        <v>113</v>
      </c>
      <c r="BG125" s="8" t="s">
        <v>113</v>
      </c>
      <c r="BH125">
        <v>1</v>
      </c>
      <c r="BI125">
        <v>0</v>
      </c>
      <c r="BJ125">
        <v>0</v>
      </c>
      <c r="BK125">
        <v>21</v>
      </c>
      <c r="BL125">
        <v>12</v>
      </c>
      <c r="BM125">
        <v>14</v>
      </c>
      <c r="BN125">
        <v>18</v>
      </c>
      <c r="BO125">
        <v>6</v>
      </c>
      <c r="BP125">
        <v>21</v>
      </c>
      <c r="BQ125">
        <v>22</v>
      </c>
      <c r="BR125">
        <v>14</v>
      </c>
      <c r="BS125">
        <v>15</v>
      </c>
      <c r="BT125">
        <v>14</v>
      </c>
      <c r="BU125">
        <v>31</v>
      </c>
      <c r="BV125">
        <v>5</v>
      </c>
      <c r="BW125">
        <v>5</v>
      </c>
      <c r="BX125">
        <v>12</v>
      </c>
      <c r="BY125">
        <v>21</v>
      </c>
      <c r="BZ125">
        <v>15.4</v>
      </c>
      <c r="CA125" t="s">
        <v>113</v>
      </c>
      <c r="CB125" t="s">
        <v>113</v>
      </c>
      <c r="CC125" t="s">
        <v>113</v>
      </c>
      <c r="CD125" t="s">
        <v>113</v>
      </c>
      <c r="CE125" t="s">
        <v>113</v>
      </c>
      <c r="CF125" t="s">
        <v>113</v>
      </c>
      <c r="CG125" t="s">
        <v>113</v>
      </c>
      <c r="CH125" t="s">
        <v>113</v>
      </c>
      <c r="CI125" t="s">
        <v>113</v>
      </c>
      <c r="CJ125" t="s">
        <v>113</v>
      </c>
      <c r="CK125" t="s">
        <v>113</v>
      </c>
      <c r="CL125" t="s">
        <v>113</v>
      </c>
      <c r="CM125" t="s">
        <v>113</v>
      </c>
      <c r="CN125" t="s">
        <v>113</v>
      </c>
      <c r="CO125" t="s">
        <v>113</v>
      </c>
      <c r="CP125" t="s">
        <v>113</v>
      </c>
      <c r="CQ125">
        <v>5</v>
      </c>
      <c r="CR125">
        <v>5</v>
      </c>
      <c r="CS125" t="s">
        <v>113</v>
      </c>
      <c r="CT125" t="s">
        <v>113</v>
      </c>
      <c r="CU125">
        <v>1.6094379124341003</v>
      </c>
      <c r="CV125">
        <v>2.7343675094195836</v>
      </c>
      <c r="CW125">
        <v>0.73183346382053927</v>
      </c>
      <c r="CX125">
        <v>2.0788886828102244</v>
      </c>
      <c r="CY125">
        <v>0</v>
      </c>
      <c r="CZ125" t="s">
        <v>113</v>
      </c>
      <c r="DA125" t="s">
        <v>113</v>
      </c>
      <c r="DB125">
        <v>0</v>
      </c>
      <c r="DC125">
        <v>0</v>
      </c>
      <c r="DD125" t="s">
        <v>113</v>
      </c>
      <c r="DE125" t="s">
        <v>113</v>
      </c>
      <c r="DF125">
        <v>0</v>
      </c>
      <c r="DG125">
        <v>0</v>
      </c>
      <c r="DH125" t="s">
        <v>113</v>
      </c>
      <c r="DI125" t="s">
        <v>113</v>
      </c>
      <c r="DJ125">
        <v>6</v>
      </c>
      <c r="DK125">
        <v>6</v>
      </c>
      <c r="DL125" t="s">
        <v>113</v>
      </c>
      <c r="DM125" t="s">
        <v>113</v>
      </c>
      <c r="DN125" t="s">
        <v>113</v>
      </c>
      <c r="DO125" t="s">
        <v>113</v>
      </c>
      <c r="DP125" t="s">
        <v>113</v>
      </c>
      <c r="DQ125" t="s">
        <v>113</v>
      </c>
      <c r="DR125">
        <v>0</v>
      </c>
      <c r="DS125">
        <v>0</v>
      </c>
      <c r="DT125" t="s">
        <v>113</v>
      </c>
      <c r="DU125" t="s">
        <v>113</v>
      </c>
      <c r="DV125">
        <v>1</v>
      </c>
      <c r="DW125">
        <v>1</v>
      </c>
      <c r="DX125" t="s">
        <v>113</v>
      </c>
      <c r="DY125" t="s">
        <v>113</v>
      </c>
      <c r="DZ125">
        <v>3</v>
      </c>
      <c r="EA125">
        <v>3</v>
      </c>
      <c r="EB125" t="s">
        <v>113</v>
      </c>
      <c r="EC125" t="s">
        <v>113</v>
      </c>
      <c r="ED125" t="s">
        <v>113</v>
      </c>
      <c r="EE125" t="s">
        <v>113</v>
      </c>
      <c r="EF125" t="s">
        <v>113</v>
      </c>
      <c r="EG125" t="s">
        <v>113</v>
      </c>
      <c r="EH125" s="4" t="s">
        <v>113</v>
      </c>
      <c r="EI125" s="10" t="s">
        <v>113</v>
      </c>
      <c r="EJ125" s="10" t="s">
        <v>113</v>
      </c>
      <c r="EK125" s="10" t="s">
        <v>113</v>
      </c>
      <c r="EL125" s="10" t="s">
        <v>113</v>
      </c>
      <c r="EM125">
        <v>2</v>
      </c>
      <c r="EN125">
        <v>1</v>
      </c>
      <c r="EO125" s="8">
        <v>28.478260869565208</v>
      </c>
      <c r="EP125" s="8">
        <v>34.159351377712753</v>
      </c>
      <c r="EQ125" s="8">
        <v>30</v>
      </c>
      <c r="ER125" s="8">
        <v>30</v>
      </c>
      <c r="ES125" s="8">
        <v>30</v>
      </c>
      <c r="ET125" s="8">
        <v>30</v>
      </c>
      <c r="EU125" s="8">
        <v>30</v>
      </c>
      <c r="EV125" s="8">
        <v>30</v>
      </c>
      <c r="EW125" s="8">
        <v>2.2600000000000087</v>
      </c>
      <c r="EX125">
        <f t="shared" si="26"/>
        <v>0.91676900000000361</v>
      </c>
      <c r="EY125" s="8">
        <v>3.5399999999999916</v>
      </c>
      <c r="EZ125">
        <f t="shared" si="27"/>
        <v>1.4473289999999968</v>
      </c>
      <c r="FA125" s="8">
        <v>2.9000000000000004</v>
      </c>
      <c r="FB125">
        <f t="shared" si="28"/>
        <v>1.1810250000000002</v>
      </c>
      <c r="FC125" s="8">
        <v>0.1063422111515616</v>
      </c>
      <c r="FD125" s="8">
        <v>5.9579496774828891E-2</v>
      </c>
      <c r="FE125" s="8">
        <v>8.2960853963195247E-2</v>
      </c>
      <c r="FF125" s="8">
        <v>5.7408910942531109E-2</v>
      </c>
      <c r="FG125" s="8">
        <f t="shared" si="30"/>
        <v>2.9574089109425317</v>
      </c>
      <c r="FH125" s="8">
        <v>37.315577696876787</v>
      </c>
      <c r="FI125" s="8">
        <v>53.390122605741311</v>
      </c>
      <c r="FJ125" s="8">
        <v>45.352850151309049</v>
      </c>
    </row>
    <row r="126" spans="1:166" x14ac:dyDescent="0.2">
      <c r="A126" t="s">
        <v>415</v>
      </c>
      <c r="B126" t="s">
        <v>23</v>
      </c>
      <c r="C126" t="s">
        <v>168</v>
      </c>
      <c r="D126" t="s">
        <v>150</v>
      </c>
      <c r="E126">
        <v>2</v>
      </c>
      <c r="F126" t="s">
        <v>220</v>
      </c>
      <c r="G126">
        <v>18</v>
      </c>
      <c r="H126" s="2" t="s">
        <v>320</v>
      </c>
      <c r="I126">
        <v>30.74446</v>
      </c>
      <c r="J126">
        <v>-81.473979999999997</v>
      </c>
      <c r="K126" s="3" t="s">
        <v>489</v>
      </c>
      <c r="L126" s="8">
        <v>12.55</v>
      </c>
      <c r="M126" t="s">
        <v>113</v>
      </c>
      <c r="N126" t="s">
        <v>113</v>
      </c>
      <c r="O126" t="s">
        <v>113</v>
      </c>
      <c r="P126" t="s">
        <v>113</v>
      </c>
      <c r="Q126" t="s">
        <v>113</v>
      </c>
      <c r="R126">
        <v>0</v>
      </c>
      <c r="S126">
        <v>0</v>
      </c>
      <c r="T126">
        <v>0</v>
      </c>
      <c r="U126" t="s">
        <v>113</v>
      </c>
      <c r="V126" s="9">
        <v>35</v>
      </c>
      <c r="W126" s="9">
        <v>35</v>
      </c>
      <c r="X126" t="s">
        <v>113</v>
      </c>
      <c r="Y126" t="s">
        <v>113</v>
      </c>
      <c r="Z126" s="7">
        <v>7.3289999999999997</v>
      </c>
      <c r="AA126" s="7">
        <v>7.3289999999999997</v>
      </c>
      <c r="AB126" t="s">
        <v>113</v>
      </c>
      <c r="AC126" t="s">
        <v>113</v>
      </c>
      <c r="AD126" t="s">
        <v>113</v>
      </c>
      <c r="AE126" t="s">
        <v>113</v>
      </c>
      <c r="AF126" t="s">
        <v>113</v>
      </c>
      <c r="AG126" t="s">
        <v>113</v>
      </c>
      <c r="AH126" s="7">
        <v>-244.2</v>
      </c>
      <c r="AI126" s="7">
        <v>-287.8</v>
      </c>
      <c r="AJ126" s="7">
        <v>-200.6</v>
      </c>
      <c r="AK126" s="7">
        <v>2.6666666666666665</v>
      </c>
      <c r="AL126" s="8">
        <v>2.21</v>
      </c>
      <c r="AM126" s="8">
        <v>3.07</v>
      </c>
      <c r="AN126" s="8">
        <v>2.72</v>
      </c>
      <c r="AO126" s="8">
        <v>0.01</v>
      </c>
      <c r="AP126" s="8">
        <v>0</v>
      </c>
      <c r="AQ126" s="8">
        <v>0</v>
      </c>
      <c r="AR126" s="8">
        <v>0.03</v>
      </c>
      <c r="AS126" s="8">
        <v>0.10666666666666667</v>
      </c>
      <c r="AT126" s="8">
        <v>7.0000000000000007E-2</v>
      </c>
      <c r="AU126" s="8">
        <v>0.06</v>
      </c>
      <c r="AV126" s="8">
        <v>0.19</v>
      </c>
      <c r="AW126" s="8">
        <v>0.21666666666666667</v>
      </c>
      <c r="AX126" s="8">
        <v>0.14000000000000001</v>
      </c>
      <c r="AY126" s="8">
        <v>0.14000000000000001</v>
      </c>
      <c r="AZ126" s="8">
        <v>0.37</v>
      </c>
      <c r="BA126">
        <v>0</v>
      </c>
      <c r="BB126" s="9">
        <v>54</v>
      </c>
      <c r="BC126" s="9">
        <v>55</v>
      </c>
      <c r="BD126" s="9">
        <v>2</v>
      </c>
      <c r="BE126" s="8" t="s">
        <v>113</v>
      </c>
      <c r="BF126" s="8" t="s">
        <v>113</v>
      </c>
      <c r="BG126" s="8" t="s">
        <v>113</v>
      </c>
      <c r="BH126">
        <v>0.9</v>
      </c>
      <c r="BI126">
        <v>0.1</v>
      </c>
      <c r="BJ126">
        <v>0</v>
      </c>
      <c r="BK126">
        <v>42</v>
      </c>
      <c r="BL126">
        <v>29</v>
      </c>
      <c r="BM126">
        <v>27</v>
      </c>
      <c r="BN126">
        <v>11</v>
      </c>
      <c r="BO126">
        <v>19</v>
      </c>
      <c r="BP126">
        <v>10</v>
      </c>
      <c r="BQ126">
        <v>42</v>
      </c>
      <c r="BR126">
        <v>19</v>
      </c>
      <c r="BS126">
        <v>49</v>
      </c>
      <c r="BT126">
        <v>12</v>
      </c>
      <c r="BU126">
        <v>37</v>
      </c>
      <c r="BV126">
        <v>43</v>
      </c>
      <c r="BW126">
        <v>35</v>
      </c>
      <c r="BX126">
        <v>26</v>
      </c>
      <c r="BY126">
        <v>16</v>
      </c>
      <c r="BZ126">
        <v>27.8</v>
      </c>
      <c r="CA126" t="s">
        <v>113</v>
      </c>
      <c r="CB126" t="s">
        <v>113</v>
      </c>
      <c r="CC126" t="s">
        <v>113</v>
      </c>
      <c r="CD126" t="s">
        <v>113</v>
      </c>
      <c r="CE126" t="s">
        <v>113</v>
      </c>
      <c r="CF126" t="s">
        <v>113</v>
      </c>
      <c r="CG126" t="s">
        <v>113</v>
      </c>
      <c r="CH126" t="s">
        <v>113</v>
      </c>
      <c r="CI126" t="s">
        <v>113</v>
      </c>
      <c r="CJ126" t="s">
        <v>113</v>
      </c>
      <c r="CK126" t="s">
        <v>113</v>
      </c>
      <c r="CL126" t="s">
        <v>113</v>
      </c>
      <c r="CM126" t="s">
        <v>113</v>
      </c>
      <c r="CN126" t="s">
        <v>113</v>
      </c>
      <c r="CO126" t="s">
        <v>113</v>
      </c>
      <c r="CP126" t="s">
        <v>113</v>
      </c>
      <c r="CQ126">
        <v>24</v>
      </c>
      <c r="CR126">
        <v>24</v>
      </c>
      <c r="CS126" t="s">
        <v>113</v>
      </c>
      <c r="CT126" t="s">
        <v>113</v>
      </c>
      <c r="CU126">
        <v>3.1780538303479458</v>
      </c>
      <c r="CV126">
        <v>3.3250360206965914</v>
      </c>
      <c r="CW126">
        <v>3.1129794515494389</v>
      </c>
      <c r="CX126">
        <v>22.48794643241564</v>
      </c>
      <c r="CY126">
        <v>0</v>
      </c>
      <c r="CZ126" t="s">
        <v>113</v>
      </c>
      <c r="DA126" t="s">
        <v>113</v>
      </c>
      <c r="DB126">
        <v>0</v>
      </c>
      <c r="DC126">
        <v>0</v>
      </c>
      <c r="DD126" t="s">
        <v>113</v>
      </c>
      <c r="DE126" t="s">
        <v>113</v>
      </c>
      <c r="DF126">
        <v>0</v>
      </c>
      <c r="DG126">
        <v>0</v>
      </c>
      <c r="DH126" t="s">
        <v>113</v>
      </c>
      <c r="DI126" t="s">
        <v>113</v>
      </c>
      <c r="DJ126">
        <v>7</v>
      </c>
      <c r="DK126">
        <v>7</v>
      </c>
      <c r="DL126" t="s">
        <v>113</v>
      </c>
      <c r="DM126" t="s">
        <v>113</v>
      </c>
      <c r="DN126" t="s">
        <v>113</v>
      </c>
      <c r="DO126" t="s">
        <v>113</v>
      </c>
      <c r="DP126" t="s">
        <v>113</v>
      </c>
      <c r="DQ126" t="s">
        <v>113</v>
      </c>
      <c r="DR126">
        <v>0</v>
      </c>
      <c r="DS126">
        <v>0</v>
      </c>
      <c r="DT126" t="s">
        <v>113</v>
      </c>
      <c r="DU126" t="s">
        <v>113</v>
      </c>
      <c r="DV126">
        <v>13</v>
      </c>
      <c r="DW126">
        <v>13</v>
      </c>
      <c r="DX126" t="s">
        <v>113</v>
      </c>
      <c r="DY126" t="s">
        <v>113</v>
      </c>
      <c r="DZ126">
        <v>27</v>
      </c>
      <c r="EA126">
        <v>27</v>
      </c>
      <c r="EB126" t="s">
        <v>113</v>
      </c>
      <c r="EC126" t="s">
        <v>113</v>
      </c>
      <c r="ED126" t="s">
        <v>113</v>
      </c>
      <c r="EE126" t="s">
        <v>113</v>
      </c>
      <c r="EF126" t="s">
        <v>113</v>
      </c>
      <c r="EG126" t="s">
        <v>113</v>
      </c>
      <c r="EH126" s="4" t="s">
        <v>113</v>
      </c>
      <c r="EI126" s="10" t="s">
        <v>113</v>
      </c>
      <c r="EJ126" s="10" t="s">
        <v>113</v>
      </c>
      <c r="EK126" s="10" t="s">
        <v>113</v>
      </c>
      <c r="EL126" s="10" t="s">
        <v>113</v>
      </c>
      <c r="EM126">
        <v>2</v>
      </c>
      <c r="EN126">
        <v>0</v>
      </c>
      <c r="EO126" s="8">
        <v>29.387755102040824</v>
      </c>
      <c r="EP126" s="8">
        <v>56.391733723482076</v>
      </c>
      <c r="EQ126" s="8">
        <v>60</v>
      </c>
      <c r="ER126" s="8">
        <v>10</v>
      </c>
      <c r="ES126" s="8">
        <v>35</v>
      </c>
      <c r="ET126" s="8">
        <v>30</v>
      </c>
      <c r="EU126" s="8">
        <v>50</v>
      </c>
      <c r="EV126" s="8">
        <v>40</v>
      </c>
      <c r="EW126" s="8">
        <v>3.7199999999999989</v>
      </c>
      <c r="EX126">
        <f t="shared" si="26"/>
        <v>1.5225959999999996</v>
      </c>
      <c r="EY126" s="8">
        <v>5.8200000000000074</v>
      </c>
      <c r="EZ126">
        <f t="shared" si="27"/>
        <v>2.4126810000000032</v>
      </c>
      <c r="FA126" s="8">
        <v>4.7700000000000031</v>
      </c>
      <c r="FB126">
        <f t="shared" si="28"/>
        <v>1.9648822500000014</v>
      </c>
      <c r="FC126" s="8">
        <v>8.4099237099777749E-2</v>
      </c>
      <c r="FD126" s="8">
        <v>0.15715948777648431</v>
      </c>
      <c r="FE126" s="8">
        <v>0.12062936243813102</v>
      </c>
      <c r="FF126" s="8">
        <v>8.3475518807186663E-2</v>
      </c>
      <c r="FG126" s="8">
        <f t="shared" si="30"/>
        <v>4.8534755188071896</v>
      </c>
      <c r="FH126" s="8">
        <v>59.626359103742431</v>
      </c>
      <c r="FI126" s="8">
        <v>101.76561893674815</v>
      </c>
      <c r="FJ126" s="8">
        <v>80.695989020245293</v>
      </c>
    </row>
    <row r="127" spans="1:166" x14ac:dyDescent="0.2">
      <c r="A127" t="s">
        <v>416</v>
      </c>
      <c r="B127" t="s">
        <v>23</v>
      </c>
      <c r="C127" t="s">
        <v>168</v>
      </c>
      <c r="D127" t="s">
        <v>150</v>
      </c>
      <c r="E127">
        <v>2</v>
      </c>
      <c r="F127" t="s">
        <v>221</v>
      </c>
      <c r="G127">
        <v>18</v>
      </c>
      <c r="H127" s="2" t="s">
        <v>320</v>
      </c>
      <c r="I127">
        <v>30.74446</v>
      </c>
      <c r="J127">
        <v>-81.473979999999997</v>
      </c>
      <c r="K127" s="3" t="s">
        <v>489</v>
      </c>
      <c r="L127" s="8">
        <v>10.099999999999998</v>
      </c>
      <c r="M127" t="s">
        <v>113</v>
      </c>
      <c r="N127" t="s">
        <v>113</v>
      </c>
      <c r="O127" t="s">
        <v>113</v>
      </c>
      <c r="P127" t="s">
        <v>113</v>
      </c>
      <c r="Q127" t="s">
        <v>113</v>
      </c>
      <c r="R127">
        <v>0</v>
      </c>
      <c r="S127">
        <v>0</v>
      </c>
      <c r="T127">
        <v>0</v>
      </c>
      <c r="U127" t="s">
        <v>113</v>
      </c>
      <c r="V127" s="9">
        <v>37</v>
      </c>
      <c r="W127" s="9">
        <v>37</v>
      </c>
      <c r="X127" t="s">
        <v>113</v>
      </c>
      <c r="Y127" t="s">
        <v>113</v>
      </c>
      <c r="Z127" s="7">
        <v>7.9690000000000003</v>
      </c>
      <c r="AA127" s="7">
        <v>7.9690000000000003</v>
      </c>
      <c r="AB127" t="s">
        <v>113</v>
      </c>
      <c r="AC127" t="s">
        <v>113</v>
      </c>
      <c r="AD127" t="s">
        <v>113</v>
      </c>
      <c r="AE127" t="s">
        <v>113</v>
      </c>
      <c r="AF127" t="s">
        <v>113</v>
      </c>
      <c r="AG127" t="s">
        <v>113</v>
      </c>
      <c r="AH127" s="7">
        <v>-246.55</v>
      </c>
      <c r="AI127" s="7">
        <v>-269.5</v>
      </c>
      <c r="AJ127" s="7">
        <v>-223.6</v>
      </c>
      <c r="AK127" s="7">
        <v>0.85</v>
      </c>
      <c r="AL127" s="8">
        <v>0.32</v>
      </c>
      <c r="AM127" s="8">
        <v>0.7</v>
      </c>
      <c r="AN127" s="8">
        <v>1.53</v>
      </c>
      <c r="AO127" s="8">
        <v>3.3333333333333333E-2</v>
      </c>
      <c r="AP127" s="8">
        <v>0.02</v>
      </c>
      <c r="AQ127" s="8">
        <v>0.03</v>
      </c>
      <c r="AR127" s="8">
        <v>0.05</v>
      </c>
      <c r="AS127" s="8">
        <v>0.12333333333333334</v>
      </c>
      <c r="AT127" s="8">
        <v>0.11</v>
      </c>
      <c r="AU127" s="8">
        <v>7.0000000000000007E-2</v>
      </c>
      <c r="AV127" s="8">
        <v>0.19</v>
      </c>
      <c r="AW127" s="8">
        <v>0.20666666666666667</v>
      </c>
      <c r="AX127" s="8">
        <v>0.22</v>
      </c>
      <c r="AY127" s="8">
        <v>0.09</v>
      </c>
      <c r="AZ127" s="8">
        <v>0.31</v>
      </c>
      <c r="BA127">
        <v>2</v>
      </c>
      <c r="BB127" s="9">
        <v>32</v>
      </c>
      <c r="BC127" s="9">
        <v>10</v>
      </c>
      <c r="BD127" s="9">
        <v>3</v>
      </c>
      <c r="BE127" s="8" t="s">
        <v>113</v>
      </c>
      <c r="BF127" s="8" t="s">
        <v>113</v>
      </c>
      <c r="BG127" s="8" t="s">
        <v>113</v>
      </c>
      <c r="BH127">
        <v>0.9</v>
      </c>
      <c r="BI127">
        <v>0.1</v>
      </c>
      <c r="BJ127">
        <v>0</v>
      </c>
      <c r="BK127">
        <v>9</v>
      </c>
      <c r="BL127">
        <v>22</v>
      </c>
      <c r="BM127">
        <v>10</v>
      </c>
      <c r="BN127">
        <v>7</v>
      </c>
      <c r="BO127">
        <v>3</v>
      </c>
      <c r="BP127">
        <v>32</v>
      </c>
      <c r="BQ127">
        <v>9</v>
      </c>
      <c r="BR127">
        <v>16</v>
      </c>
      <c r="BS127">
        <v>21</v>
      </c>
      <c r="BT127">
        <v>18</v>
      </c>
      <c r="BU127">
        <v>9</v>
      </c>
      <c r="BV127">
        <v>18</v>
      </c>
      <c r="BW127">
        <v>32</v>
      </c>
      <c r="BX127">
        <v>3</v>
      </c>
      <c r="BY127">
        <v>3</v>
      </c>
      <c r="BZ127">
        <v>14.133333333333333</v>
      </c>
      <c r="CA127" t="s">
        <v>113</v>
      </c>
      <c r="CB127" t="s">
        <v>113</v>
      </c>
      <c r="CC127" t="s">
        <v>113</v>
      </c>
      <c r="CD127" t="s">
        <v>113</v>
      </c>
      <c r="CE127" t="s">
        <v>113</v>
      </c>
      <c r="CF127" t="s">
        <v>113</v>
      </c>
      <c r="CG127" t="s">
        <v>113</v>
      </c>
      <c r="CH127" t="s">
        <v>113</v>
      </c>
      <c r="CI127" t="s">
        <v>113</v>
      </c>
      <c r="CJ127" t="s">
        <v>113</v>
      </c>
      <c r="CK127" t="s">
        <v>113</v>
      </c>
      <c r="CL127" t="s">
        <v>113</v>
      </c>
      <c r="CM127" t="s">
        <v>113</v>
      </c>
      <c r="CN127" t="s">
        <v>113</v>
      </c>
      <c r="CO127" t="s">
        <v>113</v>
      </c>
      <c r="CP127" t="s">
        <v>113</v>
      </c>
      <c r="CQ127">
        <v>9</v>
      </c>
      <c r="CR127">
        <v>9</v>
      </c>
      <c r="CS127" t="s">
        <v>113</v>
      </c>
      <c r="CT127" t="s">
        <v>113</v>
      </c>
      <c r="CU127">
        <v>2.1972245773362196</v>
      </c>
      <c r="CV127">
        <v>2.6485360735698023</v>
      </c>
      <c r="CW127">
        <v>1.0129536270305648</v>
      </c>
      <c r="CX127">
        <v>2.7537224843814898</v>
      </c>
      <c r="CY127">
        <v>0</v>
      </c>
      <c r="CZ127" t="s">
        <v>113</v>
      </c>
      <c r="DA127" t="s">
        <v>113</v>
      </c>
      <c r="DB127">
        <v>0</v>
      </c>
      <c r="DC127">
        <v>0</v>
      </c>
      <c r="DD127" t="s">
        <v>113</v>
      </c>
      <c r="DE127" t="s">
        <v>113</v>
      </c>
      <c r="DF127">
        <v>0</v>
      </c>
      <c r="DG127">
        <v>0</v>
      </c>
      <c r="DH127" t="s">
        <v>113</v>
      </c>
      <c r="DI127" t="s">
        <v>113</v>
      </c>
      <c r="DJ127">
        <v>5</v>
      </c>
      <c r="DK127">
        <v>5</v>
      </c>
      <c r="DL127" t="s">
        <v>113</v>
      </c>
      <c r="DM127" t="s">
        <v>113</v>
      </c>
      <c r="DN127" t="s">
        <v>113</v>
      </c>
      <c r="DO127" t="s">
        <v>113</v>
      </c>
      <c r="DP127" t="s">
        <v>113</v>
      </c>
      <c r="DQ127" t="s">
        <v>113</v>
      </c>
      <c r="DR127">
        <v>0</v>
      </c>
      <c r="DS127">
        <v>0</v>
      </c>
      <c r="DT127" t="s">
        <v>113</v>
      </c>
      <c r="DU127" t="s">
        <v>113</v>
      </c>
      <c r="DV127">
        <v>4</v>
      </c>
      <c r="DW127">
        <v>4</v>
      </c>
      <c r="DX127" t="s">
        <v>113</v>
      </c>
      <c r="DY127" t="s">
        <v>113</v>
      </c>
      <c r="DZ127">
        <v>15</v>
      </c>
      <c r="EA127">
        <v>15</v>
      </c>
      <c r="EB127" t="s">
        <v>113</v>
      </c>
      <c r="EC127" t="s">
        <v>113</v>
      </c>
      <c r="ED127" t="s">
        <v>113</v>
      </c>
      <c r="EE127" t="s">
        <v>113</v>
      </c>
      <c r="EF127" t="s">
        <v>113</v>
      </c>
      <c r="EG127" t="s">
        <v>113</v>
      </c>
      <c r="EH127" s="4" t="s">
        <v>113</v>
      </c>
      <c r="EI127" s="10" t="s">
        <v>113</v>
      </c>
      <c r="EJ127" s="10" t="s">
        <v>113</v>
      </c>
      <c r="EK127" s="10" t="s">
        <v>113</v>
      </c>
      <c r="EL127" s="10" t="s">
        <v>113</v>
      </c>
      <c r="EM127">
        <v>2</v>
      </c>
      <c r="EN127">
        <v>1</v>
      </c>
      <c r="EO127" s="8">
        <v>22.452830188679236</v>
      </c>
      <c r="EP127" s="8">
        <v>66.157644476956847</v>
      </c>
      <c r="EQ127" s="8">
        <v>30</v>
      </c>
      <c r="ER127" s="8">
        <v>30</v>
      </c>
      <c r="ES127" s="8">
        <v>30</v>
      </c>
      <c r="ET127" s="8">
        <v>30</v>
      </c>
      <c r="EU127" s="8">
        <v>50</v>
      </c>
      <c r="EV127" s="8">
        <v>40</v>
      </c>
      <c r="EW127" s="8">
        <v>3.2199999999999918</v>
      </c>
      <c r="EX127">
        <f t="shared" si="26"/>
        <v>1.3139209999999966</v>
      </c>
      <c r="EY127" s="8">
        <v>3.9400000000000013</v>
      </c>
      <c r="EZ127">
        <f t="shared" si="27"/>
        <v>1.6148090000000006</v>
      </c>
      <c r="FA127" s="8">
        <v>3.5799999999999965</v>
      </c>
      <c r="FB127">
        <f t="shared" si="28"/>
        <v>1.4640409999999986</v>
      </c>
      <c r="FC127" s="8">
        <v>3.3238366571699908E-2</v>
      </c>
      <c r="FD127" s="8">
        <v>8.799627309902169E-3</v>
      </c>
      <c r="FE127" s="8">
        <v>2.1018996940801039E-2</v>
      </c>
      <c r="FF127" s="8">
        <v>1.4545145883034318E-2</v>
      </c>
      <c r="FG127" s="8">
        <f t="shared" si="30"/>
        <v>3.5945451458830306</v>
      </c>
      <c r="FH127" s="8">
        <v>41.067188983855651</v>
      </c>
      <c r="FI127" s="8">
        <v>57.590972617630307</v>
      </c>
      <c r="FJ127" s="8">
        <v>49.329080800742979</v>
      </c>
    </row>
    <row r="128" spans="1:166" x14ac:dyDescent="0.2">
      <c r="A128" t="s">
        <v>417</v>
      </c>
      <c r="B128" t="s">
        <v>23</v>
      </c>
      <c r="C128" t="s">
        <v>168</v>
      </c>
      <c r="D128" t="s">
        <v>151</v>
      </c>
      <c r="E128">
        <v>3</v>
      </c>
      <c r="F128" t="s">
        <v>134</v>
      </c>
      <c r="G128">
        <v>18</v>
      </c>
      <c r="H128" s="2" t="s">
        <v>320</v>
      </c>
      <c r="I128" s="3">
        <v>30.743269999999999</v>
      </c>
      <c r="J128" s="3">
        <v>-81.474559999999997</v>
      </c>
      <c r="K128" s="3" t="s">
        <v>489</v>
      </c>
      <c r="L128" s="8">
        <v>23.224999999999998</v>
      </c>
      <c r="M128" t="s">
        <v>113</v>
      </c>
      <c r="N128" t="s">
        <v>113</v>
      </c>
      <c r="O128" t="s">
        <v>113</v>
      </c>
      <c r="P128" t="s">
        <v>113</v>
      </c>
      <c r="Q128" t="s">
        <v>113</v>
      </c>
      <c r="R128">
        <v>0</v>
      </c>
      <c r="S128">
        <v>0</v>
      </c>
      <c r="T128">
        <v>0</v>
      </c>
      <c r="U128" t="s">
        <v>113</v>
      </c>
      <c r="V128" s="9">
        <v>35</v>
      </c>
      <c r="W128" s="9">
        <v>35</v>
      </c>
      <c r="X128" t="s">
        <v>113</v>
      </c>
      <c r="Y128" t="s">
        <v>113</v>
      </c>
      <c r="Z128" s="7">
        <v>6.093</v>
      </c>
      <c r="AA128" s="7">
        <v>6.093</v>
      </c>
      <c r="AB128" t="s">
        <v>113</v>
      </c>
      <c r="AC128" t="s">
        <v>113</v>
      </c>
      <c r="AD128" t="s">
        <v>113</v>
      </c>
      <c r="AE128" t="s">
        <v>113</v>
      </c>
      <c r="AF128" t="s">
        <v>113</v>
      </c>
      <c r="AG128" t="s">
        <v>113</v>
      </c>
      <c r="AH128" s="7">
        <v>-136.1</v>
      </c>
      <c r="AI128" s="7">
        <v>-179.5</v>
      </c>
      <c r="AJ128" s="7">
        <v>-92.7</v>
      </c>
      <c r="AK128" s="7">
        <v>1.1500000000000001</v>
      </c>
      <c r="AL128" s="8">
        <v>1.58</v>
      </c>
      <c r="AM128" s="8">
        <v>1.02</v>
      </c>
      <c r="AN128" s="8">
        <v>0.85</v>
      </c>
      <c r="AO128" s="8">
        <v>0</v>
      </c>
      <c r="AP128" s="8">
        <v>0</v>
      </c>
      <c r="AQ128" s="8">
        <v>0</v>
      </c>
      <c r="AR128" s="8">
        <v>0</v>
      </c>
      <c r="AS128" s="8">
        <v>0.12666666666666668</v>
      </c>
      <c r="AT128" s="8">
        <v>0.06</v>
      </c>
      <c r="AU128" s="8">
        <v>0.16</v>
      </c>
      <c r="AV128" s="8">
        <v>0.16</v>
      </c>
      <c r="AW128" s="8">
        <v>0.18333333333333335</v>
      </c>
      <c r="AX128" s="8">
        <v>0.11</v>
      </c>
      <c r="AY128" s="8">
        <v>0.22</v>
      </c>
      <c r="AZ128" s="8">
        <v>0.22</v>
      </c>
      <c r="BA128">
        <v>0</v>
      </c>
      <c r="BB128" s="9">
        <v>0</v>
      </c>
      <c r="BC128" s="9">
        <v>85</v>
      </c>
      <c r="BD128" s="9">
        <v>4</v>
      </c>
      <c r="BE128" s="8" t="s">
        <v>113</v>
      </c>
      <c r="BF128" s="8" t="s">
        <v>113</v>
      </c>
      <c r="BG128" s="8" t="s">
        <v>113</v>
      </c>
      <c r="BH128">
        <v>0.8</v>
      </c>
      <c r="BI128">
        <v>0.1</v>
      </c>
      <c r="BJ128">
        <v>0.1</v>
      </c>
      <c r="BK128">
        <v>37</v>
      </c>
      <c r="BL128">
        <v>30</v>
      </c>
      <c r="BM128">
        <v>52</v>
      </c>
      <c r="BN128">
        <v>37</v>
      </c>
      <c r="BO128">
        <v>42</v>
      </c>
      <c r="BP128">
        <v>19</v>
      </c>
      <c r="BQ128">
        <v>37</v>
      </c>
      <c r="BR128">
        <v>40</v>
      </c>
      <c r="BS128">
        <v>38</v>
      </c>
      <c r="BT128">
        <v>51</v>
      </c>
      <c r="BU128">
        <v>39</v>
      </c>
      <c r="BV128">
        <v>26</v>
      </c>
      <c r="BW128">
        <v>22</v>
      </c>
      <c r="BX128">
        <v>24</v>
      </c>
      <c r="BY128">
        <v>24</v>
      </c>
      <c r="BZ128">
        <v>34.533333333333331</v>
      </c>
      <c r="CA128" t="s">
        <v>113</v>
      </c>
      <c r="CB128" t="s">
        <v>113</v>
      </c>
      <c r="CC128" t="s">
        <v>113</v>
      </c>
      <c r="CD128" t="s">
        <v>113</v>
      </c>
      <c r="CE128" t="s">
        <v>113</v>
      </c>
      <c r="CF128" t="s">
        <v>113</v>
      </c>
      <c r="CG128" t="s">
        <v>113</v>
      </c>
      <c r="CH128" t="s">
        <v>113</v>
      </c>
      <c r="CI128" t="s">
        <v>113</v>
      </c>
      <c r="CJ128" t="s">
        <v>113</v>
      </c>
      <c r="CK128" t="s">
        <v>113</v>
      </c>
      <c r="CL128" t="s">
        <v>113</v>
      </c>
      <c r="CM128" t="s">
        <v>113</v>
      </c>
      <c r="CN128" t="s">
        <v>113</v>
      </c>
      <c r="CO128" t="s">
        <v>113</v>
      </c>
      <c r="CP128" t="s">
        <v>113</v>
      </c>
      <c r="CQ128">
        <v>28</v>
      </c>
      <c r="CR128">
        <v>28</v>
      </c>
      <c r="CS128" t="s">
        <v>113</v>
      </c>
      <c r="CT128" t="s">
        <v>113</v>
      </c>
      <c r="CU128">
        <v>3.3322045101752038</v>
      </c>
      <c r="CV128">
        <v>3.5419250411572731</v>
      </c>
      <c r="CW128">
        <v>3.6630128893092073</v>
      </c>
      <c r="CX128">
        <v>38.97860435504284</v>
      </c>
      <c r="CY128">
        <v>0</v>
      </c>
      <c r="CZ128" t="s">
        <v>113</v>
      </c>
      <c r="DA128" t="s">
        <v>113</v>
      </c>
      <c r="DB128">
        <v>0</v>
      </c>
      <c r="DC128">
        <v>0</v>
      </c>
      <c r="DD128" t="s">
        <v>113</v>
      </c>
      <c r="DE128" t="s">
        <v>113</v>
      </c>
      <c r="DF128">
        <v>1</v>
      </c>
      <c r="DG128">
        <v>1</v>
      </c>
      <c r="DH128" t="s">
        <v>113</v>
      </c>
      <c r="DI128" t="s">
        <v>113</v>
      </c>
      <c r="DJ128">
        <v>1</v>
      </c>
      <c r="DK128">
        <v>1</v>
      </c>
      <c r="DL128" t="s">
        <v>113</v>
      </c>
      <c r="DM128" t="s">
        <v>113</v>
      </c>
      <c r="DN128" t="s">
        <v>113</v>
      </c>
      <c r="DO128" t="s">
        <v>113</v>
      </c>
      <c r="DP128" t="s">
        <v>113</v>
      </c>
      <c r="DQ128" t="s">
        <v>113</v>
      </c>
      <c r="DR128">
        <v>1</v>
      </c>
      <c r="DS128">
        <v>1</v>
      </c>
      <c r="DT128" t="s">
        <v>113</v>
      </c>
      <c r="DU128" t="s">
        <v>113</v>
      </c>
      <c r="DV128">
        <v>7</v>
      </c>
      <c r="DW128">
        <v>7</v>
      </c>
      <c r="DX128" t="s">
        <v>113</v>
      </c>
      <c r="DY128" t="s">
        <v>113</v>
      </c>
      <c r="DZ128">
        <v>14</v>
      </c>
      <c r="EA128">
        <v>14</v>
      </c>
      <c r="EB128" t="s">
        <v>113</v>
      </c>
      <c r="EC128" t="s">
        <v>113</v>
      </c>
      <c r="ED128" t="s">
        <v>113</v>
      </c>
      <c r="EE128" t="s">
        <v>113</v>
      </c>
      <c r="EF128" t="s">
        <v>113</v>
      </c>
      <c r="EG128" t="s">
        <v>113</v>
      </c>
      <c r="EH128" s="4" t="s">
        <v>113</v>
      </c>
      <c r="EI128" s="10" t="s">
        <v>113</v>
      </c>
      <c r="EJ128" s="10" t="s">
        <v>113</v>
      </c>
      <c r="EK128" s="10" t="s">
        <v>113</v>
      </c>
      <c r="EL128" s="10" t="s">
        <v>113</v>
      </c>
      <c r="EM128">
        <v>0</v>
      </c>
      <c r="EN128">
        <v>0</v>
      </c>
      <c r="EO128" s="8">
        <v>16.136363636363644</v>
      </c>
      <c r="EP128" s="8">
        <v>28.21872713972202</v>
      </c>
      <c r="EQ128" s="8">
        <v>30</v>
      </c>
      <c r="ER128" s="8">
        <v>60</v>
      </c>
      <c r="ES128" s="8">
        <v>45</v>
      </c>
      <c r="ET128" s="8">
        <v>30</v>
      </c>
      <c r="EU128" s="8">
        <v>30</v>
      </c>
      <c r="EV128" s="8">
        <v>30</v>
      </c>
      <c r="EW128" s="8">
        <v>3.9400000000000013</v>
      </c>
      <c r="EX128">
        <f t="shared" si="26"/>
        <v>1.6148090000000006</v>
      </c>
      <c r="EY128" s="8">
        <v>4.4599999999999973</v>
      </c>
      <c r="EZ128">
        <f t="shared" si="27"/>
        <v>1.8337289999999988</v>
      </c>
      <c r="FA128" s="8">
        <v>4.1999999999999993</v>
      </c>
      <c r="FB128">
        <f t="shared" si="28"/>
        <v>1.7240999999999997</v>
      </c>
      <c r="FC128" s="8">
        <v>0.43968832220198345</v>
      </c>
      <c r="FD128" s="8">
        <v>0.34218350633769756</v>
      </c>
      <c r="FE128" s="8">
        <v>0.39093591426984053</v>
      </c>
      <c r="FF128" s="8">
        <v>0.27052765267472961</v>
      </c>
      <c r="FG128" s="8">
        <f t="shared" si="30"/>
        <v>4.4705276526747291</v>
      </c>
      <c r="FH128" s="8">
        <v>38.605545436146535</v>
      </c>
      <c r="FI128" s="8">
        <v>56.084711282666532</v>
      </c>
      <c r="FJ128" s="8">
        <v>47.34512835940653</v>
      </c>
    </row>
    <row r="129" spans="1:166" x14ac:dyDescent="0.2">
      <c r="A129" t="s">
        <v>287</v>
      </c>
      <c r="B129" t="s">
        <v>23</v>
      </c>
      <c r="C129" t="s">
        <v>168</v>
      </c>
      <c r="D129" t="s">
        <v>151</v>
      </c>
      <c r="E129">
        <v>3</v>
      </c>
      <c r="F129" t="s">
        <v>135</v>
      </c>
      <c r="G129">
        <v>18</v>
      </c>
      <c r="H129" s="2" t="s">
        <v>320</v>
      </c>
      <c r="I129" s="3">
        <v>30.743269999999999</v>
      </c>
      <c r="J129" s="3">
        <v>-81.474559999999997</v>
      </c>
      <c r="K129" s="3" t="s">
        <v>491</v>
      </c>
      <c r="L129" s="8">
        <v>17.925000000000001</v>
      </c>
      <c r="M129" t="s">
        <v>113</v>
      </c>
      <c r="N129" t="s">
        <v>113</v>
      </c>
      <c r="O129" t="s">
        <v>113</v>
      </c>
      <c r="P129" t="s">
        <v>113</v>
      </c>
      <c r="Q129" t="s">
        <v>113</v>
      </c>
      <c r="R129">
        <v>0</v>
      </c>
      <c r="S129">
        <v>0</v>
      </c>
      <c r="T129">
        <v>0</v>
      </c>
      <c r="U129" t="s">
        <v>113</v>
      </c>
      <c r="V129" s="9">
        <v>36</v>
      </c>
      <c r="W129" s="9">
        <v>36</v>
      </c>
      <c r="X129" t="s">
        <v>113</v>
      </c>
      <c r="Y129" t="s">
        <v>113</v>
      </c>
      <c r="Z129" s="7">
        <v>5.883</v>
      </c>
      <c r="AA129" s="7">
        <v>5.883</v>
      </c>
      <c r="AB129" t="s">
        <v>113</v>
      </c>
      <c r="AC129" t="s">
        <v>113</v>
      </c>
      <c r="AD129" t="s">
        <v>113</v>
      </c>
      <c r="AE129" t="s">
        <v>113</v>
      </c>
      <c r="AF129" t="s">
        <v>113</v>
      </c>
      <c r="AG129" t="s">
        <v>113</v>
      </c>
      <c r="AH129" s="7">
        <v>-166.3</v>
      </c>
      <c r="AI129" s="7">
        <v>-182.4</v>
      </c>
      <c r="AJ129" s="7">
        <v>-150.19999999999999</v>
      </c>
      <c r="AK129" s="7">
        <v>2.5873333333333335</v>
      </c>
      <c r="AL129" s="8">
        <v>6.64</v>
      </c>
      <c r="AM129" s="8">
        <v>6.2E-2</v>
      </c>
      <c r="AN129" s="8">
        <v>1.06</v>
      </c>
      <c r="AO129" s="8">
        <v>1.3333333333333334E-2</v>
      </c>
      <c r="AP129" s="8">
        <v>0.03</v>
      </c>
      <c r="AQ129" s="8">
        <v>0</v>
      </c>
      <c r="AR129" s="8">
        <v>0.01</v>
      </c>
      <c r="AS129" s="8">
        <v>0.15333333333333335</v>
      </c>
      <c r="AT129" s="8">
        <v>0.14000000000000001</v>
      </c>
      <c r="AU129" s="8">
        <v>0.15</v>
      </c>
      <c r="AV129" s="8">
        <v>0.17</v>
      </c>
      <c r="AW129" s="8">
        <v>0.26666666666666666</v>
      </c>
      <c r="AX129" s="8">
        <v>0.28000000000000003</v>
      </c>
      <c r="AY129" s="8">
        <v>0.27</v>
      </c>
      <c r="AZ129" s="8">
        <v>0.25</v>
      </c>
      <c r="BA129">
        <v>0</v>
      </c>
      <c r="BB129" s="9">
        <v>0</v>
      </c>
      <c r="BC129" s="9">
        <v>65</v>
      </c>
      <c r="BD129" s="9">
        <v>3</v>
      </c>
      <c r="BE129" s="8" t="s">
        <v>113</v>
      </c>
      <c r="BF129" s="8" t="s">
        <v>113</v>
      </c>
      <c r="BG129" s="8" t="s">
        <v>113</v>
      </c>
      <c r="BH129">
        <v>0.6</v>
      </c>
      <c r="BI129">
        <v>0.15</v>
      </c>
      <c r="BJ129">
        <v>0.25</v>
      </c>
      <c r="BK129">
        <v>22</v>
      </c>
      <c r="BL129">
        <v>17</v>
      </c>
      <c r="BM129">
        <v>38</v>
      </c>
      <c r="BN129">
        <v>22</v>
      </c>
      <c r="BO129">
        <v>30</v>
      </c>
      <c r="BP129">
        <v>29</v>
      </c>
      <c r="BQ129">
        <v>23</v>
      </c>
      <c r="BR129">
        <v>32</v>
      </c>
      <c r="BS129">
        <v>31</v>
      </c>
      <c r="BT129">
        <v>22</v>
      </c>
      <c r="BU129">
        <v>26</v>
      </c>
      <c r="BV129">
        <v>15</v>
      </c>
      <c r="BW129">
        <v>30</v>
      </c>
      <c r="BX129">
        <v>12</v>
      </c>
      <c r="BY129">
        <v>30</v>
      </c>
      <c r="BZ129">
        <v>25.266666666666666</v>
      </c>
      <c r="CA129" t="s">
        <v>113</v>
      </c>
      <c r="CB129" t="s">
        <v>113</v>
      </c>
      <c r="CC129" t="s">
        <v>113</v>
      </c>
      <c r="CD129" t="s">
        <v>113</v>
      </c>
      <c r="CE129" t="s">
        <v>113</v>
      </c>
      <c r="CF129" t="s">
        <v>113</v>
      </c>
      <c r="CG129" t="s">
        <v>113</v>
      </c>
      <c r="CH129" t="s">
        <v>113</v>
      </c>
      <c r="CI129" t="s">
        <v>113</v>
      </c>
      <c r="CJ129" t="s">
        <v>113</v>
      </c>
      <c r="CK129" t="s">
        <v>113</v>
      </c>
      <c r="CL129" t="s">
        <v>113</v>
      </c>
      <c r="CM129" t="s">
        <v>113</v>
      </c>
      <c r="CN129" t="s">
        <v>113</v>
      </c>
      <c r="CO129" t="s">
        <v>113</v>
      </c>
      <c r="CP129" t="s">
        <v>113</v>
      </c>
      <c r="CQ129">
        <v>65</v>
      </c>
      <c r="CR129">
        <v>65</v>
      </c>
      <c r="CS129" t="s">
        <v>113</v>
      </c>
      <c r="CT129" t="s">
        <v>113</v>
      </c>
      <c r="CU129">
        <v>4.1743872698956368</v>
      </c>
      <c r="CV129">
        <v>3.2294860039802162</v>
      </c>
      <c r="CW129">
        <v>3.688854286614804</v>
      </c>
      <c r="CX129">
        <v>39.998993312702659</v>
      </c>
      <c r="CY129">
        <v>0</v>
      </c>
      <c r="CZ129" t="s">
        <v>113</v>
      </c>
      <c r="DA129" t="s">
        <v>113</v>
      </c>
      <c r="DB129">
        <v>0</v>
      </c>
      <c r="DC129">
        <v>0</v>
      </c>
      <c r="DD129" t="s">
        <v>113</v>
      </c>
      <c r="DE129" t="s">
        <v>113</v>
      </c>
      <c r="DF129">
        <v>5</v>
      </c>
      <c r="DG129">
        <v>5</v>
      </c>
      <c r="DH129" t="s">
        <v>113</v>
      </c>
      <c r="DI129" t="s">
        <v>113</v>
      </c>
      <c r="DJ129">
        <v>2</v>
      </c>
      <c r="DK129">
        <v>2</v>
      </c>
      <c r="DL129" t="s">
        <v>113</v>
      </c>
      <c r="DM129" t="s">
        <v>113</v>
      </c>
      <c r="DN129" t="s">
        <v>113</v>
      </c>
      <c r="DO129" t="s">
        <v>113</v>
      </c>
      <c r="DP129" t="s">
        <v>113</v>
      </c>
      <c r="DQ129" t="s">
        <v>113</v>
      </c>
      <c r="DR129">
        <v>0</v>
      </c>
      <c r="DS129">
        <v>0</v>
      </c>
      <c r="DT129" t="s">
        <v>113</v>
      </c>
      <c r="DU129" t="s">
        <v>113</v>
      </c>
      <c r="DV129">
        <v>3</v>
      </c>
      <c r="DW129">
        <v>3</v>
      </c>
      <c r="DX129" t="s">
        <v>113</v>
      </c>
      <c r="DY129" t="s">
        <v>113</v>
      </c>
      <c r="DZ129">
        <v>4</v>
      </c>
      <c r="EA129">
        <v>4</v>
      </c>
      <c r="EB129" t="s">
        <v>113</v>
      </c>
      <c r="EC129" t="s">
        <v>113</v>
      </c>
      <c r="ED129" t="s">
        <v>113</v>
      </c>
      <c r="EE129" t="s">
        <v>113</v>
      </c>
      <c r="EF129" t="s">
        <v>113</v>
      </c>
      <c r="EG129" t="s">
        <v>113</v>
      </c>
      <c r="EH129" s="4" t="s">
        <v>113</v>
      </c>
      <c r="EI129" s="10" t="s">
        <v>113</v>
      </c>
      <c r="EJ129" s="10" t="s">
        <v>113</v>
      </c>
      <c r="EK129" s="10" t="s">
        <v>113</v>
      </c>
      <c r="EL129" s="10" t="s">
        <v>113</v>
      </c>
      <c r="EM129">
        <v>0</v>
      </c>
      <c r="EN129">
        <v>0</v>
      </c>
      <c r="EO129" s="8">
        <v>21.311475409836063</v>
      </c>
      <c r="EP129" s="8">
        <v>68.772860277980982</v>
      </c>
      <c r="EQ129" s="8">
        <v>80</v>
      </c>
      <c r="ER129" s="8">
        <v>60</v>
      </c>
      <c r="ES129" s="8">
        <v>70</v>
      </c>
      <c r="ET129" s="8">
        <v>10</v>
      </c>
      <c r="EU129" s="8">
        <v>10</v>
      </c>
      <c r="EV129" s="8">
        <v>10</v>
      </c>
      <c r="EW129" s="8">
        <v>2.7999999999999936</v>
      </c>
      <c r="EX129">
        <f t="shared" si="26"/>
        <v>1.1395999999999973</v>
      </c>
      <c r="EY129" s="8">
        <v>4.5199999999999996</v>
      </c>
      <c r="EZ129">
        <f t="shared" si="27"/>
        <v>1.8590759999999997</v>
      </c>
      <c r="FA129" s="8">
        <v>3.6599999999999966</v>
      </c>
      <c r="FB129">
        <f t="shared" si="28"/>
        <v>1.4974889999999985</v>
      </c>
      <c r="FC129" s="8">
        <v>0.52512905714116176</v>
      </c>
      <c r="FD129" s="8">
        <v>0.66339651395370991</v>
      </c>
      <c r="FE129" s="8">
        <v>0.59426278554743583</v>
      </c>
      <c r="FF129" s="8">
        <v>0.41122984759882558</v>
      </c>
      <c r="FG129" s="8">
        <f t="shared" si="30"/>
        <v>4.071229847598822</v>
      </c>
      <c r="FH129" s="8">
        <v>34.984869162760347</v>
      </c>
      <c r="FI129" s="8">
        <v>56.352985998666547</v>
      </c>
      <c r="FJ129" s="8">
        <v>45.668927580713444</v>
      </c>
    </row>
    <row r="130" spans="1:166" x14ac:dyDescent="0.2">
      <c r="A130" t="s">
        <v>418</v>
      </c>
      <c r="B130" t="s">
        <v>23</v>
      </c>
      <c r="C130" t="s">
        <v>168</v>
      </c>
      <c r="D130" t="s">
        <v>151</v>
      </c>
      <c r="E130">
        <v>3</v>
      </c>
      <c r="F130" t="s">
        <v>220</v>
      </c>
      <c r="G130">
        <v>18</v>
      </c>
      <c r="H130" s="2" t="s">
        <v>320</v>
      </c>
      <c r="I130" s="3">
        <v>30.743269999999999</v>
      </c>
      <c r="J130" s="3">
        <v>-81.474559999999997</v>
      </c>
      <c r="K130" s="3" t="s">
        <v>489</v>
      </c>
      <c r="L130" s="8">
        <v>15.8</v>
      </c>
      <c r="M130" t="s">
        <v>113</v>
      </c>
      <c r="N130" t="s">
        <v>113</v>
      </c>
      <c r="O130" t="s">
        <v>113</v>
      </c>
      <c r="P130" t="s">
        <v>113</v>
      </c>
      <c r="Q130" t="s">
        <v>113</v>
      </c>
      <c r="R130">
        <v>0</v>
      </c>
      <c r="S130">
        <v>0</v>
      </c>
      <c r="T130">
        <v>0</v>
      </c>
      <c r="U130" t="s">
        <v>113</v>
      </c>
      <c r="V130" s="9">
        <v>39</v>
      </c>
      <c r="W130" s="9">
        <v>39</v>
      </c>
      <c r="X130" t="s">
        <v>113</v>
      </c>
      <c r="Y130" t="s">
        <v>113</v>
      </c>
      <c r="Z130" s="7">
        <v>7.032</v>
      </c>
      <c r="AA130" s="7">
        <v>7.032</v>
      </c>
      <c r="AB130" t="s">
        <v>113</v>
      </c>
      <c r="AC130" t="s">
        <v>113</v>
      </c>
      <c r="AD130" t="s">
        <v>113</v>
      </c>
      <c r="AE130" t="s">
        <v>113</v>
      </c>
      <c r="AF130" t="s">
        <v>113</v>
      </c>
      <c r="AG130" t="s">
        <v>113</v>
      </c>
      <c r="AH130" s="7">
        <v>-185.3</v>
      </c>
      <c r="AI130" s="7">
        <v>-191</v>
      </c>
      <c r="AJ130" s="7">
        <v>-179.6</v>
      </c>
      <c r="AK130" s="7">
        <v>0.85333333333333339</v>
      </c>
      <c r="AL130" s="8">
        <v>0.75</v>
      </c>
      <c r="AM130" s="8">
        <v>0.76</v>
      </c>
      <c r="AN130" s="8">
        <v>1.05</v>
      </c>
      <c r="AO130" s="8">
        <v>0.08</v>
      </c>
      <c r="AP130" s="8">
        <v>0.24</v>
      </c>
      <c r="AQ130" s="8">
        <v>0</v>
      </c>
      <c r="AR130" s="8">
        <v>0</v>
      </c>
      <c r="AS130" s="8">
        <v>0.12</v>
      </c>
      <c r="AT130" s="8">
        <v>0.13</v>
      </c>
      <c r="AU130" s="8">
        <v>0.12</v>
      </c>
      <c r="AV130" s="8">
        <v>0.11</v>
      </c>
      <c r="AW130" s="8">
        <v>0.23333333333333336</v>
      </c>
      <c r="AX130" s="8">
        <v>0.28000000000000003</v>
      </c>
      <c r="AY130" s="8">
        <v>0.2</v>
      </c>
      <c r="AZ130" s="8">
        <v>0.22</v>
      </c>
      <c r="BA130">
        <v>0</v>
      </c>
      <c r="BB130" s="9">
        <v>0</v>
      </c>
      <c r="BC130" s="9">
        <v>75</v>
      </c>
      <c r="BD130" s="9">
        <v>5</v>
      </c>
      <c r="BE130" s="8" t="s">
        <v>113</v>
      </c>
      <c r="BF130" s="8" t="s">
        <v>113</v>
      </c>
      <c r="BG130" s="8" t="s">
        <v>113</v>
      </c>
      <c r="BH130">
        <v>0.5</v>
      </c>
      <c r="BI130">
        <v>0.2</v>
      </c>
      <c r="BJ130">
        <v>0.3</v>
      </c>
      <c r="BK130">
        <v>20</v>
      </c>
      <c r="BL130">
        <v>39</v>
      </c>
      <c r="BM130">
        <v>41</v>
      </c>
      <c r="BN130">
        <v>32</v>
      </c>
      <c r="BO130">
        <v>26</v>
      </c>
      <c r="BP130">
        <v>39</v>
      </c>
      <c r="BQ130">
        <v>35</v>
      </c>
      <c r="BR130">
        <v>21</v>
      </c>
      <c r="BS130">
        <v>38</v>
      </c>
      <c r="BT130">
        <v>29</v>
      </c>
      <c r="BU130">
        <v>32</v>
      </c>
      <c r="BV130">
        <v>19</v>
      </c>
      <c r="BW130">
        <v>44</v>
      </c>
      <c r="BX130">
        <v>46</v>
      </c>
      <c r="BY130">
        <v>32</v>
      </c>
      <c r="BZ130">
        <v>32.866666666666667</v>
      </c>
      <c r="CA130" t="s">
        <v>113</v>
      </c>
      <c r="CB130" t="s">
        <v>113</v>
      </c>
      <c r="CC130" t="s">
        <v>113</v>
      </c>
      <c r="CD130" t="s">
        <v>113</v>
      </c>
      <c r="CE130" t="s">
        <v>113</v>
      </c>
      <c r="CF130" t="s">
        <v>113</v>
      </c>
      <c r="CG130" t="s">
        <v>113</v>
      </c>
      <c r="CH130" t="s">
        <v>113</v>
      </c>
      <c r="CI130" t="s">
        <v>113</v>
      </c>
      <c r="CJ130" t="s">
        <v>113</v>
      </c>
      <c r="CK130" t="s">
        <v>113</v>
      </c>
      <c r="CL130" t="s">
        <v>113</v>
      </c>
      <c r="CM130" t="s">
        <v>113</v>
      </c>
      <c r="CN130" t="s">
        <v>113</v>
      </c>
      <c r="CO130" t="s">
        <v>113</v>
      </c>
      <c r="CP130" t="s">
        <v>113</v>
      </c>
      <c r="CQ130">
        <v>24</v>
      </c>
      <c r="CR130">
        <v>24</v>
      </c>
      <c r="CS130" t="s">
        <v>113</v>
      </c>
      <c r="CT130" t="s">
        <v>113</v>
      </c>
      <c r="CU130">
        <v>3.1780538303479458</v>
      </c>
      <c r="CV130">
        <v>3.4924589729404802</v>
      </c>
      <c r="CW130">
        <v>3.4460841573338801</v>
      </c>
      <c r="CX130">
        <v>31.377282924347266</v>
      </c>
      <c r="CY130">
        <v>0</v>
      </c>
      <c r="CZ130" t="s">
        <v>113</v>
      </c>
      <c r="DA130" t="s">
        <v>113</v>
      </c>
      <c r="DB130">
        <v>0</v>
      </c>
      <c r="DC130">
        <v>0</v>
      </c>
      <c r="DD130" t="s">
        <v>113</v>
      </c>
      <c r="DE130" t="s">
        <v>113</v>
      </c>
      <c r="DF130">
        <v>0</v>
      </c>
      <c r="DG130">
        <v>0</v>
      </c>
      <c r="DH130" t="s">
        <v>113</v>
      </c>
      <c r="DI130" t="s">
        <v>113</v>
      </c>
      <c r="DJ130">
        <v>6</v>
      </c>
      <c r="DK130">
        <v>6</v>
      </c>
      <c r="DL130" t="s">
        <v>113</v>
      </c>
      <c r="DM130" t="s">
        <v>113</v>
      </c>
      <c r="DN130" t="s">
        <v>113</v>
      </c>
      <c r="DO130" t="s">
        <v>113</v>
      </c>
      <c r="DP130" t="s">
        <v>113</v>
      </c>
      <c r="DQ130" t="s">
        <v>113</v>
      </c>
      <c r="DR130">
        <v>0</v>
      </c>
      <c r="DS130">
        <v>0</v>
      </c>
      <c r="DT130" t="s">
        <v>113</v>
      </c>
      <c r="DU130" t="s">
        <v>113</v>
      </c>
      <c r="DV130">
        <v>3</v>
      </c>
      <c r="DW130">
        <v>3</v>
      </c>
      <c r="DX130" t="s">
        <v>113</v>
      </c>
      <c r="DY130" t="s">
        <v>113</v>
      </c>
      <c r="DZ130">
        <v>2</v>
      </c>
      <c r="EA130">
        <v>2</v>
      </c>
      <c r="EB130" t="s">
        <v>113</v>
      </c>
      <c r="EC130" t="s">
        <v>113</v>
      </c>
      <c r="ED130" t="s">
        <v>113</v>
      </c>
      <c r="EE130" t="s">
        <v>113</v>
      </c>
      <c r="EF130" t="s">
        <v>113</v>
      </c>
      <c r="EG130" t="s">
        <v>113</v>
      </c>
      <c r="EH130" s="4" t="s">
        <v>113</v>
      </c>
      <c r="EI130" s="10" t="s">
        <v>113</v>
      </c>
      <c r="EJ130" s="10" t="s">
        <v>113</v>
      </c>
      <c r="EK130" s="10" t="s">
        <v>113</v>
      </c>
      <c r="EL130" s="10" t="s">
        <v>113</v>
      </c>
      <c r="EM130">
        <v>0</v>
      </c>
      <c r="EN130">
        <v>0</v>
      </c>
      <c r="EO130" s="8">
        <v>19.215686274509796</v>
      </c>
      <c r="EP130" s="8">
        <v>51.249695196293587</v>
      </c>
      <c r="EQ130" s="8">
        <v>60</v>
      </c>
      <c r="ER130" s="8">
        <v>60</v>
      </c>
      <c r="ES130" s="8">
        <v>60</v>
      </c>
      <c r="ET130" s="8">
        <v>30</v>
      </c>
      <c r="EU130" s="8">
        <v>30</v>
      </c>
      <c r="EV130" s="8">
        <v>30</v>
      </c>
      <c r="EW130" s="8">
        <v>3.399999999999999</v>
      </c>
      <c r="EX130">
        <f t="shared" si="26"/>
        <v>1.3888999999999996</v>
      </c>
      <c r="EY130" s="8">
        <v>4.7799999999999976</v>
      </c>
      <c r="EZ130">
        <f t="shared" si="27"/>
        <v>1.969120999999999</v>
      </c>
      <c r="FA130" s="8">
        <v>4.0899999999999981</v>
      </c>
      <c r="FB130">
        <f t="shared" si="28"/>
        <v>1.6778202499999992</v>
      </c>
      <c r="FC130" s="8">
        <v>0.18442986345096646</v>
      </c>
      <c r="FD130" s="8">
        <v>0.26544592280331969</v>
      </c>
      <c r="FE130" s="8">
        <v>0.22493789312714307</v>
      </c>
      <c r="FF130" s="8">
        <v>0.15565702204398299</v>
      </c>
      <c r="FG130" s="8">
        <f t="shared" si="30"/>
        <v>4.2456570220439813</v>
      </c>
      <c r="FH130" s="8">
        <v>48.381805284624932</v>
      </c>
      <c r="FI130" s="8">
        <v>62.96930575681727</v>
      </c>
      <c r="FJ130" s="8">
        <v>55.675555520721105</v>
      </c>
    </row>
    <row r="131" spans="1:166" x14ac:dyDescent="0.2">
      <c r="A131" t="s">
        <v>419</v>
      </c>
      <c r="B131" t="s">
        <v>23</v>
      </c>
      <c r="C131" t="s">
        <v>168</v>
      </c>
      <c r="D131" t="s">
        <v>151</v>
      </c>
      <c r="E131">
        <v>3</v>
      </c>
      <c r="F131" t="s">
        <v>221</v>
      </c>
      <c r="G131">
        <v>18</v>
      </c>
      <c r="H131" s="2" t="s">
        <v>320</v>
      </c>
      <c r="I131" s="3">
        <v>30.743269999999999</v>
      </c>
      <c r="J131" s="3">
        <v>-81.474559999999997</v>
      </c>
      <c r="K131" s="3" t="s">
        <v>489</v>
      </c>
      <c r="L131" s="8">
        <v>21.224999999999998</v>
      </c>
      <c r="M131" t="s">
        <v>113</v>
      </c>
      <c r="N131" t="s">
        <v>113</v>
      </c>
      <c r="O131" t="s">
        <v>113</v>
      </c>
      <c r="P131" t="s">
        <v>113</v>
      </c>
      <c r="Q131" t="s">
        <v>113</v>
      </c>
      <c r="R131">
        <v>0</v>
      </c>
      <c r="S131">
        <v>0</v>
      </c>
      <c r="T131">
        <v>0</v>
      </c>
      <c r="U131" t="s">
        <v>113</v>
      </c>
      <c r="V131" s="9">
        <v>36</v>
      </c>
      <c r="W131" s="9">
        <v>36</v>
      </c>
      <c r="X131" t="s">
        <v>113</v>
      </c>
      <c r="Y131" t="s">
        <v>113</v>
      </c>
      <c r="Z131" s="7">
        <v>6.1669999999999998</v>
      </c>
      <c r="AA131" s="7">
        <v>6.1669999999999998</v>
      </c>
      <c r="AB131" t="s">
        <v>113</v>
      </c>
      <c r="AC131" t="s">
        <v>113</v>
      </c>
      <c r="AD131" t="s">
        <v>113</v>
      </c>
      <c r="AE131" t="s">
        <v>113</v>
      </c>
      <c r="AF131" t="s">
        <v>113</v>
      </c>
      <c r="AG131" t="s">
        <v>113</v>
      </c>
      <c r="AH131" s="7">
        <v>-150.75</v>
      </c>
      <c r="AI131" s="7">
        <v>-176.1</v>
      </c>
      <c r="AJ131" s="7">
        <v>-125.4</v>
      </c>
      <c r="AK131" s="7">
        <v>4.953333333333334</v>
      </c>
      <c r="AL131" s="8">
        <v>11.73</v>
      </c>
      <c r="AM131" s="8">
        <v>2.14</v>
      </c>
      <c r="AN131" s="8">
        <v>0.99</v>
      </c>
      <c r="AO131" s="8">
        <v>0.02</v>
      </c>
      <c r="AP131" s="8">
        <v>0.04</v>
      </c>
      <c r="AQ131" s="8">
        <v>0</v>
      </c>
      <c r="AR131" s="8">
        <v>0.02</v>
      </c>
      <c r="AS131" s="8">
        <v>0.13333333333333333</v>
      </c>
      <c r="AT131" s="8">
        <v>0.11</v>
      </c>
      <c r="AU131" s="8">
        <v>0.14000000000000001</v>
      </c>
      <c r="AV131" s="8">
        <v>0.15</v>
      </c>
      <c r="AW131" s="8">
        <v>0.27333333333333337</v>
      </c>
      <c r="AX131" s="8">
        <v>0.24</v>
      </c>
      <c r="AY131" s="8">
        <v>0.3</v>
      </c>
      <c r="AZ131" s="8">
        <v>0.28000000000000003</v>
      </c>
      <c r="BA131">
        <v>0</v>
      </c>
      <c r="BB131" s="9">
        <v>0</v>
      </c>
      <c r="BC131" s="9">
        <v>75</v>
      </c>
      <c r="BD131" s="9">
        <v>5</v>
      </c>
      <c r="BE131" s="8" t="s">
        <v>113</v>
      </c>
      <c r="BF131" s="8" t="s">
        <v>113</v>
      </c>
      <c r="BG131" s="8" t="s">
        <v>113</v>
      </c>
      <c r="BH131">
        <v>0.55000000000000004</v>
      </c>
      <c r="BI131">
        <v>0.1</v>
      </c>
      <c r="BJ131">
        <v>0.35</v>
      </c>
      <c r="BK131">
        <v>37</v>
      </c>
      <c r="BL131">
        <v>36</v>
      </c>
      <c r="BM131">
        <v>28</v>
      </c>
      <c r="BN131">
        <v>35</v>
      </c>
      <c r="BO131">
        <v>60</v>
      </c>
      <c r="BP131">
        <v>37</v>
      </c>
      <c r="BQ131">
        <v>39</v>
      </c>
      <c r="BR131">
        <v>49</v>
      </c>
      <c r="BS131">
        <v>29</v>
      </c>
      <c r="BT131">
        <v>32</v>
      </c>
      <c r="BU131">
        <v>28</v>
      </c>
      <c r="BV131">
        <v>22</v>
      </c>
      <c r="BW131">
        <v>36</v>
      </c>
      <c r="BX131">
        <v>27</v>
      </c>
      <c r="BY131">
        <v>29</v>
      </c>
      <c r="BZ131">
        <v>34.93333333333333</v>
      </c>
      <c r="CA131" t="s">
        <v>113</v>
      </c>
      <c r="CB131" t="s">
        <v>113</v>
      </c>
      <c r="CC131" t="s">
        <v>113</v>
      </c>
      <c r="CD131" t="s">
        <v>113</v>
      </c>
      <c r="CE131" t="s">
        <v>113</v>
      </c>
      <c r="CF131" t="s">
        <v>113</v>
      </c>
      <c r="CG131" t="s">
        <v>113</v>
      </c>
      <c r="CH131" t="s">
        <v>113</v>
      </c>
      <c r="CI131" t="s">
        <v>113</v>
      </c>
      <c r="CJ131" t="s">
        <v>113</v>
      </c>
      <c r="CK131" t="s">
        <v>113</v>
      </c>
      <c r="CL131" t="s">
        <v>113</v>
      </c>
      <c r="CM131" t="s">
        <v>113</v>
      </c>
      <c r="CN131" t="s">
        <v>113</v>
      </c>
      <c r="CO131" t="s">
        <v>113</v>
      </c>
      <c r="CP131" t="s">
        <v>113</v>
      </c>
      <c r="CQ131">
        <v>15</v>
      </c>
      <c r="CR131">
        <v>15</v>
      </c>
      <c r="CS131" t="s">
        <v>113</v>
      </c>
      <c r="CT131" t="s">
        <v>113</v>
      </c>
      <c r="CU131">
        <v>2.7080502011022101</v>
      </c>
      <c r="CV131">
        <v>3.5534414832188319</v>
      </c>
      <c r="CW131">
        <v>3.2060761696195668</v>
      </c>
      <c r="CX131">
        <v>24.682047798925492</v>
      </c>
      <c r="CY131">
        <v>0</v>
      </c>
      <c r="CZ131" t="s">
        <v>113</v>
      </c>
      <c r="DA131" t="s">
        <v>113</v>
      </c>
      <c r="DB131">
        <v>0</v>
      </c>
      <c r="DC131">
        <v>0</v>
      </c>
      <c r="DD131" t="s">
        <v>113</v>
      </c>
      <c r="DE131" t="s">
        <v>113</v>
      </c>
      <c r="DF131">
        <v>1</v>
      </c>
      <c r="DG131">
        <v>1</v>
      </c>
      <c r="DH131" t="s">
        <v>113</v>
      </c>
      <c r="DI131" t="s">
        <v>113</v>
      </c>
      <c r="DJ131">
        <v>1</v>
      </c>
      <c r="DK131">
        <v>1</v>
      </c>
      <c r="DL131" t="s">
        <v>113</v>
      </c>
      <c r="DM131" t="s">
        <v>113</v>
      </c>
      <c r="DN131" t="s">
        <v>113</v>
      </c>
      <c r="DO131" t="s">
        <v>113</v>
      </c>
      <c r="DP131" t="s">
        <v>113</v>
      </c>
      <c r="DQ131" t="s">
        <v>113</v>
      </c>
      <c r="DR131">
        <v>0</v>
      </c>
      <c r="DS131">
        <v>0</v>
      </c>
      <c r="DT131" t="s">
        <v>113</v>
      </c>
      <c r="DU131" t="s">
        <v>113</v>
      </c>
      <c r="DV131">
        <v>11</v>
      </c>
      <c r="DW131">
        <v>11</v>
      </c>
      <c r="DX131" t="s">
        <v>113</v>
      </c>
      <c r="DY131" t="s">
        <v>113</v>
      </c>
      <c r="DZ131">
        <v>13</v>
      </c>
      <c r="EA131">
        <v>13</v>
      </c>
      <c r="EB131" t="s">
        <v>113</v>
      </c>
      <c r="EC131" t="s">
        <v>113</v>
      </c>
      <c r="ED131" t="s">
        <v>113</v>
      </c>
      <c r="EE131" t="s">
        <v>113</v>
      </c>
      <c r="EF131" t="s">
        <v>113</v>
      </c>
      <c r="EG131" t="s">
        <v>113</v>
      </c>
      <c r="EH131" s="4" t="s">
        <v>113</v>
      </c>
      <c r="EI131" s="10" t="s">
        <v>113</v>
      </c>
      <c r="EJ131" s="10" t="s">
        <v>113</v>
      </c>
      <c r="EK131" s="10" t="s">
        <v>113</v>
      </c>
      <c r="EL131" s="10" t="s">
        <v>113</v>
      </c>
      <c r="EM131">
        <v>0</v>
      </c>
      <c r="EN131">
        <v>0</v>
      </c>
      <c r="EO131" s="8">
        <v>18.181818181818183</v>
      </c>
      <c r="EP131" s="8">
        <v>57.23299195318215</v>
      </c>
      <c r="EQ131" s="8">
        <v>60</v>
      </c>
      <c r="ER131" s="8">
        <v>60</v>
      </c>
      <c r="ES131" s="8">
        <v>60</v>
      </c>
      <c r="ET131" s="8">
        <v>10</v>
      </c>
      <c r="EU131" s="8">
        <v>30</v>
      </c>
      <c r="EV131" s="8">
        <v>20</v>
      </c>
      <c r="EW131" s="8">
        <v>3.0599999999999916</v>
      </c>
      <c r="EX131">
        <f t="shared" ref="EX131:EX135" si="31">(0.4*EW131)+(0.0025*(EW131^2))</f>
        <v>1.2474089999999964</v>
      </c>
      <c r="EY131" s="8">
        <v>4.9399999999999977</v>
      </c>
      <c r="EZ131">
        <f t="shared" ref="EZ131:EZ135" si="32">(0.4*EY131)+(0.0025*(EY131^2))</f>
        <v>2.037008999999999</v>
      </c>
      <c r="FA131" s="8">
        <v>3.9999999999999947</v>
      </c>
      <c r="FB131">
        <f t="shared" ref="FB131:FB135" si="33">(0.4*FA131)+(0.0025*(FA131^2))</f>
        <v>1.6399999999999977</v>
      </c>
      <c r="FC131" s="8">
        <v>0.37241810974337575</v>
      </c>
      <c r="FD131" s="8">
        <v>0.44341102038609204</v>
      </c>
      <c r="FE131" s="8">
        <v>0.40791456506473389</v>
      </c>
      <c r="FF131" s="8">
        <v>0.28227687902479581</v>
      </c>
      <c r="FG131" s="8">
        <f t="shared" si="30"/>
        <v>4.2822768790247903</v>
      </c>
      <c r="FH131" s="8">
        <v>38.081577300229512</v>
      </c>
      <c r="FI131" s="8">
        <v>53.34991618450222</v>
      </c>
      <c r="FJ131" s="8">
        <v>45.715746742365866</v>
      </c>
    </row>
    <row r="132" spans="1:166" x14ac:dyDescent="0.2">
      <c r="A132" t="s">
        <v>420</v>
      </c>
      <c r="B132" t="s">
        <v>23</v>
      </c>
      <c r="C132" t="s">
        <v>168</v>
      </c>
      <c r="D132" t="s">
        <v>152</v>
      </c>
      <c r="E132">
        <v>4</v>
      </c>
      <c r="F132" t="s">
        <v>134</v>
      </c>
      <c r="G132">
        <v>18</v>
      </c>
      <c r="H132" s="2" t="s">
        <v>320</v>
      </c>
      <c r="I132" s="3">
        <v>30.74202</v>
      </c>
      <c r="J132" s="3">
        <v>-81.47681</v>
      </c>
      <c r="K132" s="3" t="s">
        <v>489</v>
      </c>
      <c r="L132" s="8">
        <v>8.7749999999999968</v>
      </c>
      <c r="M132" t="s">
        <v>113</v>
      </c>
      <c r="N132" t="s">
        <v>113</v>
      </c>
      <c r="O132" t="s">
        <v>113</v>
      </c>
      <c r="P132" t="s">
        <v>113</v>
      </c>
      <c r="Q132" t="s">
        <v>113</v>
      </c>
      <c r="R132">
        <v>0</v>
      </c>
      <c r="S132">
        <v>0</v>
      </c>
      <c r="T132">
        <v>0</v>
      </c>
      <c r="U132" t="s">
        <v>113</v>
      </c>
      <c r="V132" s="9">
        <v>35</v>
      </c>
      <c r="W132" s="9">
        <v>35</v>
      </c>
      <c r="X132" t="s">
        <v>113</v>
      </c>
      <c r="Y132" t="s">
        <v>113</v>
      </c>
      <c r="Z132" s="7">
        <v>7.5810000000000004</v>
      </c>
      <c r="AA132" s="7">
        <v>7.5810000000000004</v>
      </c>
      <c r="AB132" t="s">
        <v>113</v>
      </c>
      <c r="AC132" t="s">
        <v>113</v>
      </c>
      <c r="AD132" t="s">
        <v>113</v>
      </c>
      <c r="AE132" t="s">
        <v>113</v>
      </c>
      <c r="AF132" t="s">
        <v>113</v>
      </c>
      <c r="AG132" t="s">
        <v>113</v>
      </c>
      <c r="AH132" s="7">
        <v>-287.14999999999998</v>
      </c>
      <c r="AI132" s="7">
        <v>-260</v>
      </c>
      <c r="AJ132" s="7">
        <v>-314.3</v>
      </c>
      <c r="AK132" s="7">
        <v>5.4133333333333331</v>
      </c>
      <c r="AL132" s="8">
        <v>5.49</v>
      </c>
      <c r="AM132" s="8">
        <v>7.62</v>
      </c>
      <c r="AN132" s="8">
        <v>3.13</v>
      </c>
      <c r="AO132" s="8">
        <v>0</v>
      </c>
      <c r="AP132" s="8">
        <v>0</v>
      </c>
      <c r="AQ132" s="8">
        <v>0</v>
      </c>
      <c r="AR132" s="8">
        <v>0</v>
      </c>
      <c r="AS132" s="8">
        <v>2.6666666666666668E-2</v>
      </c>
      <c r="AT132" s="8">
        <v>0.02</v>
      </c>
      <c r="AU132" s="8">
        <v>0.04</v>
      </c>
      <c r="AV132" s="8">
        <v>0.02</v>
      </c>
      <c r="AW132" s="8">
        <v>6.3333333333333339E-2</v>
      </c>
      <c r="AX132" s="8">
        <v>0.06</v>
      </c>
      <c r="AY132" s="8">
        <v>7.0000000000000007E-2</v>
      </c>
      <c r="AZ132" s="8">
        <v>0.06</v>
      </c>
      <c r="BA132">
        <v>0</v>
      </c>
      <c r="BB132" s="9">
        <v>7</v>
      </c>
      <c r="BC132" s="9">
        <v>85</v>
      </c>
      <c r="BD132" s="9">
        <v>2</v>
      </c>
      <c r="BE132" s="8" t="s">
        <v>113</v>
      </c>
      <c r="BF132" s="8" t="s">
        <v>113</v>
      </c>
      <c r="BG132" s="8" t="s">
        <v>113</v>
      </c>
      <c r="BH132">
        <v>0.95</v>
      </c>
      <c r="BI132">
        <v>0.05</v>
      </c>
      <c r="BJ132">
        <v>0</v>
      </c>
      <c r="BK132">
        <v>21</v>
      </c>
      <c r="BL132">
        <v>25</v>
      </c>
      <c r="BM132">
        <v>11</v>
      </c>
      <c r="BN132">
        <v>15</v>
      </c>
      <c r="BO132">
        <v>13</v>
      </c>
      <c r="BP132">
        <v>18</v>
      </c>
      <c r="BQ132">
        <v>26</v>
      </c>
      <c r="BR132">
        <v>21</v>
      </c>
      <c r="BS132">
        <v>13</v>
      </c>
      <c r="BT132">
        <v>27</v>
      </c>
      <c r="BU132">
        <v>21</v>
      </c>
      <c r="BV132">
        <v>21</v>
      </c>
      <c r="BW132">
        <v>22</v>
      </c>
      <c r="BX132">
        <v>21</v>
      </c>
      <c r="BY132">
        <v>17</v>
      </c>
      <c r="BZ132">
        <v>19.466666666666665</v>
      </c>
      <c r="CA132" t="s">
        <v>113</v>
      </c>
      <c r="CB132" t="s">
        <v>113</v>
      </c>
      <c r="CC132" t="s">
        <v>113</v>
      </c>
      <c r="CD132" t="s">
        <v>113</v>
      </c>
      <c r="CE132" t="s">
        <v>113</v>
      </c>
      <c r="CF132" t="s">
        <v>113</v>
      </c>
      <c r="CG132" t="s">
        <v>113</v>
      </c>
      <c r="CH132" t="s">
        <v>113</v>
      </c>
      <c r="CI132" t="s">
        <v>113</v>
      </c>
      <c r="CJ132" t="s">
        <v>113</v>
      </c>
      <c r="CK132" t="s">
        <v>113</v>
      </c>
      <c r="CL132" t="s">
        <v>113</v>
      </c>
      <c r="CM132" t="s">
        <v>113</v>
      </c>
      <c r="CN132" t="s">
        <v>113</v>
      </c>
      <c r="CO132" t="s">
        <v>113</v>
      </c>
      <c r="CP132" t="s">
        <v>113</v>
      </c>
      <c r="CQ132">
        <v>100</v>
      </c>
      <c r="CR132">
        <v>100</v>
      </c>
      <c r="CS132" t="s">
        <v>113</v>
      </c>
      <c r="CT132" t="s">
        <v>113</v>
      </c>
      <c r="CU132">
        <v>4.6051701859880918</v>
      </c>
      <c r="CV132">
        <v>2.9687036011660717</v>
      </c>
      <c r="CW132">
        <v>3.5011875238676611</v>
      </c>
      <c r="CX132">
        <v>33.154800707446626</v>
      </c>
      <c r="CY132">
        <v>0</v>
      </c>
      <c r="CZ132" t="s">
        <v>113</v>
      </c>
      <c r="DA132" t="s">
        <v>113</v>
      </c>
      <c r="DB132">
        <v>0</v>
      </c>
      <c r="DC132">
        <v>0</v>
      </c>
      <c r="DD132" t="s">
        <v>113</v>
      </c>
      <c r="DE132" t="s">
        <v>113</v>
      </c>
      <c r="DF132">
        <v>2</v>
      </c>
      <c r="DG132">
        <v>2</v>
      </c>
      <c r="DH132" t="s">
        <v>113</v>
      </c>
      <c r="DI132" t="s">
        <v>113</v>
      </c>
      <c r="DJ132">
        <v>1</v>
      </c>
      <c r="DK132">
        <v>1</v>
      </c>
      <c r="DL132" t="s">
        <v>113</v>
      </c>
      <c r="DM132" t="s">
        <v>113</v>
      </c>
      <c r="DN132" t="s">
        <v>113</v>
      </c>
      <c r="DO132" t="s">
        <v>113</v>
      </c>
      <c r="DP132" t="s">
        <v>113</v>
      </c>
      <c r="DQ132" t="s">
        <v>113</v>
      </c>
      <c r="DR132">
        <v>0</v>
      </c>
      <c r="DS132">
        <v>0</v>
      </c>
      <c r="DT132" t="s">
        <v>113</v>
      </c>
      <c r="DU132" t="s">
        <v>113</v>
      </c>
      <c r="DV132">
        <v>0</v>
      </c>
      <c r="DW132">
        <v>0</v>
      </c>
      <c r="DX132" t="s">
        <v>113</v>
      </c>
      <c r="DY132" t="s">
        <v>113</v>
      </c>
      <c r="DZ132">
        <v>6</v>
      </c>
      <c r="EA132">
        <v>6</v>
      </c>
      <c r="EB132" t="s">
        <v>113</v>
      </c>
      <c r="EC132" t="s">
        <v>113</v>
      </c>
      <c r="ED132" t="s">
        <v>113</v>
      </c>
      <c r="EE132" t="s">
        <v>113</v>
      </c>
      <c r="EF132" t="s">
        <v>113</v>
      </c>
      <c r="EG132" t="s">
        <v>113</v>
      </c>
      <c r="EH132" s="4" t="s">
        <v>113</v>
      </c>
      <c r="EI132" s="10" t="s">
        <v>113</v>
      </c>
      <c r="EJ132" s="10" t="s">
        <v>113</v>
      </c>
      <c r="EK132" s="10" t="s">
        <v>113</v>
      </c>
      <c r="EL132" s="10" t="s">
        <v>113</v>
      </c>
      <c r="EM132">
        <v>0</v>
      </c>
      <c r="EN132">
        <v>0</v>
      </c>
      <c r="EO132" s="8">
        <v>18.135593220338986</v>
      </c>
      <c r="EP132" s="8">
        <v>57.720677883443066</v>
      </c>
      <c r="EQ132" s="8">
        <v>60</v>
      </c>
      <c r="ER132" s="8">
        <v>50</v>
      </c>
      <c r="ES132" s="8">
        <v>55</v>
      </c>
      <c r="ET132" s="8">
        <v>30</v>
      </c>
      <c r="EU132" s="8">
        <v>40</v>
      </c>
      <c r="EV132" s="8">
        <v>35</v>
      </c>
      <c r="EW132" s="8">
        <v>5</v>
      </c>
      <c r="EX132">
        <f t="shared" si="31"/>
        <v>2.0625</v>
      </c>
      <c r="EY132" s="8">
        <v>6.4600000000000071</v>
      </c>
      <c r="EZ132">
        <f t="shared" si="32"/>
        <v>2.6883290000000035</v>
      </c>
      <c r="FA132" s="8">
        <v>5.730000000000004</v>
      </c>
      <c r="FB132">
        <f t="shared" si="33"/>
        <v>2.3740822500000016</v>
      </c>
      <c r="FC132" s="8">
        <v>0.47137745974955275</v>
      </c>
      <c r="FD132" s="8">
        <v>0.14084507042253519</v>
      </c>
      <c r="FE132" s="8">
        <v>0.30611126508604397</v>
      </c>
      <c r="FF132" s="8">
        <v>0.21182899543954242</v>
      </c>
      <c r="FG132" s="8">
        <f t="shared" si="30"/>
        <v>5.941828995439546</v>
      </c>
      <c r="FH132" s="8">
        <v>54.212880143112685</v>
      </c>
      <c r="FI132" s="8">
        <v>88.113818043395526</v>
      </c>
      <c r="FJ132" s="8">
        <v>71.163349093254112</v>
      </c>
    </row>
    <row r="133" spans="1:166" x14ac:dyDescent="0.2">
      <c r="A133" t="s">
        <v>288</v>
      </c>
      <c r="B133" t="s">
        <v>23</v>
      </c>
      <c r="C133" t="s">
        <v>168</v>
      </c>
      <c r="D133" t="s">
        <v>152</v>
      </c>
      <c r="E133">
        <v>4</v>
      </c>
      <c r="F133" t="s">
        <v>135</v>
      </c>
      <c r="G133">
        <v>18</v>
      </c>
      <c r="H133" s="2" t="s">
        <v>320</v>
      </c>
      <c r="I133" s="3">
        <v>30.74202</v>
      </c>
      <c r="J133" s="3">
        <v>-81.47681</v>
      </c>
      <c r="K133" s="3" t="s">
        <v>491</v>
      </c>
      <c r="L133" s="8">
        <v>6.9499999999999948</v>
      </c>
      <c r="M133" t="s">
        <v>113</v>
      </c>
      <c r="N133" t="s">
        <v>113</v>
      </c>
      <c r="O133" t="s">
        <v>113</v>
      </c>
      <c r="P133" t="s">
        <v>113</v>
      </c>
      <c r="Q133" t="s">
        <v>113</v>
      </c>
      <c r="R133">
        <v>0</v>
      </c>
      <c r="S133">
        <v>0</v>
      </c>
      <c r="T133">
        <v>0</v>
      </c>
      <c r="U133" t="s">
        <v>113</v>
      </c>
      <c r="V133" s="9">
        <v>35</v>
      </c>
      <c r="W133" s="9">
        <v>35</v>
      </c>
      <c r="X133" t="s">
        <v>113</v>
      </c>
      <c r="Y133" t="s">
        <v>113</v>
      </c>
      <c r="Z133" s="7">
        <v>6.4720000000000004</v>
      </c>
      <c r="AA133" s="7">
        <v>6.4720000000000004</v>
      </c>
      <c r="AB133" t="s">
        <v>113</v>
      </c>
      <c r="AC133" t="s">
        <v>113</v>
      </c>
      <c r="AD133" t="s">
        <v>113</v>
      </c>
      <c r="AE133" t="s">
        <v>113</v>
      </c>
      <c r="AF133" t="s">
        <v>113</v>
      </c>
      <c r="AG133" t="s">
        <v>113</v>
      </c>
      <c r="AH133" s="7">
        <v>-273.2</v>
      </c>
      <c r="AI133" s="7">
        <v>-234.9</v>
      </c>
      <c r="AJ133" s="7">
        <v>-311.5</v>
      </c>
      <c r="AK133" s="7">
        <v>1.4133333333333333</v>
      </c>
      <c r="AL133" s="8">
        <v>0.98</v>
      </c>
      <c r="AM133" s="8">
        <v>1.05</v>
      </c>
      <c r="AN133" s="8">
        <v>2.21</v>
      </c>
      <c r="AO133" s="8">
        <v>6.6666666666666671E-3</v>
      </c>
      <c r="AP133" s="8">
        <v>0</v>
      </c>
      <c r="AQ133" s="8">
        <v>0.01</v>
      </c>
      <c r="AR133" s="8">
        <v>0.01</v>
      </c>
      <c r="AS133" s="8">
        <v>1.6666666666666666E-2</v>
      </c>
      <c r="AT133" s="8">
        <v>0.02</v>
      </c>
      <c r="AU133" s="8">
        <v>0.02</v>
      </c>
      <c r="AV133" s="8">
        <v>0.01</v>
      </c>
      <c r="AW133" s="8">
        <v>0.04</v>
      </c>
      <c r="AX133" s="8">
        <v>0.05</v>
      </c>
      <c r="AY133" s="8">
        <v>0.04</v>
      </c>
      <c r="AZ133" s="8">
        <v>0.03</v>
      </c>
      <c r="BA133">
        <v>0</v>
      </c>
      <c r="BB133" s="9">
        <v>0</v>
      </c>
      <c r="BC133" s="9">
        <v>30</v>
      </c>
      <c r="BD133" s="9">
        <v>1</v>
      </c>
      <c r="BE133" s="8" t="s">
        <v>113</v>
      </c>
      <c r="BF133" s="8" t="s">
        <v>113</v>
      </c>
      <c r="BG133" s="8" t="s">
        <v>113</v>
      </c>
      <c r="BH133">
        <v>1</v>
      </c>
      <c r="BI133">
        <v>0</v>
      </c>
      <c r="BJ133">
        <v>0</v>
      </c>
      <c r="BK133">
        <v>24</v>
      </c>
      <c r="BL133">
        <v>16</v>
      </c>
      <c r="BM133">
        <v>9</v>
      </c>
      <c r="BN133">
        <v>20</v>
      </c>
      <c r="BO133">
        <v>23</v>
      </c>
      <c r="BP133">
        <v>19</v>
      </c>
      <c r="BQ133">
        <v>21</v>
      </c>
      <c r="BR133">
        <v>6</v>
      </c>
      <c r="BS133">
        <v>8</v>
      </c>
      <c r="BT133">
        <v>7</v>
      </c>
      <c r="BU133">
        <v>22</v>
      </c>
      <c r="BV133">
        <v>21</v>
      </c>
      <c r="BW133">
        <v>13</v>
      </c>
      <c r="BX133">
        <v>11</v>
      </c>
      <c r="BY133">
        <v>21</v>
      </c>
      <c r="BZ133">
        <v>16.066666666666666</v>
      </c>
      <c r="CA133" t="s">
        <v>113</v>
      </c>
      <c r="CB133" t="s">
        <v>113</v>
      </c>
      <c r="CC133" t="s">
        <v>113</v>
      </c>
      <c r="CD133" t="s">
        <v>113</v>
      </c>
      <c r="CE133" t="s">
        <v>113</v>
      </c>
      <c r="CF133" t="s">
        <v>113</v>
      </c>
      <c r="CG133" t="s">
        <v>113</v>
      </c>
      <c r="CH133" t="s">
        <v>113</v>
      </c>
      <c r="CI133" t="s">
        <v>113</v>
      </c>
      <c r="CJ133" t="s">
        <v>113</v>
      </c>
      <c r="CK133" t="s">
        <v>113</v>
      </c>
      <c r="CL133" t="s">
        <v>113</v>
      </c>
      <c r="CM133" t="s">
        <v>113</v>
      </c>
      <c r="CN133" t="s">
        <v>113</v>
      </c>
      <c r="CO133" t="s">
        <v>113</v>
      </c>
      <c r="CP133" t="s">
        <v>113</v>
      </c>
      <c r="CQ133">
        <v>23</v>
      </c>
      <c r="CR133">
        <v>23</v>
      </c>
      <c r="CS133" t="s">
        <v>113</v>
      </c>
      <c r="CT133" t="s">
        <v>113</v>
      </c>
      <c r="CU133">
        <v>3.1354942159291497</v>
      </c>
      <c r="CV133">
        <v>2.7767467323884447</v>
      </c>
      <c r="CW133">
        <v>1.9893832519663794</v>
      </c>
      <c r="CX133">
        <v>7.3110233122953385</v>
      </c>
      <c r="CY133">
        <v>0</v>
      </c>
      <c r="CZ133" t="s">
        <v>113</v>
      </c>
      <c r="DA133" t="s">
        <v>113</v>
      </c>
      <c r="DB133">
        <v>0</v>
      </c>
      <c r="DC133">
        <v>0</v>
      </c>
      <c r="DD133" t="s">
        <v>113</v>
      </c>
      <c r="DE133" t="s">
        <v>113</v>
      </c>
      <c r="DF133">
        <v>1</v>
      </c>
      <c r="DG133">
        <v>1</v>
      </c>
      <c r="DH133" t="s">
        <v>113</v>
      </c>
      <c r="DI133" t="s">
        <v>113</v>
      </c>
      <c r="DJ133">
        <v>0</v>
      </c>
      <c r="DK133">
        <v>0</v>
      </c>
      <c r="DL133" t="s">
        <v>113</v>
      </c>
      <c r="DM133" t="s">
        <v>113</v>
      </c>
      <c r="DN133" t="s">
        <v>113</v>
      </c>
      <c r="DO133" t="s">
        <v>113</v>
      </c>
      <c r="DP133" t="s">
        <v>113</v>
      </c>
      <c r="DQ133" t="s">
        <v>113</v>
      </c>
      <c r="DR133">
        <v>0</v>
      </c>
      <c r="DS133">
        <v>0</v>
      </c>
      <c r="DT133" t="s">
        <v>113</v>
      </c>
      <c r="DU133" t="s">
        <v>113</v>
      </c>
      <c r="DV133">
        <v>3</v>
      </c>
      <c r="DW133">
        <v>3</v>
      </c>
      <c r="DX133" t="s">
        <v>113</v>
      </c>
      <c r="DY133" t="s">
        <v>113</v>
      </c>
      <c r="DZ133">
        <v>15</v>
      </c>
      <c r="EA133">
        <v>15</v>
      </c>
      <c r="EB133" t="s">
        <v>113</v>
      </c>
      <c r="EC133" t="s">
        <v>113</v>
      </c>
      <c r="ED133" t="s">
        <v>113</v>
      </c>
      <c r="EE133" t="s">
        <v>113</v>
      </c>
      <c r="EF133" t="s">
        <v>113</v>
      </c>
      <c r="EG133" t="s">
        <v>113</v>
      </c>
      <c r="EH133" s="4" t="s">
        <v>113</v>
      </c>
      <c r="EI133" s="10" t="s">
        <v>113</v>
      </c>
      <c r="EJ133" s="10" t="s">
        <v>113</v>
      </c>
      <c r="EK133" s="10" t="s">
        <v>113</v>
      </c>
      <c r="EL133" s="10" t="s">
        <v>113</v>
      </c>
      <c r="EM133">
        <v>0</v>
      </c>
      <c r="EN133">
        <v>0</v>
      </c>
      <c r="EO133" s="8">
        <v>20.000000000000007</v>
      </c>
      <c r="EP133" s="8">
        <v>50.917459156303337</v>
      </c>
      <c r="EQ133" s="8">
        <v>60</v>
      </c>
      <c r="ER133" s="8">
        <v>50</v>
      </c>
      <c r="ES133" s="8">
        <v>55</v>
      </c>
      <c r="ET133" s="8">
        <v>30</v>
      </c>
      <c r="EU133" s="8">
        <v>40</v>
      </c>
      <c r="EV133" s="8">
        <v>35</v>
      </c>
      <c r="EW133" s="8">
        <v>4.0000000000000036</v>
      </c>
      <c r="EX133">
        <f t="shared" si="31"/>
        <v>1.6400000000000015</v>
      </c>
      <c r="EY133" s="8">
        <v>6.5399999999999983</v>
      </c>
      <c r="EZ133">
        <f t="shared" si="32"/>
        <v>2.7229289999999997</v>
      </c>
      <c r="FA133" s="8">
        <v>5.2700000000000014</v>
      </c>
      <c r="FB133">
        <f t="shared" si="33"/>
        <v>2.1774322500000007</v>
      </c>
      <c r="FC133" s="8">
        <v>0.63771350098703983</v>
      </c>
      <c r="FD133" s="8">
        <v>0.47196204841260198</v>
      </c>
      <c r="FE133" s="8">
        <v>0.55483777469982087</v>
      </c>
      <c r="FF133" s="8">
        <v>0.383947740092276</v>
      </c>
      <c r="FG133" s="8">
        <f t="shared" si="30"/>
        <v>5.6539477400922777</v>
      </c>
      <c r="FH133" s="8">
        <v>50.896918719423233</v>
      </c>
      <c r="FI133" s="8">
        <v>104.01411020557111</v>
      </c>
      <c r="FJ133" s="8">
        <v>77.455514462497177</v>
      </c>
    </row>
    <row r="134" spans="1:166" x14ac:dyDescent="0.2">
      <c r="A134" t="s">
        <v>421</v>
      </c>
      <c r="B134" t="s">
        <v>23</v>
      </c>
      <c r="C134" t="s">
        <v>168</v>
      </c>
      <c r="D134" t="s">
        <v>152</v>
      </c>
      <c r="E134">
        <v>4</v>
      </c>
      <c r="F134" t="s">
        <v>220</v>
      </c>
      <c r="G134">
        <v>18</v>
      </c>
      <c r="H134" s="2" t="s">
        <v>320</v>
      </c>
      <c r="I134" s="3">
        <v>30.74202</v>
      </c>
      <c r="J134" s="3">
        <v>-81.47681</v>
      </c>
      <c r="K134" s="3" t="s">
        <v>489</v>
      </c>
      <c r="L134" s="8">
        <v>7.1499999999999977</v>
      </c>
      <c r="M134" t="s">
        <v>113</v>
      </c>
      <c r="N134" t="s">
        <v>113</v>
      </c>
      <c r="O134" t="s">
        <v>113</v>
      </c>
      <c r="P134" t="s">
        <v>113</v>
      </c>
      <c r="Q134" t="s">
        <v>113</v>
      </c>
      <c r="R134">
        <v>0</v>
      </c>
      <c r="S134">
        <v>0</v>
      </c>
      <c r="T134">
        <v>0</v>
      </c>
      <c r="U134" t="s">
        <v>113</v>
      </c>
      <c r="V134" s="9">
        <v>37</v>
      </c>
      <c r="W134" s="9">
        <v>37</v>
      </c>
      <c r="X134" t="s">
        <v>113</v>
      </c>
      <c r="Y134" t="s">
        <v>113</v>
      </c>
      <c r="Z134" s="7">
        <v>6.6040000000000001</v>
      </c>
      <c r="AA134" s="7">
        <v>6.6040000000000001</v>
      </c>
      <c r="AB134" t="s">
        <v>113</v>
      </c>
      <c r="AC134" t="s">
        <v>113</v>
      </c>
      <c r="AD134" t="s">
        <v>113</v>
      </c>
      <c r="AE134" t="s">
        <v>113</v>
      </c>
      <c r="AF134" t="s">
        <v>113</v>
      </c>
      <c r="AG134" t="s">
        <v>113</v>
      </c>
      <c r="AH134" s="7">
        <v>-312.04999999999995</v>
      </c>
      <c r="AI134" s="7">
        <v>-327.2</v>
      </c>
      <c r="AJ134" s="7">
        <v>-296.89999999999998</v>
      </c>
      <c r="AK134" s="7">
        <v>4.9966666666666661</v>
      </c>
      <c r="AL134" s="8">
        <v>2.84</v>
      </c>
      <c r="AM134" s="8">
        <v>3.53</v>
      </c>
      <c r="AN134" s="8">
        <v>8.6199999999999992</v>
      </c>
      <c r="AO134" s="8">
        <v>0</v>
      </c>
      <c r="AP134" s="8">
        <v>0</v>
      </c>
      <c r="AQ134" s="8">
        <v>0</v>
      </c>
      <c r="AR134" s="8">
        <v>0</v>
      </c>
      <c r="AS134" s="8">
        <v>2.6666666666666668E-2</v>
      </c>
      <c r="AT134" s="8">
        <v>0.02</v>
      </c>
      <c r="AU134" s="8">
        <v>0.03</v>
      </c>
      <c r="AV134" s="8">
        <v>0.03</v>
      </c>
      <c r="AW134" s="8">
        <v>5.6666666666666671E-2</v>
      </c>
      <c r="AX134" s="8">
        <v>0.05</v>
      </c>
      <c r="AY134" s="8">
        <v>7.0000000000000007E-2</v>
      </c>
      <c r="AZ134" s="8">
        <v>0.05</v>
      </c>
      <c r="BA134">
        <v>0</v>
      </c>
      <c r="BB134" s="9">
        <v>0</v>
      </c>
      <c r="BC134" s="9">
        <v>60</v>
      </c>
      <c r="BD134" s="9">
        <v>2</v>
      </c>
      <c r="BE134" s="8" t="s">
        <v>113</v>
      </c>
      <c r="BF134" s="8" t="s">
        <v>113</v>
      </c>
      <c r="BG134" s="8" t="s">
        <v>113</v>
      </c>
      <c r="BH134">
        <v>0.99</v>
      </c>
      <c r="BI134">
        <v>0.01</v>
      </c>
      <c r="BJ134">
        <v>0</v>
      </c>
      <c r="BK134">
        <v>19</v>
      </c>
      <c r="BL134">
        <v>10</v>
      </c>
      <c r="BM134">
        <v>15</v>
      </c>
      <c r="BN134">
        <v>11</v>
      </c>
      <c r="BO134">
        <v>15</v>
      </c>
      <c r="BP134">
        <v>10</v>
      </c>
      <c r="BQ134">
        <v>18</v>
      </c>
      <c r="BR134">
        <v>10</v>
      </c>
      <c r="BS134">
        <v>20</v>
      </c>
      <c r="BT134">
        <v>8</v>
      </c>
      <c r="BU134">
        <v>11</v>
      </c>
      <c r="BV134">
        <v>9</v>
      </c>
      <c r="BW134">
        <v>10</v>
      </c>
      <c r="BX134">
        <v>14</v>
      </c>
      <c r="BY134">
        <v>11</v>
      </c>
      <c r="BZ134">
        <v>12.733333333333333</v>
      </c>
      <c r="CA134" t="s">
        <v>113</v>
      </c>
      <c r="CB134" t="s">
        <v>113</v>
      </c>
      <c r="CC134" t="s">
        <v>113</v>
      </c>
      <c r="CD134" t="s">
        <v>113</v>
      </c>
      <c r="CE134" t="s">
        <v>113</v>
      </c>
      <c r="CF134" t="s">
        <v>113</v>
      </c>
      <c r="CG134" t="s">
        <v>113</v>
      </c>
      <c r="CH134" t="s">
        <v>113</v>
      </c>
      <c r="CI134" t="s">
        <v>113</v>
      </c>
      <c r="CJ134" t="s">
        <v>113</v>
      </c>
      <c r="CK134" t="s">
        <v>113</v>
      </c>
      <c r="CL134" t="s">
        <v>113</v>
      </c>
      <c r="CM134" t="s">
        <v>113</v>
      </c>
      <c r="CN134" t="s">
        <v>113</v>
      </c>
      <c r="CO134" t="s">
        <v>113</v>
      </c>
      <c r="CP134" t="s">
        <v>113</v>
      </c>
      <c r="CQ134">
        <v>126</v>
      </c>
      <c r="CR134">
        <v>126</v>
      </c>
      <c r="CS134" t="s">
        <v>113</v>
      </c>
      <c r="CT134" t="s">
        <v>113</v>
      </c>
      <c r="CU134">
        <v>4.836281906951478</v>
      </c>
      <c r="CV134">
        <v>2.5442232269444198</v>
      </c>
      <c r="CW134">
        <v>2.8343200623929139</v>
      </c>
      <c r="CX134">
        <v>17.018824626582166</v>
      </c>
      <c r="CY134">
        <v>0</v>
      </c>
      <c r="CZ134" t="s">
        <v>113</v>
      </c>
      <c r="DA134" t="s">
        <v>113</v>
      </c>
      <c r="DB134">
        <v>0</v>
      </c>
      <c r="DC134">
        <v>0</v>
      </c>
      <c r="DD134" t="s">
        <v>113</v>
      </c>
      <c r="DE134" t="s">
        <v>113</v>
      </c>
      <c r="DF134">
        <v>2</v>
      </c>
      <c r="DG134">
        <v>2</v>
      </c>
      <c r="DH134" t="s">
        <v>113</v>
      </c>
      <c r="DI134" t="s">
        <v>113</v>
      </c>
      <c r="DJ134">
        <v>1</v>
      </c>
      <c r="DK134">
        <v>1</v>
      </c>
      <c r="DL134" t="s">
        <v>113</v>
      </c>
      <c r="DM134" t="s">
        <v>113</v>
      </c>
      <c r="DN134" t="s">
        <v>113</v>
      </c>
      <c r="DO134" t="s">
        <v>113</v>
      </c>
      <c r="DP134" t="s">
        <v>113</v>
      </c>
      <c r="DQ134" t="s">
        <v>113</v>
      </c>
      <c r="DR134">
        <v>0</v>
      </c>
      <c r="DS134">
        <v>0</v>
      </c>
      <c r="DT134" t="s">
        <v>113</v>
      </c>
      <c r="DU134" t="s">
        <v>113</v>
      </c>
      <c r="DV134">
        <v>3</v>
      </c>
      <c r="DW134">
        <v>3</v>
      </c>
      <c r="DX134" t="s">
        <v>113</v>
      </c>
      <c r="DY134" t="s">
        <v>113</v>
      </c>
      <c r="DZ134">
        <v>5</v>
      </c>
      <c r="EA134">
        <v>5</v>
      </c>
      <c r="EB134" t="s">
        <v>113</v>
      </c>
      <c r="EC134" t="s">
        <v>113</v>
      </c>
      <c r="ED134" t="s">
        <v>113</v>
      </c>
      <c r="EE134" t="s">
        <v>113</v>
      </c>
      <c r="EF134" t="s">
        <v>113</v>
      </c>
      <c r="EG134" t="s">
        <v>113</v>
      </c>
      <c r="EH134" s="4" t="s">
        <v>113</v>
      </c>
      <c r="EI134" s="10" t="s">
        <v>113</v>
      </c>
      <c r="EJ134" s="10" t="s">
        <v>113</v>
      </c>
      <c r="EK134" s="10" t="s">
        <v>113</v>
      </c>
      <c r="EL134" s="10" t="s">
        <v>113</v>
      </c>
      <c r="EM134">
        <v>0</v>
      </c>
      <c r="EN134">
        <v>0</v>
      </c>
      <c r="EO134" s="8">
        <v>29.454545454545457</v>
      </c>
      <c r="EP134" s="8">
        <v>42.151304559863448</v>
      </c>
      <c r="EQ134" s="8">
        <v>80</v>
      </c>
      <c r="ER134" s="8">
        <v>60</v>
      </c>
      <c r="ES134" s="8">
        <v>70</v>
      </c>
      <c r="ET134" s="8">
        <v>10</v>
      </c>
      <c r="EU134" s="8">
        <v>30</v>
      </c>
      <c r="EV134" s="8">
        <v>20</v>
      </c>
      <c r="EW134" s="8">
        <v>2.2799999999999976</v>
      </c>
      <c r="EX134">
        <f t="shared" si="31"/>
        <v>0.92499599999999904</v>
      </c>
      <c r="EY134" s="8">
        <v>4.1200000000000081</v>
      </c>
      <c r="EZ134">
        <f t="shared" si="32"/>
        <v>1.6904360000000034</v>
      </c>
      <c r="FA134" s="8">
        <v>3.2000000000000028</v>
      </c>
      <c r="FB134">
        <f t="shared" si="33"/>
        <v>1.3056000000000012</v>
      </c>
      <c r="FC134" s="8">
        <v>0.10263312862791284</v>
      </c>
      <c r="FD134" s="8">
        <v>0.11450601300420048</v>
      </c>
      <c r="FE134" s="8">
        <v>0.10856957081605666</v>
      </c>
      <c r="FF134" s="8">
        <v>7.51301430047112E-2</v>
      </c>
      <c r="FG134" s="8">
        <f t="shared" si="30"/>
        <v>3.2751301430047142</v>
      </c>
      <c r="FH134" s="8">
        <v>34.659712290737772</v>
      </c>
      <c r="FI134" s="8">
        <v>60.56159733011107</v>
      </c>
      <c r="FJ134" s="8">
        <v>47.610654810424421</v>
      </c>
    </row>
    <row r="135" spans="1:166" x14ac:dyDescent="0.2">
      <c r="A135" t="s">
        <v>422</v>
      </c>
      <c r="B135" t="s">
        <v>23</v>
      </c>
      <c r="C135" t="s">
        <v>168</v>
      </c>
      <c r="D135" t="s">
        <v>152</v>
      </c>
      <c r="E135">
        <v>4</v>
      </c>
      <c r="F135" t="s">
        <v>221</v>
      </c>
      <c r="G135">
        <v>18</v>
      </c>
      <c r="H135" s="2" t="s">
        <v>320</v>
      </c>
      <c r="I135" s="3">
        <v>30.74202</v>
      </c>
      <c r="J135" s="3">
        <v>-81.47681</v>
      </c>
      <c r="K135" s="3" t="s">
        <v>489</v>
      </c>
      <c r="L135" s="8">
        <v>7.8999999999999959</v>
      </c>
      <c r="M135" t="s">
        <v>113</v>
      </c>
      <c r="N135" t="s">
        <v>113</v>
      </c>
      <c r="O135" t="s">
        <v>113</v>
      </c>
      <c r="P135" t="s">
        <v>113</v>
      </c>
      <c r="Q135" t="s">
        <v>113</v>
      </c>
      <c r="R135">
        <v>0</v>
      </c>
      <c r="S135">
        <v>0</v>
      </c>
      <c r="T135">
        <v>0</v>
      </c>
      <c r="U135" t="s">
        <v>113</v>
      </c>
      <c r="V135" s="9">
        <v>39</v>
      </c>
      <c r="W135" s="9">
        <v>39</v>
      </c>
      <c r="X135" t="s">
        <v>113</v>
      </c>
      <c r="Y135" t="s">
        <v>113</v>
      </c>
      <c r="Z135" s="7">
        <v>6.702</v>
      </c>
      <c r="AA135" s="7">
        <v>6.702</v>
      </c>
      <c r="AB135" t="s">
        <v>113</v>
      </c>
      <c r="AC135" t="s">
        <v>113</v>
      </c>
      <c r="AD135" t="s">
        <v>113</v>
      </c>
      <c r="AE135" t="s">
        <v>113</v>
      </c>
      <c r="AF135" t="s">
        <v>113</v>
      </c>
      <c r="AG135" t="s">
        <v>113</v>
      </c>
      <c r="AH135" s="7">
        <v>-326.5</v>
      </c>
      <c r="AI135" s="7">
        <v>-326</v>
      </c>
      <c r="AJ135" s="7">
        <v>-327</v>
      </c>
      <c r="AK135" s="7">
        <v>4.1499999999999995</v>
      </c>
      <c r="AL135" s="8">
        <v>5.21</v>
      </c>
      <c r="AM135" s="8">
        <v>5.0599999999999996</v>
      </c>
      <c r="AN135" s="8">
        <v>2.1800000000000002</v>
      </c>
      <c r="AO135" s="8">
        <v>0</v>
      </c>
      <c r="AP135" s="8">
        <v>0</v>
      </c>
      <c r="AQ135" s="8">
        <v>0</v>
      </c>
      <c r="AR135" s="8">
        <v>0</v>
      </c>
      <c r="AS135" s="8">
        <v>0.03</v>
      </c>
      <c r="AT135" s="8">
        <v>0.03</v>
      </c>
      <c r="AU135" s="8">
        <v>0.03</v>
      </c>
      <c r="AV135" s="8">
        <v>0.03</v>
      </c>
      <c r="AW135" s="8">
        <v>0.06</v>
      </c>
      <c r="AX135" s="8">
        <v>0.06</v>
      </c>
      <c r="AY135" s="8">
        <v>0.06</v>
      </c>
      <c r="AZ135" s="8">
        <v>0.06</v>
      </c>
      <c r="BA135">
        <v>0</v>
      </c>
      <c r="BB135" s="9">
        <v>0</v>
      </c>
      <c r="BC135" s="9">
        <v>65</v>
      </c>
      <c r="BD135" s="9">
        <v>2</v>
      </c>
      <c r="BE135" s="8" t="s">
        <v>113</v>
      </c>
      <c r="BF135" s="8" t="s">
        <v>113</v>
      </c>
      <c r="BG135" s="8" t="s">
        <v>113</v>
      </c>
      <c r="BH135">
        <v>0.95</v>
      </c>
      <c r="BI135">
        <v>0.05</v>
      </c>
      <c r="BJ135">
        <v>0</v>
      </c>
      <c r="BK135">
        <v>15</v>
      </c>
      <c r="BL135">
        <v>20</v>
      </c>
      <c r="BM135">
        <v>13</v>
      </c>
      <c r="BN135">
        <v>13</v>
      </c>
      <c r="BO135">
        <v>11</v>
      </c>
      <c r="BP135">
        <v>17</v>
      </c>
      <c r="BQ135">
        <v>18</v>
      </c>
      <c r="BR135">
        <v>27</v>
      </c>
      <c r="BS135">
        <v>25</v>
      </c>
      <c r="BT135">
        <v>20</v>
      </c>
      <c r="BU135">
        <v>17</v>
      </c>
      <c r="BV135">
        <v>11</v>
      </c>
      <c r="BW135">
        <v>11</v>
      </c>
      <c r="BX135">
        <v>15</v>
      </c>
      <c r="BY135">
        <v>24</v>
      </c>
      <c r="BZ135">
        <v>17.133333333333333</v>
      </c>
      <c r="CA135" t="s">
        <v>113</v>
      </c>
      <c r="CB135" t="s">
        <v>113</v>
      </c>
      <c r="CC135" t="s">
        <v>113</v>
      </c>
      <c r="CD135" t="s">
        <v>113</v>
      </c>
      <c r="CE135" t="s">
        <v>113</v>
      </c>
      <c r="CF135" t="s">
        <v>113</v>
      </c>
      <c r="CG135" t="s">
        <v>113</v>
      </c>
      <c r="CH135" t="s">
        <v>113</v>
      </c>
      <c r="CI135" t="s">
        <v>113</v>
      </c>
      <c r="CJ135" t="s">
        <v>113</v>
      </c>
      <c r="CK135" t="s">
        <v>113</v>
      </c>
      <c r="CL135" t="s">
        <v>113</v>
      </c>
      <c r="CM135" t="s">
        <v>113</v>
      </c>
      <c r="CN135" t="s">
        <v>113</v>
      </c>
      <c r="CO135" t="s">
        <v>113</v>
      </c>
      <c r="CP135" t="s">
        <v>113</v>
      </c>
      <c r="CQ135">
        <v>152</v>
      </c>
      <c r="CR135">
        <v>152</v>
      </c>
      <c r="CS135" t="s">
        <v>113</v>
      </c>
      <c r="CT135" t="s">
        <v>113</v>
      </c>
      <c r="CU135">
        <v>5.0238805208462765</v>
      </c>
      <c r="CV135">
        <v>2.8410258837930096</v>
      </c>
      <c r="CW135">
        <v>3.5690644428211895</v>
      </c>
      <c r="CX135">
        <v>35.483380886347646</v>
      </c>
      <c r="CY135">
        <v>0</v>
      </c>
      <c r="CZ135" t="s">
        <v>113</v>
      </c>
      <c r="DA135" t="s">
        <v>113</v>
      </c>
      <c r="DB135">
        <v>0</v>
      </c>
      <c r="DC135">
        <v>0</v>
      </c>
      <c r="DD135" t="s">
        <v>113</v>
      </c>
      <c r="DE135" t="s">
        <v>113</v>
      </c>
      <c r="DF135">
        <v>1</v>
      </c>
      <c r="DG135">
        <v>1</v>
      </c>
      <c r="DH135" t="s">
        <v>113</v>
      </c>
      <c r="DI135" t="s">
        <v>113</v>
      </c>
      <c r="DJ135">
        <v>3</v>
      </c>
      <c r="DK135">
        <v>3</v>
      </c>
      <c r="DL135" t="s">
        <v>113</v>
      </c>
      <c r="DM135" t="s">
        <v>113</v>
      </c>
      <c r="DN135" t="s">
        <v>113</v>
      </c>
      <c r="DO135" t="s">
        <v>113</v>
      </c>
      <c r="DP135" t="s">
        <v>113</v>
      </c>
      <c r="DQ135" t="s">
        <v>113</v>
      </c>
      <c r="DR135">
        <v>0</v>
      </c>
      <c r="DS135">
        <v>0</v>
      </c>
      <c r="DT135" t="s">
        <v>113</v>
      </c>
      <c r="DU135" t="s">
        <v>113</v>
      </c>
      <c r="DV135">
        <v>3</v>
      </c>
      <c r="DW135">
        <v>3</v>
      </c>
      <c r="DX135" t="s">
        <v>113</v>
      </c>
      <c r="DY135" t="s">
        <v>113</v>
      </c>
      <c r="DZ135">
        <v>4</v>
      </c>
      <c r="EA135">
        <v>4</v>
      </c>
      <c r="EB135" t="s">
        <v>113</v>
      </c>
      <c r="EC135" t="s">
        <v>113</v>
      </c>
      <c r="ED135" t="s">
        <v>113</v>
      </c>
      <c r="EE135" t="s">
        <v>113</v>
      </c>
      <c r="EF135" t="s">
        <v>113</v>
      </c>
      <c r="EG135" t="s">
        <v>113</v>
      </c>
      <c r="EH135" s="4" t="s">
        <v>113</v>
      </c>
      <c r="EI135" s="10" t="s">
        <v>113</v>
      </c>
      <c r="EJ135" s="10" t="s">
        <v>113</v>
      </c>
      <c r="EK135" s="10" t="s">
        <v>113</v>
      </c>
      <c r="EL135" s="10" t="s">
        <v>113</v>
      </c>
      <c r="EM135">
        <v>0</v>
      </c>
      <c r="EN135">
        <v>0</v>
      </c>
      <c r="EO135" s="8">
        <v>27.142857142857153</v>
      </c>
      <c r="EP135" s="8">
        <v>48.171177761521577</v>
      </c>
      <c r="EQ135" s="8">
        <v>60</v>
      </c>
      <c r="ER135" s="8">
        <v>50</v>
      </c>
      <c r="ES135" s="8">
        <v>55</v>
      </c>
      <c r="ET135" s="8">
        <v>10</v>
      </c>
      <c r="EU135" s="8">
        <v>40</v>
      </c>
      <c r="EV135" s="8">
        <v>25</v>
      </c>
      <c r="EW135" s="8">
        <v>3.2000000000000028</v>
      </c>
      <c r="EX135">
        <f t="shared" si="31"/>
        <v>1.3056000000000012</v>
      </c>
      <c r="EY135" s="8">
        <v>5.0999999999999979</v>
      </c>
      <c r="EZ135">
        <f t="shared" si="32"/>
        <v>2.105024999999999</v>
      </c>
      <c r="FA135" s="8">
        <v>4.1500000000000004</v>
      </c>
      <c r="FB135">
        <f t="shared" si="33"/>
        <v>1.7030562500000002</v>
      </c>
      <c r="FC135" s="8">
        <v>0.13501017199926021</v>
      </c>
      <c r="FD135" s="8">
        <v>0.1740684360315044</v>
      </c>
      <c r="FE135" s="8">
        <v>0.15453930401538229</v>
      </c>
      <c r="FF135" s="8">
        <v>0.10694119837864453</v>
      </c>
      <c r="FG135" s="8">
        <f t="shared" si="30"/>
        <v>4.2569411983786445</v>
      </c>
      <c r="FH135" s="8">
        <v>40.798964305529864</v>
      </c>
      <c r="FI135" s="8">
        <v>68.694155801178084</v>
      </c>
      <c r="FJ135" s="8">
        <v>54.746560053353974</v>
      </c>
    </row>
    <row r="136" spans="1:166" x14ac:dyDescent="0.2">
      <c r="A136" t="s">
        <v>12</v>
      </c>
      <c r="B136" t="s">
        <v>24</v>
      </c>
      <c r="C136" t="s">
        <v>169</v>
      </c>
      <c r="D136" t="s">
        <v>12</v>
      </c>
      <c r="E136">
        <v>1</v>
      </c>
      <c r="F136" t="s">
        <v>111</v>
      </c>
      <c r="G136">
        <v>18</v>
      </c>
      <c r="H136" s="2" t="s">
        <v>319</v>
      </c>
      <c r="I136" s="3">
        <v>30.739059999999998</v>
      </c>
      <c r="J136" s="3">
        <v>-81.466250000000002</v>
      </c>
      <c r="K136" s="3" t="s">
        <v>113</v>
      </c>
      <c r="L136" t="s">
        <v>113</v>
      </c>
      <c r="M136" t="s">
        <v>113</v>
      </c>
      <c r="N136" t="s">
        <v>113</v>
      </c>
      <c r="O136" t="s">
        <v>113</v>
      </c>
      <c r="P136" t="s">
        <v>113</v>
      </c>
      <c r="Q136" t="s">
        <v>113</v>
      </c>
      <c r="R136">
        <v>0</v>
      </c>
      <c r="S136">
        <v>0</v>
      </c>
      <c r="T136">
        <v>0</v>
      </c>
      <c r="U136" t="s">
        <v>113</v>
      </c>
      <c r="V136" t="s">
        <v>113</v>
      </c>
      <c r="W136" s="9" t="s">
        <v>113</v>
      </c>
      <c r="X136" t="s">
        <v>113</v>
      </c>
      <c r="Y136" t="s">
        <v>113</v>
      </c>
      <c r="Z136" t="s">
        <v>113</v>
      </c>
      <c r="AA136" s="7" t="s">
        <v>113</v>
      </c>
      <c r="AB136" t="s">
        <v>113</v>
      </c>
      <c r="AC136" t="s">
        <v>113</v>
      </c>
      <c r="AD136" t="s">
        <v>113</v>
      </c>
      <c r="AE136" t="s">
        <v>113</v>
      </c>
      <c r="AF136" t="s">
        <v>113</v>
      </c>
      <c r="AG136" t="s">
        <v>113</v>
      </c>
      <c r="AH136" s="7" t="s">
        <v>113</v>
      </c>
      <c r="AI136" s="7" t="s">
        <v>113</v>
      </c>
      <c r="AJ136" s="7" t="s">
        <v>113</v>
      </c>
      <c r="AK136" s="7" t="s">
        <v>113</v>
      </c>
      <c r="AL136" s="8" t="s">
        <v>113</v>
      </c>
      <c r="AM136" s="8" t="s">
        <v>113</v>
      </c>
      <c r="AN136" s="8" t="s">
        <v>113</v>
      </c>
      <c r="AO136" s="7" t="s">
        <v>113</v>
      </c>
      <c r="AP136" s="8" t="s">
        <v>113</v>
      </c>
      <c r="AQ136" s="8" t="s">
        <v>113</v>
      </c>
      <c r="AR136" s="8" t="s">
        <v>113</v>
      </c>
      <c r="AS136" s="7" t="s">
        <v>113</v>
      </c>
      <c r="AT136" s="8" t="s">
        <v>113</v>
      </c>
      <c r="AU136" s="8" t="s">
        <v>113</v>
      </c>
      <c r="AV136" s="8" t="s">
        <v>113</v>
      </c>
      <c r="AW136" s="7" t="s">
        <v>113</v>
      </c>
      <c r="AX136" s="8" t="s">
        <v>113</v>
      </c>
      <c r="AY136" s="8" t="s">
        <v>113</v>
      </c>
      <c r="AZ136" s="8" t="s">
        <v>113</v>
      </c>
      <c r="BA136">
        <v>0</v>
      </c>
      <c r="BB136" s="9" t="s">
        <v>113</v>
      </c>
      <c r="BC136" s="9">
        <v>30</v>
      </c>
      <c r="BD136" s="9">
        <v>2</v>
      </c>
      <c r="BE136" s="8" t="s">
        <v>113</v>
      </c>
      <c r="BF136" s="8" t="s">
        <v>113</v>
      </c>
      <c r="BG136" s="8" t="s">
        <v>113</v>
      </c>
      <c r="BH136">
        <v>1</v>
      </c>
      <c r="BI136">
        <v>0</v>
      </c>
      <c r="BJ136">
        <v>0</v>
      </c>
      <c r="BK136">
        <v>30</v>
      </c>
      <c r="BL136">
        <v>23</v>
      </c>
      <c r="BM136">
        <v>18</v>
      </c>
      <c r="BN136">
        <v>43</v>
      </c>
      <c r="BO136">
        <v>12</v>
      </c>
      <c r="BP136">
        <v>29</v>
      </c>
      <c r="BQ136">
        <v>26</v>
      </c>
      <c r="BR136">
        <v>37</v>
      </c>
      <c r="BS136">
        <v>9</v>
      </c>
      <c r="BT136">
        <v>14</v>
      </c>
      <c r="BU136">
        <v>14</v>
      </c>
      <c r="BV136">
        <v>35</v>
      </c>
      <c r="BW136">
        <v>29</v>
      </c>
      <c r="BX136">
        <v>38</v>
      </c>
      <c r="BY136">
        <v>24</v>
      </c>
      <c r="BZ136">
        <v>25.4</v>
      </c>
      <c r="CA136" t="s">
        <v>113</v>
      </c>
      <c r="CB136" t="s">
        <v>113</v>
      </c>
      <c r="CC136" t="s">
        <v>113</v>
      </c>
      <c r="CD136" t="s">
        <v>113</v>
      </c>
      <c r="CE136" t="s">
        <v>113</v>
      </c>
      <c r="CF136" t="s">
        <v>113</v>
      </c>
      <c r="CG136" t="s">
        <v>113</v>
      </c>
      <c r="CH136" t="s">
        <v>113</v>
      </c>
      <c r="CI136" t="s">
        <v>113</v>
      </c>
      <c r="CJ136" t="s">
        <v>113</v>
      </c>
      <c r="CK136" t="s">
        <v>113</v>
      </c>
      <c r="CL136" t="s">
        <v>113</v>
      </c>
      <c r="CM136" t="s">
        <v>113</v>
      </c>
      <c r="CN136" t="s">
        <v>113</v>
      </c>
      <c r="CO136" t="s">
        <v>113</v>
      </c>
      <c r="CP136" t="s">
        <v>113</v>
      </c>
      <c r="CQ136">
        <v>28.5</v>
      </c>
      <c r="CR136">
        <v>36</v>
      </c>
      <c r="CS136">
        <v>21</v>
      </c>
      <c r="CT136" t="s">
        <v>113</v>
      </c>
      <c r="CU136">
        <v>3.3499040872746049</v>
      </c>
      <c r="CV136">
        <v>3.2347491740244907</v>
      </c>
      <c r="CW136">
        <v>3.0654632189358426</v>
      </c>
      <c r="CX136">
        <v>21.444393135824164</v>
      </c>
      <c r="CY136">
        <v>0</v>
      </c>
      <c r="CZ136">
        <v>0</v>
      </c>
      <c r="DA136" t="s">
        <v>113</v>
      </c>
      <c r="DB136">
        <v>0</v>
      </c>
      <c r="DC136">
        <v>0</v>
      </c>
      <c r="DD136" t="s">
        <v>113</v>
      </c>
      <c r="DE136" t="s">
        <v>113</v>
      </c>
      <c r="DF136" t="s">
        <v>113</v>
      </c>
      <c r="DG136" t="s">
        <v>113</v>
      </c>
      <c r="DH136" t="s">
        <v>113</v>
      </c>
      <c r="DI136" t="s">
        <v>113</v>
      </c>
      <c r="DJ136" t="s">
        <v>113</v>
      </c>
      <c r="DK136" t="s">
        <v>113</v>
      </c>
      <c r="DL136" t="s">
        <v>113</v>
      </c>
      <c r="DM136" t="s">
        <v>113</v>
      </c>
      <c r="DN136" t="s">
        <v>113</v>
      </c>
      <c r="DO136" t="s">
        <v>113</v>
      </c>
      <c r="DP136" t="s">
        <v>113</v>
      </c>
      <c r="DQ136" t="s">
        <v>113</v>
      </c>
      <c r="DR136" t="s">
        <v>113</v>
      </c>
      <c r="DS136" t="s">
        <v>113</v>
      </c>
      <c r="DT136" t="s">
        <v>113</v>
      </c>
      <c r="DU136" t="s">
        <v>113</v>
      </c>
      <c r="DV136" t="s">
        <v>113</v>
      </c>
      <c r="DW136" t="s">
        <v>113</v>
      </c>
      <c r="DX136" t="s">
        <v>113</v>
      </c>
      <c r="DY136" t="s">
        <v>113</v>
      </c>
      <c r="DZ136" t="s">
        <v>113</v>
      </c>
      <c r="EA136" t="s">
        <v>113</v>
      </c>
      <c r="EB136" t="s">
        <v>113</v>
      </c>
      <c r="EC136" t="s">
        <v>113</v>
      </c>
      <c r="ED136" t="s">
        <v>113</v>
      </c>
      <c r="EE136" t="s">
        <v>113</v>
      </c>
      <c r="EF136" t="s">
        <v>113</v>
      </c>
      <c r="EG136" t="s">
        <v>113</v>
      </c>
      <c r="EH136" s="4" t="s">
        <v>113</v>
      </c>
      <c r="EI136" s="10" t="s">
        <v>113</v>
      </c>
      <c r="EJ136" s="10" t="s">
        <v>113</v>
      </c>
      <c r="EK136" s="10" t="s">
        <v>113</v>
      </c>
      <c r="EL136" s="10" t="s">
        <v>113</v>
      </c>
      <c r="EM136">
        <v>0</v>
      </c>
      <c r="EN136">
        <v>0</v>
      </c>
      <c r="EO136" s="8" t="s">
        <v>113</v>
      </c>
      <c r="EP136" s="8" t="s">
        <v>113</v>
      </c>
      <c r="EQ136" t="s">
        <v>113</v>
      </c>
      <c r="ER136" t="s">
        <v>113</v>
      </c>
      <c r="ES136" t="s">
        <v>113</v>
      </c>
      <c r="ET136" t="s">
        <v>113</v>
      </c>
      <c r="EU136" t="s">
        <v>113</v>
      </c>
      <c r="EV136" t="s">
        <v>113</v>
      </c>
      <c r="EW136" t="s">
        <v>113</v>
      </c>
      <c r="EY136" t="s">
        <v>113</v>
      </c>
      <c r="FC136" t="s">
        <v>113</v>
      </c>
      <c r="FD136" t="s">
        <v>113</v>
      </c>
      <c r="FE136" t="s">
        <v>113</v>
      </c>
      <c r="FF136" t="s">
        <v>113</v>
      </c>
      <c r="FG136" t="s">
        <v>113</v>
      </c>
      <c r="FH136" t="s">
        <v>113</v>
      </c>
      <c r="FI136" t="s">
        <v>113</v>
      </c>
      <c r="FJ136" t="s">
        <v>113</v>
      </c>
    </row>
    <row r="137" spans="1:166" x14ac:dyDescent="0.2">
      <c r="A137" t="s">
        <v>13</v>
      </c>
      <c r="B137" t="s">
        <v>24</v>
      </c>
      <c r="C137" t="s">
        <v>169</v>
      </c>
      <c r="D137" t="s">
        <v>13</v>
      </c>
      <c r="E137">
        <v>2</v>
      </c>
      <c r="F137" t="s">
        <v>111</v>
      </c>
      <c r="G137">
        <v>18</v>
      </c>
      <c r="H137" s="2" t="s">
        <v>319</v>
      </c>
      <c r="I137" s="3">
        <v>30.737970000000001</v>
      </c>
      <c r="J137" s="3">
        <v>-81.46611</v>
      </c>
      <c r="K137" s="3" t="s">
        <v>113</v>
      </c>
      <c r="L137" t="s">
        <v>113</v>
      </c>
      <c r="M137" t="s">
        <v>113</v>
      </c>
      <c r="N137" t="s">
        <v>113</v>
      </c>
      <c r="O137" t="s">
        <v>113</v>
      </c>
      <c r="P137" t="s">
        <v>113</v>
      </c>
      <c r="Q137" t="s">
        <v>113</v>
      </c>
      <c r="R137">
        <v>0</v>
      </c>
      <c r="S137">
        <v>0</v>
      </c>
      <c r="T137">
        <v>0</v>
      </c>
      <c r="U137" t="s">
        <v>113</v>
      </c>
      <c r="V137" t="s">
        <v>113</v>
      </c>
      <c r="W137" s="9" t="s">
        <v>113</v>
      </c>
      <c r="X137" t="s">
        <v>113</v>
      </c>
      <c r="Y137" t="s">
        <v>113</v>
      </c>
      <c r="Z137" t="s">
        <v>113</v>
      </c>
      <c r="AA137" s="7" t="s">
        <v>113</v>
      </c>
      <c r="AB137" t="s">
        <v>113</v>
      </c>
      <c r="AC137" t="s">
        <v>113</v>
      </c>
      <c r="AD137" t="s">
        <v>113</v>
      </c>
      <c r="AE137" t="s">
        <v>113</v>
      </c>
      <c r="AF137" t="s">
        <v>113</v>
      </c>
      <c r="AG137" t="s">
        <v>113</v>
      </c>
      <c r="AH137" s="7" t="s">
        <v>113</v>
      </c>
      <c r="AI137" s="7" t="s">
        <v>113</v>
      </c>
      <c r="AJ137" s="7" t="s">
        <v>113</v>
      </c>
      <c r="AK137" s="7" t="s">
        <v>113</v>
      </c>
      <c r="AL137" s="8" t="s">
        <v>113</v>
      </c>
      <c r="AM137" s="8" t="s">
        <v>113</v>
      </c>
      <c r="AN137" s="8" t="s">
        <v>113</v>
      </c>
      <c r="AO137" s="7" t="s">
        <v>113</v>
      </c>
      <c r="AP137" s="8" t="s">
        <v>113</v>
      </c>
      <c r="AQ137" s="8" t="s">
        <v>113</v>
      </c>
      <c r="AR137" s="8" t="s">
        <v>113</v>
      </c>
      <c r="AS137" s="7" t="s">
        <v>113</v>
      </c>
      <c r="AT137" s="8" t="s">
        <v>113</v>
      </c>
      <c r="AU137" s="8" t="s">
        <v>113</v>
      </c>
      <c r="AV137" s="8" t="s">
        <v>113</v>
      </c>
      <c r="AW137" s="7" t="s">
        <v>113</v>
      </c>
      <c r="AX137" s="8" t="s">
        <v>113</v>
      </c>
      <c r="AY137" s="8" t="s">
        <v>113</v>
      </c>
      <c r="AZ137" s="8" t="s">
        <v>113</v>
      </c>
      <c r="BA137">
        <v>0</v>
      </c>
      <c r="BB137" s="9" t="s">
        <v>113</v>
      </c>
      <c r="BC137" s="9">
        <v>15</v>
      </c>
      <c r="BD137" s="9">
        <v>2</v>
      </c>
      <c r="BE137" s="8" t="s">
        <v>113</v>
      </c>
      <c r="BF137" s="8" t="s">
        <v>113</v>
      </c>
      <c r="BG137" s="8" t="s">
        <v>113</v>
      </c>
      <c r="BH137">
        <v>1</v>
      </c>
      <c r="BI137">
        <v>0</v>
      </c>
      <c r="BJ137">
        <v>0</v>
      </c>
      <c r="BK137">
        <v>34</v>
      </c>
      <c r="BL137">
        <v>39</v>
      </c>
      <c r="BM137">
        <v>23</v>
      </c>
      <c r="BN137">
        <v>22</v>
      </c>
      <c r="BO137">
        <v>14</v>
      </c>
      <c r="BP137">
        <v>12</v>
      </c>
      <c r="BQ137">
        <v>14</v>
      </c>
      <c r="BR137">
        <v>15</v>
      </c>
      <c r="BS137">
        <v>59</v>
      </c>
      <c r="BT137">
        <v>24</v>
      </c>
      <c r="BU137">
        <v>44</v>
      </c>
      <c r="BV137">
        <v>14</v>
      </c>
      <c r="BW137">
        <v>29</v>
      </c>
      <c r="BX137">
        <v>41</v>
      </c>
      <c r="BY137">
        <v>19</v>
      </c>
      <c r="BZ137">
        <v>26.866666666666667</v>
      </c>
      <c r="CA137" t="s">
        <v>113</v>
      </c>
      <c r="CB137" t="s">
        <v>113</v>
      </c>
      <c r="CC137" t="s">
        <v>113</v>
      </c>
      <c r="CD137" t="s">
        <v>113</v>
      </c>
      <c r="CE137" t="s">
        <v>113</v>
      </c>
      <c r="CF137" t="s">
        <v>113</v>
      </c>
      <c r="CG137" t="s">
        <v>113</v>
      </c>
      <c r="CH137" t="s">
        <v>113</v>
      </c>
      <c r="CI137" t="s">
        <v>113</v>
      </c>
      <c r="CJ137" t="s">
        <v>113</v>
      </c>
      <c r="CK137" t="s">
        <v>113</v>
      </c>
      <c r="CL137" t="s">
        <v>113</v>
      </c>
      <c r="CM137" t="s">
        <v>113</v>
      </c>
      <c r="CN137" t="s">
        <v>113</v>
      </c>
      <c r="CO137" t="s">
        <v>113</v>
      </c>
      <c r="CP137" t="s">
        <v>113</v>
      </c>
      <c r="CQ137">
        <v>26</v>
      </c>
      <c r="CR137">
        <v>24</v>
      </c>
      <c r="CS137">
        <v>28</v>
      </c>
      <c r="CT137" t="s">
        <v>113</v>
      </c>
      <c r="CU137">
        <v>3.2580965380214821</v>
      </c>
      <c r="CV137">
        <v>3.2908863608444729</v>
      </c>
      <c r="CW137">
        <v>3.106572121967079</v>
      </c>
      <c r="CX137">
        <v>22.344319372318441</v>
      </c>
      <c r="CY137">
        <v>0</v>
      </c>
      <c r="CZ137">
        <v>0</v>
      </c>
      <c r="DA137" t="s">
        <v>113</v>
      </c>
      <c r="DB137">
        <v>0</v>
      </c>
      <c r="DC137">
        <v>0</v>
      </c>
      <c r="DD137" t="s">
        <v>113</v>
      </c>
      <c r="DE137" t="s">
        <v>113</v>
      </c>
      <c r="DF137" t="s">
        <v>113</v>
      </c>
      <c r="DG137" t="s">
        <v>113</v>
      </c>
      <c r="DH137" t="s">
        <v>113</v>
      </c>
      <c r="DI137" t="s">
        <v>113</v>
      </c>
      <c r="DJ137" t="s">
        <v>113</v>
      </c>
      <c r="DK137" t="s">
        <v>113</v>
      </c>
      <c r="DL137" t="s">
        <v>113</v>
      </c>
      <c r="DM137" t="s">
        <v>113</v>
      </c>
      <c r="DN137" t="s">
        <v>113</v>
      </c>
      <c r="DO137" t="s">
        <v>113</v>
      </c>
      <c r="DP137" t="s">
        <v>113</v>
      </c>
      <c r="DQ137" t="s">
        <v>113</v>
      </c>
      <c r="DR137" t="s">
        <v>113</v>
      </c>
      <c r="DS137" t="s">
        <v>113</v>
      </c>
      <c r="DT137" t="s">
        <v>113</v>
      </c>
      <c r="DU137" t="s">
        <v>113</v>
      </c>
      <c r="DV137" t="s">
        <v>113</v>
      </c>
      <c r="DW137" t="s">
        <v>113</v>
      </c>
      <c r="DX137" t="s">
        <v>113</v>
      </c>
      <c r="DY137" t="s">
        <v>113</v>
      </c>
      <c r="DZ137" t="s">
        <v>113</v>
      </c>
      <c r="EA137" t="s">
        <v>113</v>
      </c>
      <c r="EB137" t="s">
        <v>113</v>
      </c>
      <c r="EC137" t="s">
        <v>113</v>
      </c>
      <c r="ED137" t="s">
        <v>113</v>
      </c>
      <c r="EE137" t="s">
        <v>113</v>
      </c>
      <c r="EF137" t="s">
        <v>113</v>
      </c>
      <c r="EG137" t="s">
        <v>113</v>
      </c>
      <c r="EH137" s="4" t="s">
        <v>113</v>
      </c>
      <c r="EI137" s="10" t="s">
        <v>113</v>
      </c>
      <c r="EJ137" s="10" t="s">
        <v>113</v>
      </c>
      <c r="EK137" s="10" t="s">
        <v>113</v>
      </c>
      <c r="EL137" s="10" t="s">
        <v>113</v>
      </c>
      <c r="EM137">
        <v>0</v>
      </c>
      <c r="EN137">
        <v>0</v>
      </c>
      <c r="EO137" s="8" t="s">
        <v>113</v>
      </c>
      <c r="EP137" s="8" t="s">
        <v>113</v>
      </c>
      <c r="EQ137" t="s">
        <v>113</v>
      </c>
      <c r="ER137" t="s">
        <v>113</v>
      </c>
      <c r="ES137" t="s">
        <v>113</v>
      </c>
      <c r="ET137" t="s">
        <v>113</v>
      </c>
      <c r="EU137" t="s">
        <v>113</v>
      </c>
      <c r="EV137" t="s">
        <v>113</v>
      </c>
      <c r="EW137" t="s">
        <v>113</v>
      </c>
      <c r="EY137" t="s">
        <v>113</v>
      </c>
      <c r="FC137" t="s">
        <v>113</v>
      </c>
      <c r="FD137" t="s">
        <v>113</v>
      </c>
      <c r="FE137" t="s">
        <v>113</v>
      </c>
      <c r="FF137" t="s">
        <v>113</v>
      </c>
      <c r="FG137" t="s">
        <v>113</v>
      </c>
      <c r="FH137" t="s">
        <v>113</v>
      </c>
      <c r="FI137" t="s">
        <v>113</v>
      </c>
      <c r="FJ137" t="s">
        <v>113</v>
      </c>
    </row>
    <row r="138" spans="1:166" x14ac:dyDescent="0.2">
      <c r="A138" t="s">
        <v>14</v>
      </c>
      <c r="B138" t="s">
        <v>24</v>
      </c>
      <c r="C138" t="s">
        <v>169</v>
      </c>
      <c r="D138" t="s">
        <v>14</v>
      </c>
      <c r="E138">
        <v>3</v>
      </c>
      <c r="F138" t="s">
        <v>111</v>
      </c>
      <c r="G138">
        <v>18</v>
      </c>
      <c r="H138" s="2" t="s">
        <v>319</v>
      </c>
      <c r="I138" s="3">
        <v>30.736809999999998</v>
      </c>
      <c r="J138" s="3">
        <v>-81.465959999999995</v>
      </c>
      <c r="K138" s="3" t="s">
        <v>113</v>
      </c>
      <c r="L138" t="s">
        <v>113</v>
      </c>
      <c r="M138" t="s">
        <v>113</v>
      </c>
      <c r="N138" t="s">
        <v>113</v>
      </c>
      <c r="O138" t="s">
        <v>113</v>
      </c>
      <c r="P138" t="s">
        <v>113</v>
      </c>
      <c r="Q138" t="s">
        <v>113</v>
      </c>
      <c r="R138">
        <v>0</v>
      </c>
      <c r="S138">
        <v>0</v>
      </c>
      <c r="T138">
        <v>0</v>
      </c>
      <c r="U138" t="s">
        <v>113</v>
      </c>
      <c r="V138" t="s">
        <v>113</v>
      </c>
      <c r="W138" s="9" t="s">
        <v>113</v>
      </c>
      <c r="X138" t="s">
        <v>113</v>
      </c>
      <c r="Y138" t="s">
        <v>113</v>
      </c>
      <c r="Z138" t="s">
        <v>113</v>
      </c>
      <c r="AA138" s="7" t="s">
        <v>113</v>
      </c>
      <c r="AB138" t="s">
        <v>113</v>
      </c>
      <c r="AC138" t="s">
        <v>113</v>
      </c>
      <c r="AD138" t="s">
        <v>113</v>
      </c>
      <c r="AE138" t="s">
        <v>113</v>
      </c>
      <c r="AF138" t="s">
        <v>113</v>
      </c>
      <c r="AG138" t="s">
        <v>113</v>
      </c>
      <c r="AH138" s="7" t="s">
        <v>113</v>
      </c>
      <c r="AI138" s="7" t="s">
        <v>113</v>
      </c>
      <c r="AJ138" s="7" t="s">
        <v>113</v>
      </c>
      <c r="AK138" s="7" t="s">
        <v>113</v>
      </c>
      <c r="AL138" s="8" t="s">
        <v>113</v>
      </c>
      <c r="AM138" s="8" t="s">
        <v>113</v>
      </c>
      <c r="AN138" s="8" t="s">
        <v>113</v>
      </c>
      <c r="AO138" s="7" t="s">
        <v>113</v>
      </c>
      <c r="AP138" s="8" t="s">
        <v>113</v>
      </c>
      <c r="AQ138" s="8" t="s">
        <v>113</v>
      </c>
      <c r="AR138" s="8" t="s">
        <v>113</v>
      </c>
      <c r="AS138" s="7" t="s">
        <v>113</v>
      </c>
      <c r="AT138" s="8" t="s">
        <v>113</v>
      </c>
      <c r="AU138" s="8" t="s">
        <v>113</v>
      </c>
      <c r="AV138" s="8" t="s">
        <v>113</v>
      </c>
      <c r="AW138" s="7" t="s">
        <v>113</v>
      </c>
      <c r="AX138" s="8" t="s">
        <v>113</v>
      </c>
      <c r="AY138" s="8" t="s">
        <v>113</v>
      </c>
      <c r="AZ138" s="8" t="s">
        <v>113</v>
      </c>
      <c r="BA138">
        <v>0</v>
      </c>
      <c r="BB138" s="9" t="s">
        <v>113</v>
      </c>
      <c r="BC138" s="9">
        <v>70</v>
      </c>
      <c r="BD138" s="9">
        <v>2</v>
      </c>
      <c r="BE138" s="8" t="s">
        <v>113</v>
      </c>
      <c r="BF138" s="8" t="s">
        <v>113</v>
      </c>
      <c r="BG138" s="8" t="s">
        <v>113</v>
      </c>
      <c r="BH138">
        <v>0.99</v>
      </c>
      <c r="BI138">
        <v>0.01</v>
      </c>
      <c r="BJ138">
        <v>0</v>
      </c>
      <c r="BK138">
        <v>8</v>
      </c>
      <c r="BL138">
        <v>28</v>
      </c>
      <c r="BM138">
        <v>45</v>
      </c>
      <c r="BN138">
        <v>35</v>
      </c>
      <c r="BO138">
        <v>29</v>
      </c>
      <c r="BP138">
        <v>12</v>
      </c>
      <c r="BQ138">
        <v>16</v>
      </c>
      <c r="BR138">
        <v>16</v>
      </c>
      <c r="BS138">
        <v>48</v>
      </c>
      <c r="BT138">
        <v>19</v>
      </c>
      <c r="BU138">
        <v>21</v>
      </c>
      <c r="BV138">
        <v>18</v>
      </c>
      <c r="BW138">
        <v>27</v>
      </c>
      <c r="BX138">
        <v>17</v>
      </c>
      <c r="BY138">
        <v>20</v>
      </c>
      <c r="BZ138">
        <v>23.933333333333334</v>
      </c>
      <c r="CA138" t="s">
        <v>113</v>
      </c>
      <c r="CB138" t="s">
        <v>113</v>
      </c>
      <c r="CC138" t="s">
        <v>113</v>
      </c>
      <c r="CD138" t="s">
        <v>113</v>
      </c>
      <c r="CE138" t="s">
        <v>113</v>
      </c>
      <c r="CF138" t="s">
        <v>113</v>
      </c>
      <c r="CG138" t="s">
        <v>113</v>
      </c>
      <c r="CH138" t="s">
        <v>113</v>
      </c>
      <c r="CI138" t="s">
        <v>113</v>
      </c>
      <c r="CJ138" t="s">
        <v>113</v>
      </c>
      <c r="CK138" t="s">
        <v>113</v>
      </c>
      <c r="CL138" t="s">
        <v>113</v>
      </c>
      <c r="CM138" t="s">
        <v>113</v>
      </c>
      <c r="CN138" t="s">
        <v>113</v>
      </c>
      <c r="CO138" t="s">
        <v>113</v>
      </c>
      <c r="CP138" t="s">
        <v>113</v>
      </c>
      <c r="CQ138">
        <v>91</v>
      </c>
      <c r="CR138">
        <v>81</v>
      </c>
      <c r="CS138">
        <v>101</v>
      </c>
      <c r="CT138" t="s">
        <v>113</v>
      </c>
      <c r="CU138">
        <v>4.5108595065168497</v>
      </c>
      <c r="CV138">
        <v>3.175272187386069</v>
      </c>
      <c r="CW138">
        <v>3.8396703326334767</v>
      </c>
      <c r="CX138">
        <v>46.510139037084194</v>
      </c>
      <c r="CY138">
        <v>0</v>
      </c>
      <c r="CZ138">
        <v>0</v>
      </c>
      <c r="DA138" t="s">
        <v>113</v>
      </c>
      <c r="DB138">
        <v>0</v>
      </c>
      <c r="DC138">
        <v>0</v>
      </c>
      <c r="DD138" t="s">
        <v>113</v>
      </c>
      <c r="DE138" t="s">
        <v>113</v>
      </c>
      <c r="DF138" t="s">
        <v>113</v>
      </c>
      <c r="DG138" t="s">
        <v>113</v>
      </c>
      <c r="DH138" t="s">
        <v>113</v>
      </c>
      <c r="DI138" t="s">
        <v>113</v>
      </c>
      <c r="DJ138" t="s">
        <v>113</v>
      </c>
      <c r="DK138" t="s">
        <v>113</v>
      </c>
      <c r="DL138" t="s">
        <v>113</v>
      </c>
      <c r="DM138" t="s">
        <v>113</v>
      </c>
      <c r="DN138" t="s">
        <v>113</v>
      </c>
      <c r="DO138" t="s">
        <v>113</v>
      </c>
      <c r="DP138" t="s">
        <v>113</v>
      </c>
      <c r="DQ138" t="s">
        <v>113</v>
      </c>
      <c r="DR138" t="s">
        <v>113</v>
      </c>
      <c r="DS138" t="s">
        <v>113</v>
      </c>
      <c r="DT138" t="s">
        <v>113</v>
      </c>
      <c r="DU138" t="s">
        <v>113</v>
      </c>
      <c r="DV138" t="s">
        <v>113</v>
      </c>
      <c r="DW138" t="s">
        <v>113</v>
      </c>
      <c r="DX138" t="s">
        <v>113</v>
      </c>
      <c r="DY138" t="s">
        <v>113</v>
      </c>
      <c r="DZ138" t="s">
        <v>113</v>
      </c>
      <c r="EA138" t="s">
        <v>113</v>
      </c>
      <c r="EB138" t="s">
        <v>113</v>
      </c>
      <c r="EC138" t="s">
        <v>113</v>
      </c>
      <c r="ED138" t="s">
        <v>113</v>
      </c>
      <c r="EE138" t="s">
        <v>113</v>
      </c>
      <c r="EF138" t="s">
        <v>113</v>
      </c>
      <c r="EG138" t="s">
        <v>113</v>
      </c>
      <c r="EH138" s="4" t="s">
        <v>113</v>
      </c>
      <c r="EI138" s="10" t="s">
        <v>113</v>
      </c>
      <c r="EJ138" s="10" t="s">
        <v>113</v>
      </c>
      <c r="EK138" s="10" t="s">
        <v>113</v>
      </c>
      <c r="EL138" s="10" t="s">
        <v>113</v>
      </c>
      <c r="EM138">
        <v>0</v>
      </c>
      <c r="EN138">
        <v>0</v>
      </c>
      <c r="EO138" s="8" t="s">
        <v>113</v>
      </c>
      <c r="EP138" s="8" t="s">
        <v>113</v>
      </c>
      <c r="EQ138" t="s">
        <v>113</v>
      </c>
      <c r="ER138" t="s">
        <v>113</v>
      </c>
      <c r="ES138" t="s">
        <v>113</v>
      </c>
      <c r="ET138" t="s">
        <v>113</v>
      </c>
      <c r="EU138" t="s">
        <v>113</v>
      </c>
      <c r="EV138" t="s">
        <v>113</v>
      </c>
      <c r="EW138" t="s">
        <v>113</v>
      </c>
      <c r="EY138" t="s">
        <v>113</v>
      </c>
      <c r="FC138" t="s">
        <v>113</v>
      </c>
      <c r="FD138" t="s">
        <v>113</v>
      </c>
      <c r="FE138" t="s">
        <v>113</v>
      </c>
      <c r="FF138" t="s">
        <v>113</v>
      </c>
      <c r="FG138" t="s">
        <v>113</v>
      </c>
      <c r="FH138" t="s">
        <v>113</v>
      </c>
      <c r="FI138" t="s">
        <v>113</v>
      </c>
      <c r="FJ138" t="s">
        <v>113</v>
      </c>
    </row>
    <row r="139" spans="1:166" x14ac:dyDescent="0.2">
      <c r="A139" t="s">
        <v>9</v>
      </c>
      <c r="B139" t="s">
        <v>23</v>
      </c>
      <c r="C139" t="s">
        <v>169</v>
      </c>
      <c r="D139" t="s">
        <v>9</v>
      </c>
      <c r="E139">
        <v>1</v>
      </c>
      <c r="F139" t="s">
        <v>111</v>
      </c>
      <c r="G139">
        <v>18</v>
      </c>
      <c r="H139" s="2" t="s">
        <v>320</v>
      </c>
      <c r="I139" s="3">
        <v>30.74492</v>
      </c>
      <c r="J139" s="3">
        <v>-81.473830000000007</v>
      </c>
      <c r="K139" s="3" t="s">
        <v>113</v>
      </c>
      <c r="L139" t="s">
        <v>113</v>
      </c>
      <c r="M139" t="s">
        <v>113</v>
      </c>
      <c r="N139" t="s">
        <v>113</v>
      </c>
      <c r="O139" t="s">
        <v>113</v>
      </c>
      <c r="P139" t="s">
        <v>113</v>
      </c>
      <c r="Q139" t="s">
        <v>113</v>
      </c>
      <c r="R139">
        <v>21</v>
      </c>
      <c r="S139">
        <v>8.4</v>
      </c>
      <c r="T139">
        <v>0</v>
      </c>
      <c r="U139" t="s">
        <v>113</v>
      </c>
      <c r="V139" t="s">
        <v>113</v>
      </c>
      <c r="W139" s="9" t="s">
        <v>113</v>
      </c>
      <c r="X139" t="s">
        <v>113</v>
      </c>
      <c r="Y139" t="s">
        <v>113</v>
      </c>
      <c r="Z139" t="s">
        <v>113</v>
      </c>
      <c r="AA139" s="7" t="s">
        <v>113</v>
      </c>
      <c r="AB139" t="s">
        <v>113</v>
      </c>
      <c r="AC139" t="s">
        <v>113</v>
      </c>
      <c r="AD139" t="s">
        <v>113</v>
      </c>
      <c r="AE139" t="s">
        <v>113</v>
      </c>
      <c r="AF139" t="s">
        <v>113</v>
      </c>
      <c r="AG139" t="s">
        <v>113</v>
      </c>
      <c r="AH139" s="7" t="s">
        <v>113</v>
      </c>
      <c r="AI139" s="7" t="s">
        <v>113</v>
      </c>
      <c r="AJ139" s="7" t="s">
        <v>113</v>
      </c>
      <c r="AK139" s="7" t="s">
        <v>113</v>
      </c>
      <c r="AL139" s="8" t="s">
        <v>113</v>
      </c>
      <c r="AM139" s="8" t="s">
        <v>113</v>
      </c>
      <c r="AN139" s="8" t="s">
        <v>113</v>
      </c>
      <c r="AO139" s="7" t="s">
        <v>113</v>
      </c>
      <c r="AP139" s="8" t="s">
        <v>113</v>
      </c>
      <c r="AQ139" s="8" t="s">
        <v>113</v>
      </c>
      <c r="AR139" s="8" t="s">
        <v>113</v>
      </c>
      <c r="AS139" s="7" t="s">
        <v>113</v>
      </c>
      <c r="AT139" s="8" t="s">
        <v>113</v>
      </c>
      <c r="AU139" s="8" t="s">
        <v>113</v>
      </c>
      <c r="AV139" s="8" t="s">
        <v>113</v>
      </c>
      <c r="AW139" s="7" t="s">
        <v>113</v>
      </c>
      <c r="AX139" s="8" t="s">
        <v>113</v>
      </c>
      <c r="AY139" s="8" t="s">
        <v>113</v>
      </c>
      <c r="AZ139" s="8" t="s">
        <v>113</v>
      </c>
      <c r="BA139">
        <v>0</v>
      </c>
      <c r="BB139" s="9" t="s">
        <v>113</v>
      </c>
      <c r="BC139" s="9">
        <v>10</v>
      </c>
      <c r="BD139" s="9">
        <v>1</v>
      </c>
      <c r="BE139" s="8" t="s">
        <v>113</v>
      </c>
      <c r="BF139" s="8" t="s">
        <v>113</v>
      </c>
      <c r="BG139" s="8" t="s">
        <v>113</v>
      </c>
      <c r="BH139">
        <v>0.7</v>
      </c>
      <c r="BI139">
        <v>0.3</v>
      </c>
      <c r="BJ139">
        <v>0</v>
      </c>
      <c r="BK139">
        <v>23</v>
      </c>
      <c r="BL139">
        <v>29</v>
      </c>
      <c r="BM139">
        <v>13</v>
      </c>
      <c r="BN139">
        <v>23</v>
      </c>
      <c r="BO139">
        <v>8</v>
      </c>
      <c r="BP139">
        <v>11</v>
      </c>
      <c r="BQ139">
        <v>32</v>
      </c>
      <c r="BR139">
        <v>20</v>
      </c>
      <c r="BS139">
        <v>26</v>
      </c>
      <c r="BT139">
        <v>23</v>
      </c>
      <c r="BU139">
        <v>4</v>
      </c>
      <c r="BV139">
        <v>21</v>
      </c>
      <c r="BW139">
        <v>5</v>
      </c>
      <c r="BX139">
        <v>40</v>
      </c>
      <c r="BY139">
        <v>21</v>
      </c>
      <c r="BZ139">
        <v>19.933333333333334</v>
      </c>
      <c r="CA139" t="s">
        <v>113</v>
      </c>
      <c r="CB139" t="s">
        <v>113</v>
      </c>
      <c r="CC139" t="s">
        <v>113</v>
      </c>
      <c r="CD139" t="s">
        <v>113</v>
      </c>
      <c r="CE139" t="s">
        <v>113</v>
      </c>
      <c r="CF139" t="s">
        <v>113</v>
      </c>
      <c r="CG139" t="s">
        <v>113</v>
      </c>
      <c r="CH139" t="s">
        <v>113</v>
      </c>
      <c r="CI139" t="s">
        <v>113</v>
      </c>
      <c r="CJ139" t="s">
        <v>113</v>
      </c>
      <c r="CK139" t="s">
        <v>113</v>
      </c>
      <c r="CL139" t="s">
        <v>113</v>
      </c>
      <c r="CM139" t="s">
        <v>113</v>
      </c>
      <c r="CN139" t="s">
        <v>113</v>
      </c>
      <c r="CO139" t="s">
        <v>113</v>
      </c>
      <c r="CP139" t="s">
        <v>113</v>
      </c>
      <c r="CQ139">
        <v>25.5</v>
      </c>
      <c r="CR139">
        <v>31</v>
      </c>
      <c r="CS139">
        <v>20</v>
      </c>
      <c r="CT139" t="s">
        <v>113</v>
      </c>
      <c r="CU139">
        <v>3.2386784521643803</v>
      </c>
      <c r="CV139">
        <v>2.9923933722884763</v>
      </c>
      <c r="CW139">
        <v>2.4977618475291283</v>
      </c>
      <c r="CX139">
        <v>12.155258172037207</v>
      </c>
      <c r="CY139">
        <v>0</v>
      </c>
      <c r="CZ139">
        <v>0</v>
      </c>
      <c r="DA139" t="s">
        <v>113</v>
      </c>
      <c r="DB139">
        <v>0</v>
      </c>
      <c r="DC139">
        <v>0</v>
      </c>
      <c r="DD139">
        <v>0</v>
      </c>
      <c r="DE139" t="s">
        <v>113</v>
      </c>
      <c r="DF139" t="s">
        <v>113</v>
      </c>
      <c r="DG139" t="s">
        <v>113</v>
      </c>
      <c r="DH139" t="s">
        <v>113</v>
      </c>
      <c r="DI139" t="s">
        <v>113</v>
      </c>
      <c r="DJ139" t="s">
        <v>113</v>
      </c>
      <c r="DK139" t="s">
        <v>113</v>
      </c>
      <c r="DL139" t="s">
        <v>113</v>
      </c>
      <c r="DM139" t="s">
        <v>113</v>
      </c>
      <c r="DN139" t="s">
        <v>113</v>
      </c>
      <c r="DO139" t="s">
        <v>113</v>
      </c>
      <c r="DP139" t="s">
        <v>113</v>
      </c>
      <c r="DQ139" t="s">
        <v>113</v>
      </c>
      <c r="DR139" t="s">
        <v>113</v>
      </c>
      <c r="DS139" t="s">
        <v>113</v>
      </c>
      <c r="DT139" t="s">
        <v>113</v>
      </c>
      <c r="DU139" t="s">
        <v>113</v>
      </c>
      <c r="DV139" t="s">
        <v>113</v>
      </c>
      <c r="DW139" t="s">
        <v>113</v>
      </c>
      <c r="DX139" t="s">
        <v>113</v>
      </c>
      <c r="DY139" t="s">
        <v>113</v>
      </c>
      <c r="DZ139" t="s">
        <v>113</v>
      </c>
      <c r="EA139" t="s">
        <v>113</v>
      </c>
      <c r="EB139" t="s">
        <v>113</v>
      </c>
      <c r="EC139" t="s">
        <v>113</v>
      </c>
      <c r="ED139" t="s">
        <v>113</v>
      </c>
      <c r="EE139" t="s">
        <v>113</v>
      </c>
      <c r="EF139" t="s">
        <v>113</v>
      </c>
      <c r="EG139" t="s">
        <v>113</v>
      </c>
      <c r="EH139" s="4" t="s">
        <v>113</v>
      </c>
      <c r="EI139" s="10" t="s">
        <v>113</v>
      </c>
      <c r="EJ139" s="10" t="s">
        <v>113</v>
      </c>
      <c r="EK139" s="10" t="s">
        <v>113</v>
      </c>
      <c r="EL139" s="10" t="s">
        <v>113</v>
      </c>
      <c r="EM139">
        <v>0</v>
      </c>
      <c r="EN139">
        <v>0</v>
      </c>
      <c r="EO139" s="8" t="s">
        <v>113</v>
      </c>
      <c r="EP139" s="8" t="s">
        <v>113</v>
      </c>
      <c r="EQ139" t="s">
        <v>113</v>
      </c>
      <c r="ER139" t="s">
        <v>113</v>
      </c>
      <c r="ES139" t="s">
        <v>113</v>
      </c>
      <c r="ET139" t="s">
        <v>113</v>
      </c>
      <c r="EU139" t="s">
        <v>113</v>
      </c>
      <c r="EV139" s="9" t="s">
        <v>113</v>
      </c>
      <c r="EW139" s="8" t="s">
        <v>113</v>
      </c>
      <c r="EY139" s="8" t="s">
        <v>113</v>
      </c>
      <c r="FA139" s="8"/>
      <c r="FC139" s="8" t="s">
        <v>113</v>
      </c>
      <c r="FD139" s="8" t="s">
        <v>113</v>
      </c>
      <c r="FE139" s="8" t="s">
        <v>113</v>
      </c>
      <c r="FF139" s="8" t="s">
        <v>113</v>
      </c>
      <c r="FG139" t="s">
        <v>113</v>
      </c>
      <c r="FH139" s="8" t="s">
        <v>113</v>
      </c>
      <c r="FI139" s="8" t="s">
        <v>113</v>
      </c>
      <c r="FJ139" s="8" t="s">
        <v>113</v>
      </c>
    </row>
    <row r="140" spans="1:166" x14ac:dyDescent="0.2">
      <c r="A140" t="s">
        <v>10</v>
      </c>
      <c r="B140" t="s">
        <v>23</v>
      </c>
      <c r="C140" t="s">
        <v>169</v>
      </c>
      <c r="D140" t="s">
        <v>10</v>
      </c>
      <c r="E140">
        <v>2</v>
      </c>
      <c r="F140" t="s">
        <v>111</v>
      </c>
      <c r="G140">
        <v>18</v>
      </c>
      <c r="H140" s="2" t="s">
        <v>320</v>
      </c>
      <c r="I140" s="3">
        <v>30.744070000000001</v>
      </c>
      <c r="J140" s="3">
        <v>-81.474140000000006</v>
      </c>
      <c r="K140" s="3" t="s">
        <v>113</v>
      </c>
      <c r="L140" t="s">
        <v>113</v>
      </c>
      <c r="M140" t="s">
        <v>113</v>
      </c>
      <c r="N140" t="s">
        <v>113</v>
      </c>
      <c r="O140" t="s">
        <v>113</v>
      </c>
      <c r="P140" t="s">
        <v>113</v>
      </c>
      <c r="Q140" t="s">
        <v>113</v>
      </c>
      <c r="R140">
        <v>25</v>
      </c>
      <c r="S140">
        <v>10</v>
      </c>
      <c r="T140">
        <v>0</v>
      </c>
      <c r="U140" t="s">
        <v>113</v>
      </c>
      <c r="V140" t="s">
        <v>113</v>
      </c>
      <c r="W140" s="9" t="s">
        <v>113</v>
      </c>
      <c r="X140" t="s">
        <v>113</v>
      </c>
      <c r="Y140" t="s">
        <v>113</v>
      </c>
      <c r="Z140" t="s">
        <v>113</v>
      </c>
      <c r="AA140" s="7" t="s">
        <v>113</v>
      </c>
      <c r="AB140" t="s">
        <v>113</v>
      </c>
      <c r="AC140" t="s">
        <v>113</v>
      </c>
      <c r="AD140" t="s">
        <v>113</v>
      </c>
      <c r="AE140" t="s">
        <v>113</v>
      </c>
      <c r="AF140" t="s">
        <v>113</v>
      </c>
      <c r="AG140" t="s">
        <v>113</v>
      </c>
      <c r="AH140" s="7" t="s">
        <v>113</v>
      </c>
      <c r="AI140" s="7" t="s">
        <v>113</v>
      </c>
      <c r="AJ140" s="7" t="s">
        <v>113</v>
      </c>
      <c r="AK140" s="7" t="s">
        <v>113</v>
      </c>
      <c r="AL140" s="8" t="s">
        <v>113</v>
      </c>
      <c r="AM140" s="8" t="s">
        <v>113</v>
      </c>
      <c r="AN140" s="8" t="s">
        <v>113</v>
      </c>
      <c r="AO140" s="7" t="s">
        <v>113</v>
      </c>
      <c r="AP140" s="8" t="s">
        <v>113</v>
      </c>
      <c r="AQ140" s="8" t="s">
        <v>113</v>
      </c>
      <c r="AR140" s="8" t="s">
        <v>113</v>
      </c>
      <c r="AS140" s="7" t="s">
        <v>113</v>
      </c>
      <c r="AT140" s="8" t="s">
        <v>113</v>
      </c>
      <c r="AU140" s="8" t="s">
        <v>113</v>
      </c>
      <c r="AV140" s="8" t="s">
        <v>113</v>
      </c>
      <c r="AW140" s="7" t="s">
        <v>113</v>
      </c>
      <c r="AX140" s="8" t="s">
        <v>113</v>
      </c>
      <c r="AY140" s="8" t="s">
        <v>113</v>
      </c>
      <c r="AZ140" s="8" t="s">
        <v>113</v>
      </c>
      <c r="BA140">
        <v>0</v>
      </c>
      <c r="BB140" s="9" t="s">
        <v>113</v>
      </c>
      <c r="BC140" s="9">
        <v>10</v>
      </c>
      <c r="BD140" s="9">
        <v>1</v>
      </c>
      <c r="BE140" s="8" t="s">
        <v>113</v>
      </c>
      <c r="BF140" s="8" t="s">
        <v>113</v>
      </c>
      <c r="BG140" s="8" t="s">
        <v>113</v>
      </c>
      <c r="BH140">
        <v>0.65</v>
      </c>
      <c r="BI140">
        <v>0.35</v>
      </c>
      <c r="BJ140">
        <v>0</v>
      </c>
      <c r="BK140">
        <v>20</v>
      </c>
      <c r="BL140">
        <v>10</v>
      </c>
      <c r="BM140">
        <v>8</v>
      </c>
      <c r="BN140">
        <v>8</v>
      </c>
      <c r="BO140">
        <v>25</v>
      </c>
      <c r="BP140">
        <v>6</v>
      </c>
      <c r="BQ140">
        <v>5</v>
      </c>
      <c r="BR140">
        <v>22</v>
      </c>
      <c r="BS140">
        <v>17</v>
      </c>
      <c r="BT140">
        <v>11</v>
      </c>
      <c r="BU140">
        <v>13</v>
      </c>
      <c r="BV140">
        <v>24</v>
      </c>
      <c r="BW140">
        <v>12</v>
      </c>
      <c r="BX140">
        <v>19</v>
      </c>
      <c r="BY140">
        <v>25</v>
      </c>
      <c r="BZ140">
        <v>15</v>
      </c>
      <c r="CA140" t="s">
        <v>113</v>
      </c>
      <c r="CB140" t="s">
        <v>113</v>
      </c>
      <c r="CC140" t="s">
        <v>113</v>
      </c>
      <c r="CD140" t="s">
        <v>113</v>
      </c>
      <c r="CE140" t="s">
        <v>113</v>
      </c>
      <c r="CF140" t="s">
        <v>113</v>
      </c>
      <c r="CG140" t="s">
        <v>113</v>
      </c>
      <c r="CH140" t="s">
        <v>113</v>
      </c>
      <c r="CI140" t="s">
        <v>113</v>
      </c>
      <c r="CJ140" t="s">
        <v>113</v>
      </c>
      <c r="CK140" t="s">
        <v>113</v>
      </c>
      <c r="CL140" t="s">
        <v>113</v>
      </c>
      <c r="CM140" t="s">
        <v>113</v>
      </c>
      <c r="CN140" t="s">
        <v>113</v>
      </c>
      <c r="CO140" t="s">
        <v>113</v>
      </c>
      <c r="CP140" t="s">
        <v>113</v>
      </c>
      <c r="CQ140">
        <v>26</v>
      </c>
      <c r="CR140">
        <v>34</v>
      </c>
      <c r="CS140">
        <v>18</v>
      </c>
      <c r="CT140" t="s">
        <v>113</v>
      </c>
      <c r="CU140">
        <v>3.2580965380214821</v>
      </c>
      <c r="CV140">
        <v>2.7080502011022101</v>
      </c>
      <c r="CW140">
        <v>1.9469612985438722</v>
      </c>
      <c r="CX140">
        <v>7.0073619149786373</v>
      </c>
      <c r="CY140">
        <v>2</v>
      </c>
      <c r="CZ140">
        <v>2</v>
      </c>
      <c r="DA140" t="s">
        <v>113</v>
      </c>
      <c r="DB140">
        <v>8.4967320261437912E-2</v>
      </c>
      <c r="DC140">
        <v>5.8823529411764705E-2</v>
      </c>
      <c r="DD140">
        <v>0.1111111111111111</v>
      </c>
      <c r="DE140" t="s">
        <v>113</v>
      </c>
      <c r="DF140" t="s">
        <v>113</v>
      </c>
      <c r="DG140" t="s">
        <v>113</v>
      </c>
      <c r="DH140" t="s">
        <v>113</v>
      </c>
      <c r="DI140" t="s">
        <v>113</v>
      </c>
      <c r="DJ140" t="s">
        <v>113</v>
      </c>
      <c r="DK140" t="s">
        <v>113</v>
      </c>
      <c r="DL140" t="s">
        <v>113</v>
      </c>
      <c r="DM140" t="s">
        <v>113</v>
      </c>
      <c r="DN140" t="s">
        <v>113</v>
      </c>
      <c r="DO140" t="s">
        <v>113</v>
      </c>
      <c r="DP140" t="s">
        <v>113</v>
      </c>
      <c r="DQ140" t="s">
        <v>113</v>
      </c>
      <c r="DR140" t="s">
        <v>113</v>
      </c>
      <c r="DS140" t="s">
        <v>113</v>
      </c>
      <c r="DT140" t="s">
        <v>113</v>
      </c>
      <c r="DU140" t="s">
        <v>113</v>
      </c>
      <c r="DV140" t="s">
        <v>113</v>
      </c>
      <c r="DW140" t="s">
        <v>113</v>
      </c>
      <c r="DX140" t="s">
        <v>113</v>
      </c>
      <c r="DY140" t="s">
        <v>113</v>
      </c>
      <c r="DZ140" t="s">
        <v>113</v>
      </c>
      <c r="EA140" t="s">
        <v>113</v>
      </c>
      <c r="EB140" t="s">
        <v>113</v>
      </c>
      <c r="EC140" t="s">
        <v>113</v>
      </c>
      <c r="ED140" t="s">
        <v>113</v>
      </c>
      <c r="EE140" t="s">
        <v>113</v>
      </c>
      <c r="EF140" t="s">
        <v>113</v>
      </c>
      <c r="EG140" t="s">
        <v>113</v>
      </c>
      <c r="EH140" s="4" t="s">
        <v>113</v>
      </c>
      <c r="EI140" s="10" t="s">
        <v>113</v>
      </c>
      <c r="EJ140" s="10" t="s">
        <v>113</v>
      </c>
      <c r="EK140" s="10" t="s">
        <v>113</v>
      </c>
      <c r="EL140" s="10" t="s">
        <v>113</v>
      </c>
      <c r="EM140">
        <v>0</v>
      </c>
      <c r="EN140">
        <v>0</v>
      </c>
      <c r="EO140" s="8" t="s">
        <v>113</v>
      </c>
      <c r="EP140" s="8" t="s">
        <v>113</v>
      </c>
      <c r="EQ140" t="s">
        <v>113</v>
      </c>
      <c r="ER140" t="s">
        <v>113</v>
      </c>
      <c r="ES140" t="s">
        <v>113</v>
      </c>
      <c r="ET140" t="s">
        <v>113</v>
      </c>
      <c r="EU140" t="s">
        <v>113</v>
      </c>
      <c r="EV140" s="9" t="s">
        <v>113</v>
      </c>
      <c r="EW140" s="8" t="s">
        <v>113</v>
      </c>
      <c r="EY140" s="8" t="s">
        <v>113</v>
      </c>
      <c r="FA140" s="8"/>
      <c r="FC140" s="8" t="s">
        <v>113</v>
      </c>
      <c r="FD140" s="8" t="s">
        <v>113</v>
      </c>
      <c r="FE140" s="8" t="s">
        <v>113</v>
      </c>
      <c r="FF140" s="8" t="s">
        <v>113</v>
      </c>
      <c r="FG140" t="s">
        <v>113</v>
      </c>
      <c r="FH140" s="8" t="s">
        <v>113</v>
      </c>
      <c r="FI140" s="8" t="s">
        <v>113</v>
      </c>
      <c r="FJ140" s="8" t="s">
        <v>113</v>
      </c>
    </row>
    <row r="141" spans="1:166" x14ac:dyDescent="0.2">
      <c r="A141" t="s">
        <v>11</v>
      </c>
      <c r="B141" t="s">
        <v>23</v>
      </c>
      <c r="C141" t="s">
        <v>169</v>
      </c>
      <c r="D141" t="s">
        <v>11</v>
      </c>
      <c r="E141">
        <v>3</v>
      </c>
      <c r="F141" t="s">
        <v>111</v>
      </c>
      <c r="G141">
        <v>18</v>
      </c>
      <c r="H141" s="2" t="s">
        <v>320</v>
      </c>
      <c r="I141" s="3">
        <v>30.742460000000001</v>
      </c>
      <c r="J141" s="3">
        <v>-81.475579999999994</v>
      </c>
      <c r="K141" s="3" t="s">
        <v>113</v>
      </c>
      <c r="L141" t="s">
        <v>113</v>
      </c>
      <c r="M141" t="s">
        <v>113</v>
      </c>
      <c r="N141" t="s">
        <v>113</v>
      </c>
      <c r="O141" t="s">
        <v>113</v>
      </c>
      <c r="P141" t="s">
        <v>113</v>
      </c>
      <c r="Q141" t="s">
        <v>113</v>
      </c>
      <c r="R141">
        <v>30</v>
      </c>
      <c r="S141">
        <v>12</v>
      </c>
      <c r="T141">
        <v>0</v>
      </c>
      <c r="U141" t="s">
        <v>113</v>
      </c>
      <c r="V141" t="s">
        <v>113</v>
      </c>
      <c r="W141" s="9" t="s">
        <v>113</v>
      </c>
      <c r="X141" t="s">
        <v>113</v>
      </c>
      <c r="Y141" t="s">
        <v>113</v>
      </c>
      <c r="Z141" t="s">
        <v>113</v>
      </c>
      <c r="AA141" s="7" t="s">
        <v>113</v>
      </c>
      <c r="AB141" t="s">
        <v>113</v>
      </c>
      <c r="AC141" t="s">
        <v>113</v>
      </c>
      <c r="AD141" t="s">
        <v>113</v>
      </c>
      <c r="AE141" t="s">
        <v>113</v>
      </c>
      <c r="AF141" t="s">
        <v>113</v>
      </c>
      <c r="AG141" t="s">
        <v>113</v>
      </c>
      <c r="AH141" s="7" t="s">
        <v>113</v>
      </c>
      <c r="AI141" s="7" t="s">
        <v>113</v>
      </c>
      <c r="AJ141" s="7" t="s">
        <v>113</v>
      </c>
      <c r="AK141" s="7" t="s">
        <v>113</v>
      </c>
      <c r="AL141" s="8" t="s">
        <v>113</v>
      </c>
      <c r="AM141" s="8" t="s">
        <v>113</v>
      </c>
      <c r="AN141" s="8" t="s">
        <v>113</v>
      </c>
      <c r="AO141" s="7" t="s">
        <v>113</v>
      </c>
      <c r="AP141" s="8" t="s">
        <v>113</v>
      </c>
      <c r="AQ141" s="8" t="s">
        <v>113</v>
      </c>
      <c r="AR141" s="8" t="s">
        <v>113</v>
      </c>
      <c r="AS141" s="7" t="s">
        <v>113</v>
      </c>
      <c r="AT141" s="8" t="s">
        <v>113</v>
      </c>
      <c r="AU141" s="8" t="s">
        <v>113</v>
      </c>
      <c r="AV141" s="8" t="s">
        <v>113</v>
      </c>
      <c r="AW141" s="7" t="s">
        <v>113</v>
      </c>
      <c r="AX141" s="8" t="s">
        <v>113</v>
      </c>
      <c r="AY141" s="8" t="s">
        <v>113</v>
      </c>
      <c r="AZ141" s="8" t="s">
        <v>113</v>
      </c>
      <c r="BA141">
        <v>0</v>
      </c>
      <c r="BB141" s="9" t="s">
        <v>113</v>
      </c>
      <c r="BC141" s="9">
        <v>20</v>
      </c>
      <c r="BD141" s="9">
        <v>2</v>
      </c>
      <c r="BE141" s="8" t="s">
        <v>113</v>
      </c>
      <c r="BF141" s="8" t="s">
        <v>113</v>
      </c>
      <c r="BG141" s="8" t="s">
        <v>113</v>
      </c>
      <c r="BH141">
        <v>0.95</v>
      </c>
      <c r="BI141">
        <v>0.05</v>
      </c>
      <c r="BJ141">
        <v>0</v>
      </c>
      <c r="BK141">
        <v>34</v>
      </c>
      <c r="BL141">
        <v>18</v>
      </c>
      <c r="BM141">
        <v>20</v>
      </c>
      <c r="BN141">
        <v>33</v>
      </c>
      <c r="BO141">
        <v>25</v>
      </c>
      <c r="BP141">
        <v>20</v>
      </c>
      <c r="BQ141">
        <v>16</v>
      </c>
      <c r="BR141">
        <v>20</v>
      </c>
      <c r="BS141">
        <v>21</v>
      </c>
      <c r="BT141">
        <v>9</v>
      </c>
      <c r="BU141">
        <v>12</v>
      </c>
      <c r="BV141">
        <v>19</v>
      </c>
      <c r="BW141">
        <v>17</v>
      </c>
      <c r="BX141" t="s">
        <v>113</v>
      </c>
      <c r="BY141">
        <v>14</v>
      </c>
      <c r="BZ141">
        <v>19.466666666666665</v>
      </c>
      <c r="CA141" t="s">
        <v>113</v>
      </c>
      <c r="CB141" t="s">
        <v>113</v>
      </c>
      <c r="CC141" t="s">
        <v>113</v>
      </c>
      <c r="CD141" t="s">
        <v>113</v>
      </c>
      <c r="CE141" t="s">
        <v>113</v>
      </c>
      <c r="CF141" t="s">
        <v>113</v>
      </c>
      <c r="CG141" t="s">
        <v>113</v>
      </c>
      <c r="CH141" t="s">
        <v>113</v>
      </c>
      <c r="CI141" t="s">
        <v>113</v>
      </c>
      <c r="CJ141" t="s">
        <v>113</v>
      </c>
      <c r="CK141" t="s">
        <v>113</v>
      </c>
      <c r="CL141" t="s">
        <v>113</v>
      </c>
      <c r="CM141" t="s">
        <v>113</v>
      </c>
      <c r="CN141" t="s">
        <v>113</v>
      </c>
      <c r="CO141" t="s">
        <v>113</v>
      </c>
      <c r="CP141" t="s">
        <v>113</v>
      </c>
      <c r="CQ141">
        <v>40.5</v>
      </c>
      <c r="CR141">
        <v>42</v>
      </c>
      <c r="CS141">
        <v>39</v>
      </c>
      <c r="CT141" t="s">
        <v>113</v>
      </c>
      <c r="CU141">
        <v>3.7013019741124933</v>
      </c>
      <c r="CV141">
        <v>2.9687036011660717</v>
      </c>
      <c r="CW141">
        <v>2.806293642577701</v>
      </c>
      <c r="CX141">
        <v>16.548469870227525</v>
      </c>
      <c r="CY141">
        <v>3</v>
      </c>
      <c r="CZ141">
        <v>9</v>
      </c>
      <c r="DA141" t="s">
        <v>113</v>
      </c>
      <c r="DB141">
        <v>0.15109890109890112</v>
      </c>
      <c r="DC141">
        <v>7.1428571428571425E-2</v>
      </c>
      <c r="DD141">
        <v>0.23076923076923078</v>
      </c>
      <c r="DE141" t="s">
        <v>113</v>
      </c>
      <c r="DF141" t="s">
        <v>113</v>
      </c>
      <c r="DG141" t="s">
        <v>113</v>
      </c>
      <c r="DH141" t="s">
        <v>113</v>
      </c>
      <c r="DI141" t="s">
        <v>113</v>
      </c>
      <c r="DJ141" t="s">
        <v>113</v>
      </c>
      <c r="DK141" t="s">
        <v>113</v>
      </c>
      <c r="DL141" t="s">
        <v>113</v>
      </c>
      <c r="DM141" t="s">
        <v>113</v>
      </c>
      <c r="DN141" t="s">
        <v>113</v>
      </c>
      <c r="DO141" t="s">
        <v>113</v>
      </c>
      <c r="DP141" t="s">
        <v>113</v>
      </c>
      <c r="DQ141" t="s">
        <v>113</v>
      </c>
      <c r="DR141" t="s">
        <v>113</v>
      </c>
      <c r="DS141" t="s">
        <v>113</v>
      </c>
      <c r="DT141" t="s">
        <v>113</v>
      </c>
      <c r="DU141" t="s">
        <v>113</v>
      </c>
      <c r="DV141" t="s">
        <v>113</v>
      </c>
      <c r="DW141" t="s">
        <v>113</v>
      </c>
      <c r="DX141" t="s">
        <v>113</v>
      </c>
      <c r="DY141" t="s">
        <v>113</v>
      </c>
      <c r="DZ141" t="s">
        <v>113</v>
      </c>
      <c r="EA141" t="s">
        <v>113</v>
      </c>
      <c r="EB141" t="s">
        <v>113</v>
      </c>
      <c r="EC141" t="s">
        <v>113</v>
      </c>
      <c r="ED141" t="s">
        <v>113</v>
      </c>
      <c r="EE141" t="s">
        <v>113</v>
      </c>
      <c r="EF141" t="s">
        <v>113</v>
      </c>
      <c r="EG141" t="s">
        <v>113</v>
      </c>
      <c r="EH141" s="4" t="s">
        <v>113</v>
      </c>
      <c r="EI141" s="10" t="s">
        <v>113</v>
      </c>
      <c r="EJ141" s="10" t="s">
        <v>113</v>
      </c>
      <c r="EK141" s="10" t="s">
        <v>113</v>
      </c>
      <c r="EL141" s="10" t="s">
        <v>113</v>
      </c>
      <c r="EM141">
        <v>0</v>
      </c>
      <c r="EN141">
        <v>0</v>
      </c>
      <c r="EO141" s="8" t="s">
        <v>113</v>
      </c>
      <c r="EP141" s="8" t="s">
        <v>113</v>
      </c>
      <c r="EQ141" t="s">
        <v>113</v>
      </c>
      <c r="ER141" t="s">
        <v>113</v>
      </c>
      <c r="ES141" t="s">
        <v>113</v>
      </c>
      <c r="ET141" t="s">
        <v>113</v>
      </c>
      <c r="EU141" t="s">
        <v>113</v>
      </c>
      <c r="EV141" s="9" t="s">
        <v>113</v>
      </c>
      <c r="EW141" s="8" t="s">
        <v>113</v>
      </c>
      <c r="EY141" s="8" t="s">
        <v>113</v>
      </c>
      <c r="FA141" s="8"/>
      <c r="FC141" s="8" t="s">
        <v>113</v>
      </c>
      <c r="FD141" s="8" t="s">
        <v>113</v>
      </c>
      <c r="FE141" s="8" t="s">
        <v>113</v>
      </c>
      <c r="FF141" s="8" t="s">
        <v>113</v>
      </c>
      <c r="FG141" t="s">
        <v>113</v>
      </c>
      <c r="FH141" s="8" t="s">
        <v>113</v>
      </c>
      <c r="FI141" s="8" t="s">
        <v>113</v>
      </c>
      <c r="FJ141" s="8" t="s">
        <v>113</v>
      </c>
    </row>
    <row r="142" spans="1:166" x14ac:dyDescent="0.2">
      <c r="A142" t="s">
        <v>375</v>
      </c>
      <c r="B142" t="s">
        <v>24</v>
      </c>
      <c r="C142" t="s">
        <v>167</v>
      </c>
      <c r="D142" t="s">
        <v>145</v>
      </c>
      <c r="E142">
        <v>1</v>
      </c>
      <c r="F142" t="s">
        <v>134</v>
      </c>
      <c r="G142">
        <v>13</v>
      </c>
      <c r="H142" s="2" t="s">
        <v>222</v>
      </c>
      <c r="I142" s="3">
        <v>30.739260000000002</v>
      </c>
      <c r="J142" s="3">
        <v>-81.465919999999997</v>
      </c>
      <c r="K142" s="3" t="s">
        <v>489</v>
      </c>
      <c r="L142" t="s">
        <v>113</v>
      </c>
      <c r="M142" t="s">
        <v>113</v>
      </c>
      <c r="N142" t="s">
        <v>113</v>
      </c>
      <c r="O142" t="s">
        <v>113</v>
      </c>
      <c r="P142" t="s">
        <v>113</v>
      </c>
      <c r="Q142" t="s">
        <v>113</v>
      </c>
      <c r="R142">
        <v>22</v>
      </c>
      <c r="S142">
        <v>8.8000000000000007</v>
      </c>
      <c r="T142">
        <v>0</v>
      </c>
      <c r="U142" t="s">
        <v>113</v>
      </c>
      <c r="V142" s="9">
        <v>35</v>
      </c>
      <c r="W142" s="9">
        <v>35</v>
      </c>
      <c r="X142" t="s">
        <v>113</v>
      </c>
      <c r="Y142" t="s">
        <v>113</v>
      </c>
      <c r="Z142" s="7">
        <v>7.1</v>
      </c>
      <c r="AA142" s="7">
        <v>7.1</v>
      </c>
      <c r="AB142" t="s">
        <v>113</v>
      </c>
      <c r="AC142" t="s">
        <v>113</v>
      </c>
      <c r="AD142" t="s">
        <v>113</v>
      </c>
      <c r="AE142" t="s">
        <v>113</v>
      </c>
      <c r="AF142" t="s">
        <v>113</v>
      </c>
      <c r="AG142" t="s">
        <v>113</v>
      </c>
      <c r="AH142" s="7">
        <v>-52</v>
      </c>
      <c r="AI142" s="7">
        <v>-52</v>
      </c>
      <c r="AJ142" s="7" t="s">
        <v>113</v>
      </c>
      <c r="AK142" s="7" t="s">
        <v>113</v>
      </c>
      <c r="AL142" s="8" t="s">
        <v>113</v>
      </c>
      <c r="AM142" s="8" t="s">
        <v>113</v>
      </c>
      <c r="AN142" s="8" t="s">
        <v>113</v>
      </c>
      <c r="AO142" s="8">
        <v>1.6666666666666666E-2</v>
      </c>
      <c r="AP142" s="8">
        <v>0.02</v>
      </c>
      <c r="AQ142" s="8">
        <v>0.02</v>
      </c>
      <c r="AR142" s="8">
        <v>0.01</v>
      </c>
      <c r="AS142" s="8">
        <v>2.3333333333333334E-2</v>
      </c>
      <c r="AT142" s="8">
        <v>0.02</v>
      </c>
      <c r="AU142" s="8">
        <v>0.02</v>
      </c>
      <c r="AV142" s="8">
        <v>0.03</v>
      </c>
      <c r="AW142" s="8">
        <v>7.3333333333333348E-2</v>
      </c>
      <c r="AX142" s="8">
        <v>7.0000000000000007E-2</v>
      </c>
      <c r="AY142" s="8">
        <v>7.0000000000000007E-2</v>
      </c>
      <c r="AZ142" s="8">
        <v>0.08</v>
      </c>
      <c r="BA142">
        <v>0</v>
      </c>
      <c r="BB142" t="s">
        <v>113</v>
      </c>
      <c r="BC142" s="9">
        <v>4</v>
      </c>
      <c r="BD142" s="9">
        <v>1</v>
      </c>
      <c r="BE142" s="8" t="s">
        <v>113</v>
      </c>
      <c r="BF142" s="8" t="s">
        <v>113</v>
      </c>
      <c r="BG142" s="8" t="s">
        <v>113</v>
      </c>
      <c r="BH142">
        <v>0.5</v>
      </c>
      <c r="BI142">
        <v>0.5</v>
      </c>
      <c r="BJ142">
        <v>0</v>
      </c>
      <c r="BK142">
        <v>7</v>
      </c>
      <c r="BL142">
        <v>12</v>
      </c>
      <c r="BM142">
        <v>7</v>
      </c>
      <c r="BN142">
        <v>12</v>
      </c>
      <c r="BO142">
        <v>10</v>
      </c>
      <c r="BP142">
        <v>13</v>
      </c>
      <c r="BQ142">
        <v>12</v>
      </c>
      <c r="BR142">
        <v>14</v>
      </c>
      <c r="BS142">
        <v>13</v>
      </c>
      <c r="BT142">
        <v>18</v>
      </c>
      <c r="BU142" t="s">
        <v>111</v>
      </c>
      <c r="BV142" t="s">
        <v>111</v>
      </c>
      <c r="BW142" t="s">
        <v>111</v>
      </c>
      <c r="BX142" t="s">
        <v>111</v>
      </c>
      <c r="BY142" t="s">
        <v>111</v>
      </c>
      <c r="BZ142">
        <v>11.8</v>
      </c>
      <c r="CA142" t="s">
        <v>113</v>
      </c>
      <c r="CB142" t="s">
        <v>113</v>
      </c>
      <c r="CC142" t="s">
        <v>113</v>
      </c>
      <c r="CD142" t="s">
        <v>113</v>
      </c>
      <c r="CE142" t="s">
        <v>113</v>
      </c>
      <c r="CF142" t="s">
        <v>113</v>
      </c>
      <c r="CG142" t="s">
        <v>113</v>
      </c>
      <c r="CH142" t="s">
        <v>113</v>
      </c>
      <c r="CI142" t="s">
        <v>113</v>
      </c>
      <c r="CJ142" t="s">
        <v>113</v>
      </c>
      <c r="CK142" t="s">
        <v>113</v>
      </c>
      <c r="CL142" t="s">
        <v>113</v>
      </c>
      <c r="CM142" t="s">
        <v>113</v>
      </c>
      <c r="CN142" t="s">
        <v>113</v>
      </c>
      <c r="CO142" t="s">
        <v>113</v>
      </c>
      <c r="CP142" t="s">
        <v>113</v>
      </c>
      <c r="CQ142">
        <v>23</v>
      </c>
      <c r="CR142">
        <v>23</v>
      </c>
      <c r="CS142" t="s">
        <v>111</v>
      </c>
      <c r="CT142" t="s">
        <v>111</v>
      </c>
      <c r="CU142">
        <v>3.1354942159291497</v>
      </c>
      <c r="CV142">
        <v>2.4680995314716192</v>
      </c>
      <c r="CW142">
        <v>1.3752987810222637</v>
      </c>
      <c r="CX142">
        <v>3.9562586013396115</v>
      </c>
      <c r="CY142">
        <v>4</v>
      </c>
      <c r="CZ142" t="s">
        <v>111</v>
      </c>
      <c r="DA142" t="s">
        <v>111</v>
      </c>
      <c r="DB142">
        <v>0.17391304347826086</v>
      </c>
      <c r="DC142">
        <v>0.17391304347826086</v>
      </c>
      <c r="DD142" t="s">
        <v>113</v>
      </c>
      <c r="DE142" t="s">
        <v>113</v>
      </c>
      <c r="DF142" t="s">
        <v>113</v>
      </c>
      <c r="DG142" t="s">
        <v>113</v>
      </c>
      <c r="DH142" t="s">
        <v>113</v>
      </c>
      <c r="DI142" t="s">
        <v>113</v>
      </c>
      <c r="DJ142">
        <v>2</v>
      </c>
      <c r="DK142">
        <v>2</v>
      </c>
      <c r="DL142" t="s">
        <v>111</v>
      </c>
      <c r="DM142" t="s">
        <v>111</v>
      </c>
      <c r="DN142" t="s">
        <v>113</v>
      </c>
      <c r="DO142" t="s">
        <v>113</v>
      </c>
      <c r="DP142" t="s">
        <v>113</v>
      </c>
      <c r="DQ142" t="s">
        <v>113</v>
      </c>
      <c r="DR142">
        <v>2</v>
      </c>
      <c r="DS142">
        <v>2</v>
      </c>
      <c r="DT142" t="s">
        <v>111</v>
      </c>
      <c r="DU142" t="s">
        <v>111</v>
      </c>
      <c r="DV142">
        <v>5</v>
      </c>
      <c r="DW142">
        <v>5</v>
      </c>
      <c r="DX142" t="s">
        <v>111</v>
      </c>
      <c r="DY142" t="s">
        <v>111</v>
      </c>
      <c r="DZ142">
        <v>22</v>
      </c>
      <c r="EA142">
        <v>22</v>
      </c>
      <c r="EB142" t="s">
        <v>111</v>
      </c>
      <c r="EC142" t="s">
        <v>111</v>
      </c>
      <c r="ED142" t="s">
        <v>113</v>
      </c>
      <c r="EE142" t="s">
        <v>113</v>
      </c>
      <c r="EF142" t="s">
        <v>113</v>
      </c>
      <c r="EG142" t="s">
        <v>113</v>
      </c>
      <c r="EH142" s="4" t="s">
        <v>113</v>
      </c>
      <c r="EI142" s="10">
        <v>0.59799999999999998</v>
      </c>
      <c r="EJ142" s="10">
        <v>0.83799999999999997</v>
      </c>
      <c r="EK142" s="10">
        <v>0.24</v>
      </c>
      <c r="EL142" s="10" t="s">
        <v>113</v>
      </c>
      <c r="EM142">
        <v>1</v>
      </c>
      <c r="EN142" s="9">
        <v>1</v>
      </c>
      <c r="EO142" s="8">
        <v>18.636363636363644</v>
      </c>
      <c r="EP142" s="8" t="s">
        <v>113</v>
      </c>
      <c r="EQ142" t="s">
        <v>113</v>
      </c>
      <c r="ER142" t="s">
        <v>113</v>
      </c>
      <c r="ES142" t="s">
        <v>113</v>
      </c>
      <c r="ET142" t="s">
        <v>113</v>
      </c>
      <c r="EU142" t="s">
        <v>113</v>
      </c>
      <c r="EV142" t="s">
        <v>113</v>
      </c>
      <c r="EW142" s="8" t="s">
        <v>113</v>
      </c>
      <c r="EY142" s="8" t="s">
        <v>113</v>
      </c>
      <c r="FA142" s="8"/>
      <c r="FC142" s="8" t="s">
        <v>113</v>
      </c>
      <c r="FD142" s="8" t="s">
        <v>113</v>
      </c>
      <c r="FE142" s="8" t="s">
        <v>113</v>
      </c>
      <c r="FF142" t="s">
        <v>113</v>
      </c>
      <c r="FG142" t="s">
        <v>113</v>
      </c>
      <c r="FH142" s="8" t="s">
        <v>113</v>
      </c>
      <c r="FI142" s="8" t="s">
        <v>113</v>
      </c>
      <c r="FJ142" s="8" t="s">
        <v>113</v>
      </c>
    </row>
    <row r="143" spans="1:166" x14ac:dyDescent="0.2">
      <c r="A143" t="s">
        <v>273</v>
      </c>
      <c r="B143" t="s">
        <v>24</v>
      </c>
      <c r="C143" t="s">
        <v>167</v>
      </c>
      <c r="D143" t="s">
        <v>145</v>
      </c>
      <c r="E143">
        <v>1</v>
      </c>
      <c r="F143" t="s">
        <v>135</v>
      </c>
      <c r="G143">
        <v>13</v>
      </c>
      <c r="H143" s="2" t="s">
        <v>222</v>
      </c>
      <c r="I143" s="3">
        <v>30.739260000000002</v>
      </c>
      <c r="J143" s="3">
        <v>-81.465919999999997</v>
      </c>
      <c r="K143" s="3" t="s">
        <v>491</v>
      </c>
      <c r="L143" t="s">
        <v>113</v>
      </c>
      <c r="M143" t="s">
        <v>113</v>
      </c>
      <c r="N143" t="s">
        <v>113</v>
      </c>
      <c r="O143" t="s">
        <v>113</v>
      </c>
      <c r="P143" t="s">
        <v>113</v>
      </c>
      <c r="Q143" t="s">
        <v>113</v>
      </c>
      <c r="R143">
        <v>17</v>
      </c>
      <c r="S143">
        <v>6.8</v>
      </c>
      <c r="T143">
        <v>0</v>
      </c>
      <c r="U143" t="s">
        <v>113</v>
      </c>
      <c r="V143" s="9">
        <v>36</v>
      </c>
      <c r="W143" s="9">
        <v>36</v>
      </c>
      <c r="X143" t="s">
        <v>113</v>
      </c>
      <c r="Y143" t="s">
        <v>113</v>
      </c>
      <c r="Z143" s="7">
        <v>7.1</v>
      </c>
      <c r="AA143" s="7">
        <v>7.1</v>
      </c>
      <c r="AB143" t="s">
        <v>113</v>
      </c>
      <c r="AC143" t="s">
        <v>113</v>
      </c>
      <c r="AD143" t="s">
        <v>113</v>
      </c>
      <c r="AE143" t="s">
        <v>113</v>
      </c>
      <c r="AF143" t="s">
        <v>113</v>
      </c>
      <c r="AG143" t="s">
        <v>113</v>
      </c>
      <c r="AH143" s="7">
        <v>-1</v>
      </c>
      <c r="AI143" s="7">
        <v>-1</v>
      </c>
      <c r="AJ143" s="7" t="s">
        <v>113</v>
      </c>
      <c r="AK143" s="7" t="s">
        <v>113</v>
      </c>
      <c r="AL143" s="8" t="s">
        <v>113</v>
      </c>
      <c r="AM143" s="8" t="s">
        <v>113</v>
      </c>
      <c r="AN143" s="8" t="s">
        <v>113</v>
      </c>
      <c r="AO143" s="8">
        <v>3.3333333333333335E-3</v>
      </c>
      <c r="AP143" s="8">
        <v>0</v>
      </c>
      <c r="AQ143" s="8">
        <v>0</v>
      </c>
      <c r="AR143" s="8">
        <v>0.01</v>
      </c>
      <c r="AS143" s="8">
        <v>2.3333333333333334E-2</v>
      </c>
      <c r="AT143" s="8">
        <v>0.02</v>
      </c>
      <c r="AU143" s="8">
        <v>0.03</v>
      </c>
      <c r="AV143" s="8">
        <v>0.02</v>
      </c>
      <c r="AW143" s="8">
        <v>5.6666666666666664E-2</v>
      </c>
      <c r="AX143" s="8">
        <v>0.04</v>
      </c>
      <c r="AY143" s="8">
        <v>0.08</v>
      </c>
      <c r="AZ143" s="8">
        <v>0.05</v>
      </c>
      <c r="BA143">
        <v>0</v>
      </c>
      <c r="BB143" t="s">
        <v>113</v>
      </c>
      <c r="BC143" s="9">
        <v>3</v>
      </c>
      <c r="BD143" s="9">
        <v>0</v>
      </c>
      <c r="BE143" s="8" t="s">
        <v>113</v>
      </c>
      <c r="BF143" s="8" t="s">
        <v>113</v>
      </c>
      <c r="BG143" s="8" t="s">
        <v>113</v>
      </c>
      <c r="BH143">
        <v>1</v>
      </c>
      <c r="BI143">
        <v>0</v>
      </c>
      <c r="BJ143">
        <v>0</v>
      </c>
      <c r="BK143">
        <v>8</v>
      </c>
      <c r="BL143">
        <v>11</v>
      </c>
      <c r="BM143">
        <v>10</v>
      </c>
      <c r="BN143">
        <v>18</v>
      </c>
      <c r="BO143">
        <v>13</v>
      </c>
      <c r="BP143">
        <v>6</v>
      </c>
      <c r="BQ143">
        <v>10</v>
      </c>
      <c r="BR143">
        <v>13</v>
      </c>
      <c r="BS143">
        <v>14</v>
      </c>
      <c r="BT143">
        <v>10</v>
      </c>
      <c r="BU143" t="s">
        <v>111</v>
      </c>
      <c r="BV143" t="s">
        <v>111</v>
      </c>
      <c r="BW143" t="s">
        <v>111</v>
      </c>
      <c r="BX143" t="s">
        <v>111</v>
      </c>
      <c r="BY143" t="s">
        <v>111</v>
      </c>
      <c r="BZ143">
        <v>11.3</v>
      </c>
      <c r="CA143" t="s">
        <v>113</v>
      </c>
      <c r="CB143" t="s">
        <v>113</v>
      </c>
      <c r="CC143" t="s">
        <v>113</v>
      </c>
      <c r="CD143" t="s">
        <v>113</v>
      </c>
      <c r="CE143" t="s">
        <v>113</v>
      </c>
      <c r="CF143" t="s">
        <v>113</v>
      </c>
      <c r="CG143" t="s">
        <v>113</v>
      </c>
      <c r="CH143" t="s">
        <v>113</v>
      </c>
      <c r="CI143" t="s">
        <v>113</v>
      </c>
      <c r="CJ143" t="s">
        <v>113</v>
      </c>
      <c r="CK143" t="s">
        <v>113</v>
      </c>
      <c r="CL143" t="s">
        <v>113</v>
      </c>
      <c r="CM143" t="s">
        <v>113</v>
      </c>
      <c r="CN143" t="s">
        <v>113</v>
      </c>
      <c r="CO143" t="s">
        <v>113</v>
      </c>
      <c r="CP143" t="s">
        <v>113</v>
      </c>
      <c r="CQ143">
        <v>11</v>
      </c>
      <c r="CR143">
        <v>11</v>
      </c>
      <c r="CS143" t="s">
        <v>111</v>
      </c>
      <c r="CT143" t="s">
        <v>111</v>
      </c>
      <c r="CU143">
        <v>2.3978952727983707</v>
      </c>
      <c r="CV143">
        <v>2.4248027257182949</v>
      </c>
      <c r="CW143">
        <v>0.72208938881650653</v>
      </c>
      <c r="CX143">
        <v>2.0587302079042487</v>
      </c>
      <c r="CY143">
        <v>0</v>
      </c>
      <c r="CZ143" t="s">
        <v>111</v>
      </c>
      <c r="DA143" t="s">
        <v>111</v>
      </c>
      <c r="DB143">
        <v>0</v>
      </c>
      <c r="DC143">
        <v>0</v>
      </c>
      <c r="DD143" t="s">
        <v>113</v>
      </c>
      <c r="DE143" t="s">
        <v>113</v>
      </c>
      <c r="DF143" t="s">
        <v>113</v>
      </c>
      <c r="DG143" t="s">
        <v>113</v>
      </c>
      <c r="DH143" t="s">
        <v>113</v>
      </c>
      <c r="DI143" t="s">
        <v>113</v>
      </c>
      <c r="DJ143">
        <v>2</v>
      </c>
      <c r="DK143">
        <v>2</v>
      </c>
      <c r="DL143" t="s">
        <v>111</v>
      </c>
      <c r="DM143" t="s">
        <v>111</v>
      </c>
      <c r="DN143" t="s">
        <v>113</v>
      </c>
      <c r="DO143" t="s">
        <v>113</v>
      </c>
      <c r="DP143" t="s">
        <v>113</v>
      </c>
      <c r="DQ143" t="s">
        <v>113</v>
      </c>
      <c r="DR143">
        <v>0</v>
      </c>
      <c r="DS143">
        <v>0</v>
      </c>
      <c r="DT143" t="s">
        <v>111</v>
      </c>
      <c r="DU143" t="s">
        <v>111</v>
      </c>
      <c r="DV143">
        <v>3</v>
      </c>
      <c r="DW143">
        <v>3</v>
      </c>
      <c r="DX143" t="s">
        <v>111</v>
      </c>
      <c r="DY143" t="s">
        <v>111</v>
      </c>
      <c r="DZ143">
        <v>4</v>
      </c>
      <c r="EA143">
        <v>4</v>
      </c>
      <c r="EB143" t="s">
        <v>111</v>
      </c>
      <c r="EC143" t="s">
        <v>111</v>
      </c>
      <c r="ED143" t="s">
        <v>113</v>
      </c>
      <c r="EE143" t="s">
        <v>113</v>
      </c>
      <c r="EF143" t="s">
        <v>113</v>
      </c>
      <c r="EG143" t="s">
        <v>113</v>
      </c>
      <c r="EH143" s="4" t="s">
        <v>113</v>
      </c>
      <c r="EI143" s="10">
        <v>0.59399999999999997</v>
      </c>
      <c r="EJ143" s="10">
        <v>1.135</v>
      </c>
      <c r="EK143" s="10">
        <v>0.54100000000000004</v>
      </c>
      <c r="EL143" s="10" t="s">
        <v>113</v>
      </c>
      <c r="EM143">
        <v>1</v>
      </c>
      <c r="EN143" s="9">
        <v>1</v>
      </c>
      <c r="EO143" s="8">
        <v>16.981132075471688</v>
      </c>
      <c r="EP143" s="8">
        <v>48.683247988295541</v>
      </c>
      <c r="EQ143" t="s">
        <v>113</v>
      </c>
      <c r="ER143" t="s">
        <v>113</v>
      </c>
      <c r="ES143" t="s">
        <v>113</v>
      </c>
      <c r="ET143" t="s">
        <v>113</v>
      </c>
      <c r="EU143" t="s">
        <v>113</v>
      </c>
      <c r="EV143" t="s">
        <v>113</v>
      </c>
      <c r="EW143" s="8" t="s">
        <v>113</v>
      </c>
      <c r="EY143" s="8" t="s">
        <v>113</v>
      </c>
      <c r="FA143" s="8"/>
      <c r="FC143" s="8" t="s">
        <v>113</v>
      </c>
      <c r="FD143" s="8" t="s">
        <v>113</v>
      </c>
      <c r="FE143" s="8" t="s">
        <v>113</v>
      </c>
      <c r="FF143" t="s">
        <v>113</v>
      </c>
      <c r="FG143" t="s">
        <v>113</v>
      </c>
      <c r="FH143" s="8" t="s">
        <v>113</v>
      </c>
      <c r="FI143" s="8" t="s">
        <v>113</v>
      </c>
      <c r="FJ143" s="8" t="s">
        <v>113</v>
      </c>
    </row>
    <row r="144" spans="1:166" x14ac:dyDescent="0.2">
      <c r="A144" t="s">
        <v>376</v>
      </c>
      <c r="B144" t="s">
        <v>24</v>
      </c>
      <c r="C144" t="s">
        <v>167</v>
      </c>
      <c r="D144" t="s">
        <v>145</v>
      </c>
      <c r="E144">
        <v>1</v>
      </c>
      <c r="F144" t="s">
        <v>220</v>
      </c>
      <c r="G144">
        <v>13</v>
      </c>
      <c r="H144" s="2" t="s">
        <v>222</v>
      </c>
      <c r="I144" s="3">
        <v>30.739260000000002</v>
      </c>
      <c r="J144" s="3">
        <v>-81.465919999999997</v>
      </c>
      <c r="K144" s="3" t="s">
        <v>489</v>
      </c>
      <c r="L144" t="s">
        <v>113</v>
      </c>
      <c r="M144" t="s">
        <v>113</v>
      </c>
      <c r="N144" t="s">
        <v>113</v>
      </c>
      <c r="O144" t="s">
        <v>113</v>
      </c>
      <c r="P144" t="s">
        <v>113</v>
      </c>
      <c r="Q144" t="s">
        <v>113</v>
      </c>
      <c r="R144">
        <v>11</v>
      </c>
      <c r="S144">
        <v>4.4000000000000004</v>
      </c>
      <c r="T144">
        <v>0</v>
      </c>
      <c r="U144" t="s">
        <v>113</v>
      </c>
      <c r="V144" s="9">
        <v>33</v>
      </c>
      <c r="W144" s="9">
        <v>33</v>
      </c>
      <c r="X144" t="s">
        <v>113</v>
      </c>
      <c r="Y144" t="s">
        <v>113</v>
      </c>
      <c r="Z144" s="7">
        <v>6.8</v>
      </c>
      <c r="AA144" s="7">
        <v>6.8</v>
      </c>
      <c r="AB144" t="s">
        <v>113</v>
      </c>
      <c r="AC144" t="s">
        <v>113</v>
      </c>
      <c r="AD144" t="s">
        <v>113</v>
      </c>
      <c r="AE144" t="s">
        <v>113</v>
      </c>
      <c r="AF144" t="s">
        <v>113</v>
      </c>
      <c r="AG144" t="s">
        <v>113</v>
      </c>
      <c r="AH144" s="7">
        <v>-43</v>
      </c>
      <c r="AI144" s="7">
        <v>-43</v>
      </c>
      <c r="AJ144" s="7" t="s">
        <v>113</v>
      </c>
      <c r="AK144" s="7" t="s">
        <v>113</v>
      </c>
      <c r="AL144" s="8" t="s">
        <v>113</v>
      </c>
      <c r="AM144" s="8" t="s">
        <v>113</v>
      </c>
      <c r="AN144" s="8" t="s">
        <v>113</v>
      </c>
      <c r="AO144" s="8">
        <v>6.6666666666666671E-3</v>
      </c>
      <c r="AP144" s="8">
        <v>0</v>
      </c>
      <c r="AQ144" s="8">
        <v>0.02</v>
      </c>
      <c r="AR144" s="8">
        <v>0</v>
      </c>
      <c r="AS144" s="8">
        <v>0.06</v>
      </c>
      <c r="AT144" s="8">
        <v>0.08</v>
      </c>
      <c r="AU144" s="8">
        <v>0.04</v>
      </c>
      <c r="AV144" s="8">
        <v>0.06</v>
      </c>
      <c r="AW144" s="8">
        <v>0.12333333333333334</v>
      </c>
      <c r="AX144" s="8">
        <v>0.21</v>
      </c>
      <c r="AY144" s="8">
        <v>0.06</v>
      </c>
      <c r="AZ144" s="8">
        <v>0.1</v>
      </c>
      <c r="BA144">
        <v>0</v>
      </c>
      <c r="BB144" t="s">
        <v>113</v>
      </c>
      <c r="BC144" s="9">
        <v>13</v>
      </c>
      <c r="BD144" s="9">
        <v>2</v>
      </c>
      <c r="BE144" s="8" t="s">
        <v>113</v>
      </c>
      <c r="BF144" s="8" t="s">
        <v>113</v>
      </c>
      <c r="BG144" s="8" t="s">
        <v>113</v>
      </c>
      <c r="BH144">
        <v>0.2</v>
      </c>
      <c r="BI144">
        <v>0.8</v>
      </c>
      <c r="BJ144">
        <v>0</v>
      </c>
      <c r="BK144">
        <v>15</v>
      </c>
      <c r="BL144">
        <v>5</v>
      </c>
      <c r="BM144">
        <v>6</v>
      </c>
      <c r="BN144">
        <v>12</v>
      </c>
      <c r="BO144">
        <v>13</v>
      </c>
      <c r="BP144">
        <v>6</v>
      </c>
      <c r="BQ144">
        <v>5</v>
      </c>
      <c r="BR144">
        <v>7</v>
      </c>
      <c r="BS144">
        <v>6</v>
      </c>
      <c r="BT144">
        <v>9</v>
      </c>
      <c r="BU144" t="s">
        <v>111</v>
      </c>
      <c r="BV144" t="s">
        <v>111</v>
      </c>
      <c r="BW144" t="s">
        <v>111</v>
      </c>
      <c r="BX144" t="s">
        <v>111</v>
      </c>
      <c r="BY144" t="s">
        <v>111</v>
      </c>
      <c r="BZ144">
        <v>8.4</v>
      </c>
      <c r="CA144" t="s">
        <v>113</v>
      </c>
      <c r="CB144" t="s">
        <v>113</v>
      </c>
      <c r="CC144" t="s">
        <v>113</v>
      </c>
      <c r="CD144" t="s">
        <v>113</v>
      </c>
      <c r="CE144" t="s">
        <v>113</v>
      </c>
      <c r="CF144" t="s">
        <v>113</v>
      </c>
      <c r="CG144" t="s">
        <v>113</v>
      </c>
      <c r="CH144" t="s">
        <v>113</v>
      </c>
      <c r="CI144" t="s">
        <v>113</v>
      </c>
      <c r="CJ144" t="s">
        <v>113</v>
      </c>
      <c r="CK144" t="s">
        <v>113</v>
      </c>
      <c r="CL144" t="s">
        <v>113</v>
      </c>
      <c r="CM144" t="s">
        <v>113</v>
      </c>
      <c r="CN144" t="s">
        <v>113</v>
      </c>
      <c r="CO144" t="s">
        <v>113</v>
      </c>
      <c r="CP144" t="s">
        <v>113</v>
      </c>
      <c r="CQ144">
        <v>16</v>
      </c>
      <c r="CR144">
        <v>16</v>
      </c>
      <c r="CS144" t="s">
        <v>111</v>
      </c>
      <c r="CT144" t="s">
        <v>111</v>
      </c>
      <c r="CU144">
        <v>2.7725887222397811</v>
      </c>
      <c r="CV144">
        <v>2.1282317058492679</v>
      </c>
      <c r="CW144">
        <v>0.42009601161564714</v>
      </c>
      <c r="CX144">
        <v>1.5221076886216622</v>
      </c>
      <c r="CY144">
        <v>8</v>
      </c>
      <c r="CZ144" t="s">
        <v>111</v>
      </c>
      <c r="DA144" t="s">
        <v>111</v>
      </c>
      <c r="DB144">
        <v>0.5</v>
      </c>
      <c r="DC144">
        <v>0.5</v>
      </c>
      <c r="DD144" t="s">
        <v>113</v>
      </c>
      <c r="DE144" t="s">
        <v>113</v>
      </c>
      <c r="DF144" t="s">
        <v>113</v>
      </c>
      <c r="DG144" t="s">
        <v>113</v>
      </c>
      <c r="DH144" t="s">
        <v>113</v>
      </c>
      <c r="DI144" t="s">
        <v>113</v>
      </c>
      <c r="DJ144">
        <v>1</v>
      </c>
      <c r="DK144">
        <v>1</v>
      </c>
      <c r="DL144" t="s">
        <v>111</v>
      </c>
      <c r="DM144" t="s">
        <v>111</v>
      </c>
      <c r="DN144" t="s">
        <v>113</v>
      </c>
      <c r="DO144" t="s">
        <v>113</v>
      </c>
      <c r="DP144" t="s">
        <v>113</v>
      </c>
      <c r="DQ144" t="s">
        <v>113</v>
      </c>
      <c r="DR144">
        <v>0</v>
      </c>
      <c r="DS144">
        <v>0</v>
      </c>
      <c r="DT144" t="s">
        <v>111</v>
      </c>
      <c r="DU144" t="s">
        <v>111</v>
      </c>
      <c r="DV144">
        <v>2</v>
      </c>
      <c r="DW144">
        <v>2</v>
      </c>
      <c r="DX144" t="s">
        <v>111</v>
      </c>
      <c r="DY144" t="s">
        <v>111</v>
      </c>
      <c r="DZ144">
        <v>1</v>
      </c>
      <c r="EA144">
        <v>1</v>
      </c>
      <c r="EB144" t="s">
        <v>111</v>
      </c>
      <c r="EC144" t="s">
        <v>111</v>
      </c>
      <c r="ED144" t="s">
        <v>113</v>
      </c>
      <c r="EE144" t="s">
        <v>113</v>
      </c>
      <c r="EF144" t="s">
        <v>113</v>
      </c>
      <c r="EG144" t="s">
        <v>113</v>
      </c>
      <c r="EH144" s="4" t="s">
        <v>113</v>
      </c>
      <c r="EI144" s="10">
        <v>0.60499999999999998</v>
      </c>
      <c r="EJ144" s="10">
        <v>1.1739999999999999</v>
      </c>
      <c r="EK144" s="10">
        <v>0.56899999999999995</v>
      </c>
      <c r="EL144" s="10" t="s">
        <v>113</v>
      </c>
      <c r="EM144">
        <v>1</v>
      </c>
      <c r="EN144" s="9">
        <v>1</v>
      </c>
      <c r="EO144" s="8">
        <v>22.499999999999996</v>
      </c>
      <c r="EP144" s="8">
        <v>52.810290173128507</v>
      </c>
      <c r="EQ144" t="s">
        <v>113</v>
      </c>
      <c r="ER144" t="s">
        <v>113</v>
      </c>
      <c r="ES144" t="s">
        <v>113</v>
      </c>
      <c r="ET144" t="s">
        <v>113</v>
      </c>
      <c r="EU144" t="s">
        <v>113</v>
      </c>
      <c r="EV144" t="s">
        <v>113</v>
      </c>
      <c r="EW144" s="8" t="s">
        <v>113</v>
      </c>
      <c r="EY144" s="8" t="s">
        <v>113</v>
      </c>
      <c r="FA144" s="8"/>
      <c r="FC144" s="8" t="s">
        <v>113</v>
      </c>
      <c r="FD144" s="8" t="s">
        <v>113</v>
      </c>
      <c r="FE144" s="8" t="s">
        <v>113</v>
      </c>
      <c r="FF144" t="s">
        <v>113</v>
      </c>
      <c r="FG144" t="s">
        <v>113</v>
      </c>
      <c r="FH144" s="8" t="s">
        <v>113</v>
      </c>
      <c r="FI144" s="8" t="s">
        <v>113</v>
      </c>
      <c r="FJ144" s="8" t="s">
        <v>113</v>
      </c>
    </row>
    <row r="145" spans="1:166" x14ac:dyDescent="0.2">
      <c r="A145" t="s">
        <v>377</v>
      </c>
      <c r="B145" t="s">
        <v>24</v>
      </c>
      <c r="C145" t="s">
        <v>167</v>
      </c>
      <c r="D145" t="s">
        <v>145</v>
      </c>
      <c r="E145">
        <v>1</v>
      </c>
      <c r="F145" t="s">
        <v>221</v>
      </c>
      <c r="G145">
        <v>13</v>
      </c>
      <c r="H145" s="2" t="s">
        <v>222</v>
      </c>
      <c r="I145" s="3">
        <v>30.739260000000002</v>
      </c>
      <c r="J145" s="3">
        <v>-81.465919999999997</v>
      </c>
      <c r="K145" s="3" t="s">
        <v>489</v>
      </c>
      <c r="L145" t="s">
        <v>113</v>
      </c>
      <c r="M145" t="s">
        <v>113</v>
      </c>
      <c r="N145" t="s">
        <v>113</v>
      </c>
      <c r="O145" t="s">
        <v>113</v>
      </c>
      <c r="P145" t="s">
        <v>113</v>
      </c>
      <c r="Q145" t="s">
        <v>113</v>
      </c>
      <c r="R145">
        <v>13</v>
      </c>
      <c r="S145">
        <v>5.2</v>
      </c>
      <c r="T145">
        <v>0</v>
      </c>
      <c r="U145" t="s">
        <v>113</v>
      </c>
      <c r="V145" s="9">
        <v>37</v>
      </c>
      <c r="W145" s="9">
        <v>37</v>
      </c>
      <c r="X145" t="s">
        <v>113</v>
      </c>
      <c r="Y145" t="s">
        <v>113</v>
      </c>
      <c r="Z145" s="7">
        <v>7.5</v>
      </c>
      <c r="AA145" s="7">
        <v>7.5</v>
      </c>
      <c r="AB145" t="s">
        <v>113</v>
      </c>
      <c r="AC145" t="s">
        <v>113</v>
      </c>
      <c r="AD145" t="s">
        <v>113</v>
      </c>
      <c r="AE145" t="s">
        <v>113</v>
      </c>
      <c r="AF145" t="s">
        <v>113</v>
      </c>
      <c r="AG145" t="s">
        <v>113</v>
      </c>
      <c r="AH145" s="7">
        <v>-45</v>
      </c>
      <c r="AI145" s="7">
        <v>-45</v>
      </c>
      <c r="AJ145" s="7" t="s">
        <v>113</v>
      </c>
      <c r="AK145" s="7" t="s">
        <v>113</v>
      </c>
      <c r="AL145" s="8" t="s">
        <v>113</v>
      </c>
      <c r="AM145" s="8" t="s">
        <v>113</v>
      </c>
      <c r="AN145" s="8" t="s">
        <v>113</v>
      </c>
      <c r="AO145" s="8">
        <v>6.6666666666666671E-3</v>
      </c>
      <c r="AP145" s="8">
        <v>0.01</v>
      </c>
      <c r="AQ145" s="8">
        <v>0.01</v>
      </c>
      <c r="AR145" s="8">
        <v>0</v>
      </c>
      <c r="AS145" s="8">
        <v>2.3333333333333331E-2</v>
      </c>
      <c r="AT145" s="8">
        <v>0.03</v>
      </c>
      <c r="AU145" s="8">
        <v>0.03</v>
      </c>
      <c r="AV145" s="8">
        <v>0.01</v>
      </c>
      <c r="AW145" s="8">
        <v>5.3333333333333337E-2</v>
      </c>
      <c r="AX145" s="8">
        <v>0.09</v>
      </c>
      <c r="AY145" s="8">
        <v>0.05</v>
      </c>
      <c r="AZ145" s="8">
        <v>0.02</v>
      </c>
      <c r="BA145">
        <v>0</v>
      </c>
      <c r="BB145" t="s">
        <v>113</v>
      </c>
      <c r="BC145" s="9">
        <v>18</v>
      </c>
      <c r="BD145" s="9">
        <v>2</v>
      </c>
      <c r="BE145" s="8" t="s">
        <v>113</v>
      </c>
      <c r="BF145" s="8" t="s">
        <v>113</v>
      </c>
      <c r="BG145" s="8" t="s">
        <v>113</v>
      </c>
      <c r="BH145">
        <v>0.5</v>
      </c>
      <c r="BI145">
        <v>0.5</v>
      </c>
      <c r="BJ145">
        <v>0</v>
      </c>
      <c r="BK145">
        <v>7</v>
      </c>
      <c r="BL145">
        <v>11</v>
      </c>
      <c r="BM145">
        <v>7</v>
      </c>
      <c r="BN145">
        <v>9</v>
      </c>
      <c r="BO145">
        <v>12</v>
      </c>
      <c r="BP145">
        <v>15</v>
      </c>
      <c r="BQ145">
        <v>15</v>
      </c>
      <c r="BR145">
        <v>13</v>
      </c>
      <c r="BS145">
        <v>7</v>
      </c>
      <c r="BT145">
        <v>10</v>
      </c>
      <c r="BU145" t="s">
        <v>111</v>
      </c>
      <c r="BV145" t="s">
        <v>111</v>
      </c>
      <c r="BW145" t="s">
        <v>111</v>
      </c>
      <c r="BX145" t="s">
        <v>111</v>
      </c>
      <c r="BY145" t="s">
        <v>111</v>
      </c>
      <c r="BZ145">
        <v>10.6</v>
      </c>
      <c r="CA145" t="s">
        <v>113</v>
      </c>
      <c r="CB145" t="s">
        <v>113</v>
      </c>
      <c r="CC145" t="s">
        <v>113</v>
      </c>
      <c r="CD145" t="s">
        <v>113</v>
      </c>
      <c r="CE145" t="s">
        <v>113</v>
      </c>
      <c r="CF145" t="s">
        <v>113</v>
      </c>
      <c r="CG145" t="s">
        <v>113</v>
      </c>
      <c r="CH145" t="s">
        <v>113</v>
      </c>
      <c r="CI145" t="s">
        <v>113</v>
      </c>
      <c r="CJ145" t="s">
        <v>113</v>
      </c>
      <c r="CK145" t="s">
        <v>113</v>
      </c>
      <c r="CL145" t="s">
        <v>113</v>
      </c>
      <c r="CM145" t="s">
        <v>113</v>
      </c>
      <c r="CN145" t="s">
        <v>113</v>
      </c>
      <c r="CO145" t="s">
        <v>113</v>
      </c>
      <c r="CP145" t="s">
        <v>113</v>
      </c>
      <c r="CQ145">
        <v>20</v>
      </c>
      <c r="CR145">
        <v>20</v>
      </c>
      <c r="CS145" t="s">
        <v>111</v>
      </c>
      <c r="CT145" t="s">
        <v>111</v>
      </c>
      <c r="CU145">
        <v>2.9957322735539909</v>
      </c>
      <c r="CV145">
        <v>2.3608540011180215</v>
      </c>
      <c r="CW145">
        <v>1.0544740925327241</v>
      </c>
      <c r="CX145">
        <v>2.8704651578159894</v>
      </c>
      <c r="CY145">
        <v>1</v>
      </c>
      <c r="CZ145" t="s">
        <v>111</v>
      </c>
      <c r="DA145" t="s">
        <v>111</v>
      </c>
      <c r="DB145">
        <v>0.05</v>
      </c>
      <c r="DC145">
        <v>0.05</v>
      </c>
      <c r="DD145" t="s">
        <v>113</v>
      </c>
      <c r="DE145" t="s">
        <v>113</v>
      </c>
      <c r="DF145" t="s">
        <v>113</v>
      </c>
      <c r="DG145" t="s">
        <v>113</v>
      </c>
      <c r="DH145" t="s">
        <v>113</v>
      </c>
      <c r="DI145" t="s">
        <v>113</v>
      </c>
      <c r="DJ145">
        <v>2</v>
      </c>
      <c r="DK145">
        <v>2</v>
      </c>
      <c r="DL145" t="s">
        <v>111</v>
      </c>
      <c r="DM145" t="s">
        <v>111</v>
      </c>
      <c r="DN145" t="s">
        <v>113</v>
      </c>
      <c r="DO145" t="s">
        <v>113</v>
      </c>
      <c r="DP145" t="s">
        <v>113</v>
      </c>
      <c r="DQ145" t="s">
        <v>113</v>
      </c>
      <c r="DR145">
        <v>1</v>
      </c>
      <c r="DS145">
        <v>1</v>
      </c>
      <c r="DT145" t="s">
        <v>111</v>
      </c>
      <c r="DU145" t="s">
        <v>111</v>
      </c>
      <c r="DV145">
        <v>1</v>
      </c>
      <c r="DW145">
        <v>1</v>
      </c>
      <c r="DX145" t="s">
        <v>111</v>
      </c>
      <c r="DY145" t="s">
        <v>111</v>
      </c>
      <c r="DZ145">
        <v>5</v>
      </c>
      <c r="EA145">
        <v>5</v>
      </c>
      <c r="EB145" t="s">
        <v>111</v>
      </c>
      <c r="EC145" t="s">
        <v>111</v>
      </c>
      <c r="ED145" t="s">
        <v>113</v>
      </c>
      <c r="EE145" t="s">
        <v>113</v>
      </c>
      <c r="EF145" t="s">
        <v>113</v>
      </c>
      <c r="EG145" t="s">
        <v>113</v>
      </c>
      <c r="EH145" s="4" t="s">
        <v>113</v>
      </c>
      <c r="EI145" s="10">
        <v>0.57499999999999996</v>
      </c>
      <c r="EJ145" s="10">
        <v>2.9</v>
      </c>
      <c r="EK145" s="10">
        <v>2.3250000000000002</v>
      </c>
      <c r="EL145" s="10" t="s">
        <v>113</v>
      </c>
      <c r="EM145">
        <v>1</v>
      </c>
      <c r="EN145" s="9">
        <v>1</v>
      </c>
      <c r="EO145" s="8">
        <v>38.723404255319153</v>
      </c>
      <c r="EP145" s="8">
        <v>54.401365520604728</v>
      </c>
      <c r="EQ145" t="s">
        <v>113</v>
      </c>
      <c r="ER145" t="s">
        <v>113</v>
      </c>
      <c r="ES145" t="s">
        <v>113</v>
      </c>
      <c r="ET145" t="s">
        <v>113</v>
      </c>
      <c r="EU145" t="s">
        <v>113</v>
      </c>
      <c r="EV145" t="s">
        <v>113</v>
      </c>
      <c r="EW145" s="8" t="s">
        <v>113</v>
      </c>
      <c r="EY145" s="8" t="s">
        <v>113</v>
      </c>
      <c r="FA145" s="8"/>
      <c r="FC145" s="8" t="s">
        <v>113</v>
      </c>
      <c r="FD145" s="8" t="s">
        <v>113</v>
      </c>
      <c r="FE145" s="8" t="s">
        <v>113</v>
      </c>
      <c r="FF145" t="s">
        <v>113</v>
      </c>
      <c r="FG145" t="s">
        <v>113</v>
      </c>
      <c r="FH145" s="8" t="s">
        <v>113</v>
      </c>
      <c r="FI145" s="8" t="s">
        <v>113</v>
      </c>
      <c r="FJ145" s="8" t="s">
        <v>113</v>
      </c>
    </row>
    <row r="146" spans="1:166" x14ac:dyDescent="0.2">
      <c r="A146" t="s">
        <v>378</v>
      </c>
      <c r="B146" t="s">
        <v>24</v>
      </c>
      <c r="C146" t="s">
        <v>167</v>
      </c>
      <c r="D146" t="s">
        <v>146</v>
      </c>
      <c r="E146">
        <v>2</v>
      </c>
      <c r="F146" t="s">
        <v>134</v>
      </c>
      <c r="G146">
        <v>13</v>
      </c>
      <c r="H146" s="2" t="s">
        <v>222</v>
      </c>
      <c r="I146" s="3">
        <v>30.738769999999999</v>
      </c>
      <c r="J146" s="3">
        <v>-81.466220000000007</v>
      </c>
      <c r="K146" s="3" t="s">
        <v>489</v>
      </c>
      <c r="L146" t="s">
        <v>113</v>
      </c>
      <c r="M146" t="s">
        <v>113</v>
      </c>
      <c r="N146" t="s">
        <v>113</v>
      </c>
      <c r="O146" t="s">
        <v>113</v>
      </c>
      <c r="P146" t="s">
        <v>113</v>
      </c>
      <c r="Q146" t="s">
        <v>113</v>
      </c>
      <c r="R146">
        <v>18</v>
      </c>
      <c r="S146">
        <v>7.2</v>
      </c>
      <c r="T146">
        <v>0</v>
      </c>
      <c r="U146" t="s">
        <v>113</v>
      </c>
      <c r="V146" s="9">
        <v>35</v>
      </c>
      <c r="W146" s="9">
        <v>35</v>
      </c>
      <c r="X146" t="s">
        <v>113</v>
      </c>
      <c r="Y146" t="s">
        <v>113</v>
      </c>
      <c r="Z146" s="7">
        <v>7.3</v>
      </c>
      <c r="AA146" s="7">
        <v>7.3</v>
      </c>
      <c r="AB146" t="s">
        <v>113</v>
      </c>
      <c r="AC146" t="s">
        <v>113</v>
      </c>
      <c r="AD146" t="s">
        <v>113</v>
      </c>
      <c r="AE146" t="s">
        <v>113</v>
      </c>
      <c r="AF146" t="s">
        <v>113</v>
      </c>
      <c r="AG146" t="s">
        <v>113</v>
      </c>
      <c r="AH146" s="7">
        <v>-10</v>
      </c>
      <c r="AI146" s="7">
        <v>-10</v>
      </c>
      <c r="AJ146" s="7" t="s">
        <v>113</v>
      </c>
      <c r="AK146" s="7" t="s">
        <v>113</v>
      </c>
      <c r="AL146" s="8" t="s">
        <v>113</v>
      </c>
      <c r="AM146" s="8" t="s">
        <v>113</v>
      </c>
      <c r="AN146" s="8" t="s">
        <v>113</v>
      </c>
      <c r="AO146" s="8">
        <v>1.6666666666666666E-2</v>
      </c>
      <c r="AP146" s="8">
        <v>0.01</v>
      </c>
      <c r="AQ146" s="8">
        <v>0.01</v>
      </c>
      <c r="AR146" s="8">
        <v>0.03</v>
      </c>
      <c r="AS146" s="8">
        <v>2.6666666666666668E-2</v>
      </c>
      <c r="AT146" s="8">
        <v>0.03</v>
      </c>
      <c r="AU146" s="8">
        <v>0.03</v>
      </c>
      <c r="AV146" s="8">
        <v>0.02</v>
      </c>
      <c r="AW146" s="8">
        <v>7.3333333333333334E-2</v>
      </c>
      <c r="AX146" s="8">
        <v>0.1</v>
      </c>
      <c r="AY146" s="8">
        <v>0.08</v>
      </c>
      <c r="AZ146" s="8">
        <v>0.04</v>
      </c>
      <c r="BA146">
        <v>0</v>
      </c>
      <c r="BB146" t="s">
        <v>113</v>
      </c>
      <c r="BC146" s="9">
        <v>10</v>
      </c>
      <c r="BD146" s="9">
        <v>10</v>
      </c>
      <c r="BE146" s="8" t="s">
        <v>113</v>
      </c>
      <c r="BF146" s="8" t="s">
        <v>113</v>
      </c>
      <c r="BG146" s="8" t="s">
        <v>113</v>
      </c>
      <c r="BH146">
        <v>0.5</v>
      </c>
      <c r="BI146">
        <v>0.5</v>
      </c>
      <c r="BJ146">
        <v>0</v>
      </c>
      <c r="BK146">
        <v>9</v>
      </c>
      <c r="BL146">
        <v>8</v>
      </c>
      <c r="BM146">
        <v>7</v>
      </c>
      <c r="BN146">
        <v>17</v>
      </c>
      <c r="BO146">
        <v>6</v>
      </c>
      <c r="BP146">
        <v>8</v>
      </c>
      <c r="BQ146">
        <v>15</v>
      </c>
      <c r="BR146">
        <v>13</v>
      </c>
      <c r="BS146" t="s">
        <v>113</v>
      </c>
      <c r="BT146" t="s">
        <v>113</v>
      </c>
      <c r="BU146" t="s">
        <v>111</v>
      </c>
      <c r="BV146" t="s">
        <v>111</v>
      </c>
      <c r="BW146" t="s">
        <v>111</v>
      </c>
      <c r="BX146" t="s">
        <v>111</v>
      </c>
      <c r="BY146" t="s">
        <v>111</v>
      </c>
      <c r="BZ146">
        <v>10.375</v>
      </c>
      <c r="CA146" t="s">
        <v>113</v>
      </c>
      <c r="CB146" t="s">
        <v>113</v>
      </c>
      <c r="CC146" t="s">
        <v>113</v>
      </c>
      <c r="CD146" t="s">
        <v>113</v>
      </c>
      <c r="CE146" t="s">
        <v>113</v>
      </c>
      <c r="CF146" t="s">
        <v>113</v>
      </c>
      <c r="CG146" t="s">
        <v>113</v>
      </c>
      <c r="CH146" t="s">
        <v>113</v>
      </c>
      <c r="CI146" t="s">
        <v>113</v>
      </c>
      <c r="CJ146" t="s">
        <v>113</v>
      </c>
      <c r="CK146" t="s">
        <v>113</v>
      </c>
      <c r="CL146" t="s">
        <v>113</v>
      </c>
      <c r="CM146" t="s">
        <v>113</v>
      </c>
      <c r="CN146" t="s">
        <v>113</v>
      </c>
      <c r="CO146" t="s">
        <v>113</v>
      </c>
      <c r="CP146" t="s">
        <v>113</v>
      </c>
      <c r="CQ146">
        <v>8</v>
      </c>
      <c r="CR146">
        <v>8</v>
      </c>
      <c r="CS146" t="s">
        <v>111</v>
      </c>
      <c r="CT146" t="s">
        <v>111</v>
      </c>
      <c r="CU146">
        <v>2.0794415416798357</v>
      </c>
      <c r="CV146">
        <v>2.3393990661167621</v>
      </c>
      <c r="CW146">
        <v>0.30734303918936767</v>
      </c>
      <c r="CX146">
        <v>1.3598073552857146</v>
      </c>
      <c r="CY146">
        <v>0</v>
      </c>
      <c r="CZ146" t="s">
        <v>111</v>
      </c>
      <c r="DA146" t="s">
        <v>111</v>
      </c>
      <c r="DB146">
        <v>0</v>
      </c>
      <c r="DC146">
        <v>0</v>
      </c>
      <c r="DD146" t="s">
        <v>113</v>
      </c>
      <c r="DE146" t="s">
        <v>113</v>
      </c>
      <c r="DF146" t="s">
        <v>113</v>
      </c>
      <c r="DG146" t="s">
        <v>113</v>
      </c>
      <c r="DH146" t="s">
        <v>113</v>
      </c>
      <c r="DI146" t="s">
        <v>113</v>
      </c>
      <c r="DJ146">
        <v>13</v>
      </c>
      <c r="DK146">
        <v>13</v>
      </c>
      <c r="DL146" t="s">
        <v>111</v>
      </c>
      <c r="DM146" t="s">
        <v>111</v>
      </c>
      <c r="DN146" t="s">
        <v>113</v>
      </c>
      <c r="DO146" t="s">
        <v>113</v>
      </c>
      <c r="DP146" t="s">
        <v>113</v>
      </c>
      <c r="DQ146" t="s">
        <v>113</v>
      </c>
      <c r="DR146">
        <v>1</v>
      </c>
      <c r="DS146">
        <v>1</v>
      </c>
      <c r="DT146" t="s">
        <v>111</v>
      </c>
      <c r="DU146" t="s">
        <v>111</v>
      </c>
      <c r="DV146">
        <v>1</v>
      </c>
      <c r="DW146">
        <v>1</v>
      </c>
      <c r="DX146" t="s">
        <v>111</v>
      </c>
      <c r="DY146" t="s">
        <v>111</v>
      </c>
      <c r="DZ146">
        <v>2</v>
      </c>
      <c r="EA146">
        <v>2</v>
      </c>
      <c r="EB146" t="s">
        <v>111</v>
      </c>
      <c r="EC146" t="s">
        <v>111</v>
      </c>
      <c r="ED146" t="s">
        <v>113</v>
      </c>
      <c r="EE146" t="s">
        <v>113</v>
      </c>
      <c r="EF146" t="s">
        <v>113</v>
      </c>
      <c r="EG146" t="s">
        <v>113</v>
      </c>
      <c r="EH146" s="4" t="s">
        <v>113</v>
      </c>
      <c r="EI146" s="10">
        <v>0.57899999999999996</v>
      </c>
      <c r="EJ146" s="10">
        <v>0.77600000000000002</v>
      </c>
      <c r="EK146" s="10">
        <v>0.19700000000000006</v>
      </c>
      <c r="EL146" t="s">
        <v>113</v>
      </c>
      <c r="EM146">
        <v>0</v>
      </c>
      <c r="EN146" t="s">
        <v>113</v>
      </c>
      <c r="EO146" s="8">
        <v>32.631578947368425</v>
      </c>
      <c r="EP146" s="8">
        <v>58.927700560838815</v>
      </c>
      <c r="EQ146" t="s">
        <v>113</v>
      </c>
      <c r="ER146" t="s">
        <v>113</v>
      </c>
      <c r="ES146" t="s">
        <v>113</v>
      </c>
      <c r="ET146" t="s">
        <v>113</v>
      </c>
      <c r="EU146" t="s">
        <v>113</v>
      </c>
      <c r="EV146" t="s">
        <v>113</v>
      </c>
      <c r="EW146" s="8" t="s">
        <v>113</v>
      </c>
      <c r="EY146" s="8" t="s">
        <v>113</v>
      </c>
      <c r="FA146" s="8"/>
      <c r="FC146" s="8" t="s">
        <v>113</v>
      </c>
      <c r="FD146" s="8" t="s">
        <v>113</v>
      </c>
      <c r="FE146" s="8" t="s">
        <v>113</v>
      </c>
      <c r="FF146" t="s">
        <v>113</v>
      </c>
      <c r="FG146" t="s">
        <v>113</v>
      </c>
      <c r="FH146" s="8" t="s">
        <v>113</v>
      </c>
      <c r="FI146" s="8" t="s">
        <v>113</v>
      </c>
      <c r="FJ146" s="8" t="s">
        <v>113</v>
      </c>
    </row>
    <row r="147" spans="1:166" x14ac:dyDescent="0.2">
      <c r="A147" t="s">
        <v>274</v>
      </c>
      <c r="B147" t="s">
        <v>24</v>
      </c>
      <c r="C147" t="s">
        <v>167</v>
      </c>
      <c r="D147" t="s">
        <v>146</v>
      </c>
      <c r="E147">
        <v>2</v>
      </c>
      <c r="F147" t="s">
        <v>135</v>
      </c>
      <c r="G147">
        <v>13</v>
      </c>
      <c r="H147" s="2" t="s">
        <v>222</v>
      </c>
      <c r="I147" s="3">
        <v>30.738769999999999</v>
      </c>
      <c r="J147" s="3">
        <v>-81.466220000000007</v>
      </c>
      <c r="K147" s="3" t="s">
        <v>491</v>
      </c>
      <c r="L147" t="s">
        <v>113</v>
      </c>
      <c r="M147" t="s">
        <v>113</v>
      </c>
      <c r="N147" t="s">
        <v>113</v>
      </c>
      <c r="O147" t="s">
        <v>113</v>
      </c>
      <c r="P147" t="s">
        <v>113</v>
      </c>
      <c r="Q147" t="s">
        <v>113</v>
      </c>
      <c r="R147">
        <v>27</v>
      </c>
      <c r="S147">
        <v>10.8</v>
      </c>
      <c r="T147">
        <v>0</v>
      </c>
      <c r="U147" t="s">
        <v>113</v>
      </c>
      <c r="V147" s="9">
        <v>34</v>
      </c>
      <c r="W147" s="9">
        <v>34</v>
      </c>
      <c r="X147" t="s">
        <v>113</v>
      </c>
      <c r="Y147" t="s">
        <v>113</v>
      </c>
      <c r="Z147" s="7">
        <v>6.7</v>
      </c>
      <c r="AA147" s="7">
        <v>6.7</v>
      </c>
      <c r="AB147" t="s">
        <v>113</v>
      </c>
      <c r="AC147" t="s">
        <v>113</v>
      </c>
      <c r="AD147" t="s">
        <v>113</v>
      </c>
      <c r="AE147" t="s">
        <v>113</v>
      </c>
      <c r="AF147" t="s">
        <v>113</v>
      </c>
      <c r="AG147" t="s">
        <v>113</v>
      </c>
      <c r="AH147" s="7">
        <v>-306</v>
      </c>
      <c r="AI147" s="7">
        <v>-306</v>
      </c>
      <c r="AJ147" s="7" t="s">
        <v>113</v>
      </c>
      <c r="AK147" s="7" t="s">
        <v>113</v>
      </c>
      <c r="AL147" s="8" t="s">
        <v>113</v>
      </c>
      <c r="AM147" s="8" t="s">
        <v>113</v>
      </c>
      <c r="AN147" s="8" t="s">
        <v>113</v>
      </c>
      <c r="AO147" s="8">
        <v>0.01</v>
      </c>
      <c r="AP147" s="8">
        <v>0</v>
      </c>
      <c r="AQ147" s="8">
        <v>0.01</v>
      </c>
      <c r="AR147" s="8">
        <v>0.02</v>
      </c>
      <c r="AS147" s="8">
        <v>3.0000000000000002E-2</v>
      </c>
      <c r="AT147" s="8">
        <v>0.05</v>
      </c>
      <c r="AU147" s="8">
        <v>0.02</v>
      </c>
      <c r="AV147" s="8">
        <v>0.02</v>
      </c>
      <c r="AW147" s="8">
        <v>7.6666666666666661E-2</v>
      </c>
      <c r="AX147" s="8">
        <v>0.13</v>
      </c>
      <c r="AY147" s="8">
        <v>0.05</v>
      </c>
      <c r="AZ147" s="8">
        <v>0.05</v>
      </c>
      <c r="BA147">
        <v>0</v>
      </c>
      <c r="BB147" t="s">
        <v>113</v>
      </c>
      <c r="BC147" s="9">
        <v>1</v>
      </c>
      <c r="BD147" s="9">
        <v>2</v>
      </c>
      <c r="BE147" s="8" t="s">
        <v>113</v>
      </c>
      <c r="BF147" s="8" t="s">
        <v>113</v>
      </c>
      <c r="BG147" s="8" t="s">
        <v>113</v>
      </c>
      <c r="BH147">
        <v>1</v>
      </c>
      <c r="BI147">
        <v>0</v>
      </c>
      <c r="BJ147">
        <v>0</v>
      </c>
      <c r="BK147">
        <v>0</v>
      </c>
      <c r="BL147" t="s">
        <v>113</v>
      </c>
      <c r="BM147" t="s">
        <v>113</v>
      </c>
      <c r="BN147" t="s">
        <v>113</v>
      </c>
      <c r="BO147" t="s">
        <v>113</v>
      </c>
      <c r="BP147" t="s">
        <v>113</v>
      </c>
      <c r="BQ147" t="s">
        <v>113</v>
      </c>
      <c r="BR147" t="s">
        <v>113</v>
      </c>
      <c r="BS147" t="s">
        <v>113</v>
      </c>
      <c r="BT147" t="s">
        <v>113</v>
      </c>
      <c r="BU147" t="s">
        <v>111</v>
      </c>
      <c r="BV147" t="s">
        <v>111</v>
      </c>
      <c r="BW147" t="s">
        <v>111</v>
      </c>
      <c r="BX147" t="s">
        <v>111</v>
      </c>
      <c r="BY147" t="s">
        <v>111</v>
      </c>
      <c r="BZ147">
        <v>0</v>
      </c>
      <c r="CA147" t="s">
        <v>113</v>
      </c>
      <c r="CB147" t="s">
        <v>113</v>
      </c>
      <c r="CC147" t="s">
        <v>113</v>
      </c>
      <c r="CD147" t="s">
        <v>113</v>
      </c>
      <c r="CE147" t="s">
        <v>113</v>
      </c>
      <c r="CF147" t="s">
        <v>113</v>
      </c>
      <c r="CG147" t="s">
        <v>113</v>
      </c>
      <c r="CH147" t="s">
        <v>113</v>
      </c>
      <c r="CI147" t="s">
        <v>113</v>
      </c>
      <c r="CJ147" t="s">
        <v>113</v>
      </c>
      <c r="CK147" t="s">
        <v>113</v>
      </c>
      <c r="CL147" t="s">
        <v>113</v>
      </c>
      <c r="CM147" t="s">
        <v>113</v>
      </c>
      <c r="CN147" t="s">
        <v>113</v>
      </c>
      <c r="CO147" t="s">
        <v>113</v>
      </c>
      <c r="CP147" t="s">
        <v>113</v>
      </c>
      <c r="CQ147">
        <v>0</v>
      </c>
      <c r="CR147">
        <v>0</v>
      </c>
      <c r="CS147" t="s">
        <v>111</v>
      </c>
      <c r="CT147" t="s">
        <v>111</v>
      </c>
      <c r="CU147" t="s">
        <v>111</v>
      </c>
      <c r="CV147" t="s">
        <v>111</v>
      </c>
      <c r="CW147" t="s">
        <v>111</v>
      </c>
      <c r="CX147">
        <v>0</v>
      </c>
      <c r="CY147">
        <v>0</v>
      </c>
      <c r="CZ147" t="s">
        <v>111</v>
      </c>
      <c r="DA147" t="s">
        <v>111</v>
      </c>
      <c r="DB147" t="s">
        <v>113</v>
      </c>
      <c r="DC147" t="s">
        <v>113</v>
      </c>
      <c r="DD147" t="s">
        <v>113</v>
      </c>
      <c r="DE147" t="s">
        <v>113</v>
      </c>
      <c r="DF147" t="s">
        <v>113</v>
      </c>
      <c r="DG147" t="s">
        <v>113</v>
      </c>
      <c r="DH147" t="s">
        <v>113</v>
      </c>
      <c r="DI147" t="s">
        <v>113</v>
      </c>
      <c r="DJ147">
        <v>14</v>
      </c>
      <c r="DK147">
        <v>14</v>
      </c>
      <c r="DL147" t="s">
        <v>111</v>
      </c>
      <c r="DM147" t="s">
        <v>111</v>
      </c>
      <c r="DN147" t="s">
        <v>113</v>
      </c>
      <c r="DO147" t="s">
        <v>113</v>
      </c>
      <c r="DP147" t="s">
        <v>113</v>
      </c>
      <c r="DQ147" t="s">
        <v>113</v>
      </c>
      <c r="DR147">
        <v>0</v>
      </c>
      <c r="DS147">
        <v>0</v>
      </c>
      <c r="DT147" t="s">
        <v>111</v>
      </c>
      <c r="DU147" t="s">
        <v>111</v>
      </c>
      <c r="DV147">
        <v>2</v>
      </c>
      <c r="DW147">
        <v>2</v>
      </c>
      <c r="DX147" t="s">
        <v>111</v>
      </c>
      <c r="DY147" t="s">
        <v>111</v>
      </c>
      <c r="DZ147">
        <v>1</v>
      </c>
      <c r="EA147">
        <v>1</v>
      </c>
      <c r="EB147" t="s">
        <v>111</v>
      </c>
      <c r="EC147" t="s">
        <v>111</v>
      </c>
      <c r="ED147" t="s">
        <v>113</v>
      </c>
      <c r="EE147" t="s">
        <v>113</v>
      </c>
      <c r="EF147" t="s">
        <v>113</v>
      </c>
      <c r="EG147" t="s">
        <v>113</v>
      </c>
      <c r="EH147" s="4" t="s">
        <v>113</v>
      </c>
      <c r="EI147" s="10">
        <v>0.57899999999999996</v>
      </c>
      <c r="EJ147" s="10">
        <v>0.88800000000000001</v>
      </c>
      <c r="EK147" s="10">
        <v>0.30900000000000005</v>
      </c>
      <c r="EL147" t="s">
        <v>113</v>
      </c>
      <c r="EM147">
        <v>0</v>
      </c>
      <c r="EN147" t="s">
        <v>113</v>
      </c>
      <c r="EO147" s="8">
        <v>42.857142857142861</v>
      </c>
      <c r="EP147" s="8">
        <v>47.537186052182392</v>
      </c>
      <c r="EQ147" t="s">
        <v>113</v>
      </c>
      <c r="ER147" t="s">
        <v>113</v>
      </c>
      <c r="ES147" t="s">
        <v>113</v>
      </c>
      <c r="ET147" t="s">
        <v>113</v>
      </c>
      <c r="EU147" t="s">
        <v>113</v>
      </c>
      <c r="EV147" t="s">
        <v>113</v>
      </c>
      <c r="EW147" s="8" t="s">
        <v>113</v>
      </c>
      <c r="EY147" s="8" t="s">
        <v>113</v>
      </c>
      <c r="FA147" s="8"/>
      <c r="FC147" s="8" t="s">
        <v>113</v>
      </c>
      <c r="FD147" s="8" t="s">
        <v>113</v>
      </c>
      <c r="FE147" s="8" t="s">
        <v>113</v>
      </c>
      <c r="FF147" t="s">
        <v>113</v>
      </c>
      <c r="FG147" t="s">
        <v>113</v>
      </c>
      <c r="FH147" s="8" t="s">
        <v>113</v>
      </c>
      <c r="FI147" s="8" t="s">
        <v>113</v>
      </c>
      <c r="FJ147" s="8" t="s">
        <v>113</v>
      </c>
    </row>
    <row r="148" spans="1:166" x14ac:dyDescent="0.2">
      <c r="A148" t="s">
        <v>379</v>
      </c>
      <c r="B148" t="s">
        <v>24</v>
      </c>
      <c r="C148" t="s">
        <v>167</v>
      </c>
      <c r="D148" t="s">
        <v>146</v>
      </c>
      <c r="E148">
        <v>2</v>
      </c>
      <c r="F148" t="s">
        <v>220</v>
      </c>
      <c r="G148">
        <v>13</v>
      </c>
      <c r="H148" s="2" t="s">
        <v>222</v>
      </c>
      <c r="I148" s="3">
        <v>30.738769999999999</v>
      </c>
      <c r="J148" s="3">
        <v>-81.466220000000007</v>
      </c>
      <c r="K148" s="3" t="s">
        <v>489</v>
      </c>
      <c r="L148" t="s">
        <v>113</v>
      </c>
      <c r="M148" t="s">
        <v>113</v>
      </c>
      <c r="N148" t="s">
        <v>113</v>
      </c>
      <c r="O148" t="s">
        <v>113</v>
      </c>
      <c r="P148" t="s">
        <v>113</v>
      </c>
      <c r="Q148" t="s">
        <v>113</v>
      </c>
      <c r="R148">
        <v>22</v>
      </c>
      <c r="S148">
        <v>8.8000000000000007</v>
      </c>
      <c r="T148">
        <v>0</v>
      </c>
      <c r="U148" t="s">
        <v>113</v>
      </c>
      <c r="V148" s="9">
        <v>35</v>
      </c>
      <c r="W148" s="9">
        <v>35</v>
      </c>
      <c r="X148" t="s">
        <v>113</v>
      </c>
      <c r="Y148" t="s">
        <v>113</v>
      </c>
      <c r="Z148" s="7">
        <v>7</v>
      </c>
      <c r="AA148" s="7">
        <v>7</v>
      </c>
      <c r="AB148" t="s">
        <v>113</v>
      </c>
      <c r="AC148" t="s">
        <v>113</v>
      </c>
      <c r="AD148" t="s">
        <v>113</v>
      </c>
      <c r="AE148" t="s">
        <v>113</v>
      </c>
      <c r="AF148" t="s">
        <v>113</v>
      </c>
      <c r="AG148" t="s">
        <v>113</v>
      </c>
      <c r="AH148" s="7">
        <v>-314</v>
      </c>
      <c r="AI148" s="7">
        <v>-314</v>
      </c>
      <c r="AJ148" s="7" t="s">
        <v>113</v>
      </c>
      <c r="AK148" s="7" t="s">
        <v>113</v>
      </c>
      <c r="AL148" s="8" t="s">
        <v>113</v>
      </c>
      <c r="AM148" s="8" t="s">
        <v>113</v>
      </c>
      <c r="AN148" s="8" t="s">
        <v>113</v>
      </c>
      <c r="AO148" s="8">
        <v>0.01</v>
      </c>
      <c r="AP148" s="8">
        <v>0</v>
      </c>
      <c r="AQ148" s="8">
        <v>0.02</v>
      </c>
      <c r="AR148" s="8">
        <v>0.01</v>
      </c>
      <c r="AS148" s="8">
        <v>3.0000000000000002E-2</v>
      </c>
      <c r="AT148" s="8">
        <v>0.05</v>
      </c>
      <c r="AU148" s="8">
        <v>0.02</v>
      </c>
      <c r="AV148" s="8">
        <v>0.02</v>
      </c>
      <c r="AW148" s="8">
        <v>0.10666666666666667</v>
      </c>
      <c r="AX148" s="8">
        <v>0.19</v>
      </c>
      <c r="AY148" s="8">
        <v>0.06</v>
      </c>
      <c r="AZ148" s="8">
        <v>7.0000000000000007E-2</v>
      </c>
      <c r="BA148">
        <v>0</v>
      </c>
      <c r="BB148" t="s">
        <v>113</v>
      </c>
      <c r="BC148" s="9">
        <v>2</v>
      </c>
      <c r="BD148" s="9">
        <v>3</v>
      </c>
      <c r="BE148" s="8" t="s">
        <v>113</v>
      </c>
      <c r="BF148" s="8" t="s">
        <v>113</v>
      </c>
      <c r="BG148" s="8" t="s">
        <v>113</v>
      </c>
      <c r="BH148">
        <v>0.1</v>
      </c>
      <c r="BI148">
        <v>0.9</v>
      </c>
      <c r="BJ148">
        <v>0</v>
      </c>
      <c r="BK148">
        <v>0</v>
      </c>
      <c r="BL148" t="s">
        <v>113</v>
      </c>
      <c r="BM148" t="s">
        <v>113</v>
      </c>
      <c r="BN148" t="s">
        <v>113</v>
      </c>
      <c r="BO148" t="s">
        <v>113</v>
      </c>
      <c r="BP148" t="s">
        <v>113</v>
      </c>
      <c r="BQ148" t="s">
        <v>113</v>
      </c>
      <c r="BR148" t="s">
        <v>113</v>
      </c>
      <c r="BS148" t="s">
        <v>113</v>
      </c>
      <c r="BT148" t="s">
        <v>113</v>
      </c>
      <c r="BU148" t="s">
        <v>111</v>
      </c>
      <c r="BV148" t="s">
        <v>111</v>
      </c>
      <c r="BW148" t="s">
        <v>111</v>
      </c>
      <c r="BX148" t="s">
        <v>111</v>
      </c>
      <c r="BY148" t="s">
        <v>111</v>
      </c>
      <c r="BZ148">
        <v>0</v>
      </c>
      <c r="CA148" t="s">
        <v>113</v>
      </c>
      <c r="CB148" t="s">
        <v>113</v>
      </c>
      <c r="CC148" t="s">
        <v>113</v>
      </c>
      <c r="CD148" t="s">
        <v>113</v>
      </c>
      <c r="CE148" t="s">
        <v>113</v>
      </c>
      <c r="CF148" t="s">
        <v>113</v>
      </c>
      <c r="CG148" t="s">
        <v>113</v>
      </c>
      <c r="CH148" t="s">
        <v>113</v>
      </c>
      <c r="CI148" t="s">
        <v>113</v>
      </c>
      <c r="CJ148" t="s">
        <v>113</v>
      </c>
      <c r="CK148" t="s">
        <v>113</v>
      </c>
      <c r="CL148" t="s">
        <v>113</v>
      </c>
      <c r="CM148" t="s">
        <v>113</v>
      </c>
      <c r="CN148" t="s">
        <v>113</v>
      </c>
      <c r="CO148" t="s">
        <v>113</v>
      </c>
      <c r="CP148" t="s">
        <v>113</v>
      </c>
      <c r="CQ148">
        <v>0</v>
      </c>
      <c r="CR148">
        <v>0</v>
      </c>
      <c r="CS148" t="s">
        <v>111</v>
      </c>
      <c r="CT148" t="s">
        <v>111</v>
      </c>
      <c r="CU148" t="s">
        <v>111</v>
      </c>
      <c r="CV148" t="s">
        <v>111</v>
      </c>
      <c r="CW148" t="s">
        <v>111</v>
      </c>
      <c r="CX148">
        <v>0</v>
      </c>
      <c r="CY148">
        <v>0</v>
      </c>
      <c r="CZ148" t="s">
        <v>111</v>
      </c>
      <c r="DA148" t="s">
        <v>111</v>
      </c>
      <c r="DB148" t="s">
        <v>113</v>
      </c>
      <c r="DC148" t="s">
        <v>113</v>
      </c>
      <c r="DD148" t="s">
        <v>113</v>
      </c>
      <c r="DE148" t="s">
        <v>113</v>
      </c>
      <c r="DF148" t="s">
        <v>113</v>
      </c>
      <c r="DG148" t="s">
        <v>113</v>
      </c>
      <c r="DH148" t="s">
        <v>113</v>
      </c>
      <c r="DI148" t="s">
        <v>113</v>
      </c>
      <c r="DJ148">
        <v>16</v>
      </c>
      <c r="DK148">
        <v>16</v>
      </c>
      <c r="DL148" t="s">
        <v>111</v>
      </c>
      <c r="DM148" t="s">
        <v>111</v>
      </c>
      <c r="DN148" t="s">
        <v>113</v>
      </c>
      <c r="DO148" t="s">
        <v>113</v>
      </c>
      <c r="DP148" t="s">
        <v>113</v>
      </c>
      <c r="DQ148" t="s">
        <v>113</v>
      </c>
      <c r="DR148">
        <v>0</v>
      </c>
      <c r="DS148">
        <v>0</v>
      </c>
      <c r="DT148" t="s">
        <v>111</v>
      </c>
      <c r="DU148" t="s">
        <v>111</v>
      </c>
      <c r="DV148">
        <v>0</v>
      </c>
      <c r="DW148">
        <v>0</v>
      </c>
      <c r="DX148" t="s">
        <v>111</v>
      </c>
      <c r="DY148" t="s">
        <v>111</v>
      </c>
      <c r="DZ148">
        <v>5</v>
      </c>
      <c r="EA148">
        <v>5</v>
      </c>
      <c r="EB148" t="s">
        <v>111</v>
      </c>
      <c r="EC148" t="s">
        <v>111</v>
      </c>
      <c r="ED148" t="s">
        <v>113</v>
      </c>
      <c r="EE148" t="s">
        <v>113</v>
      </c>
      <c r="EF148" t="s">
        <v>113</v>
      </c>
      <c r="EG148" t="s">
        <v>113</v>
      </c>
      <c r="EH148" s="4" t="s">
        <v>113</v>
      </c>
      <c r="EI148" s="10">
        <v>0.57999999999999996</v>
      </c>
      <c r="EJ148" s="10">
        <v>0.76300000000000001</v>
      </c>
      <c r="EK148" s="10">
        <v>0.18300000000000005</v>
      </c>
      <c r="EL148" t="s">
        <v>113</v>
      </c>
      <c r="EM148">
        <v>0</v>
      </c>
      <c r="EN148" t="s">
        <v>113</v>
      </c>
      <c r="EO148" s="8">
        <v>36.444444444444443</v>
      </c>
      <c r="EP148" s="8">
        <v>87.149475737624982</v>
      </c>
      <c r="EQ148" t="s">
        <v>113</v>
      </c>
      <c r="ER148" t="s">
        <v>113</v>
      </c>
      <c r="ES148" t="s">
        <v>113</v>
      </c>
      <c r="ET148" t="s">
        <v>113</v>
      </c>
      <c r="EU148" t="s">
        <v>113</v>
      </c>
      <c r="EV148" t="s">
        <v>113</v>
      </c>
      <c r="EW148" s="8" t="s">
        <v>113</v>
      </c>
      <c r="EY148" s="8" t="s">
        <v>113</v>
      </c>
      <c r="FA148" s="8"/>
      <c r="FC148" s="8" t="s">
        <v>113</v>
      </c>
      <c r="FD148" s="8" t="s">
        <v>113</v>
      </c>
      <c r="FE148" s="8" t="s">
        <v>113</v>
      </c>
      <c r="FF148" t="s">
        <v>113</v>
      </c>
      <c r="FG148" t="s">
        <v>113</v>
      </c>
      <c r="FH148" s="8" t="s">
        <v>113</v>
      </c>
      <c r="FI148" s="8" t="s">
        <v>113</v>
      </c>
      <c r="FJ148" s="8" t="s">
        <v>113</v>
      </c>
    </row>
    <row r="149" spans="1:166" x14ac:dyDescent="0.2">
      <c r="A149" t="s">
        <v>380</v>
      </c>
      <c r="B149" t="s">
        <v>24</v>
      </c>
      <c r="C149" t="s">
        <v>167</v>
      </c>
      <c r="D149" t="s">
        <v>146</v>
      </c>
      <c r="E149">
        <v>2</v>
      </c>
      <c r="F149" t="s">
        <v>221</v>
      </c>
      <c r="G149">
        <v>13</v>
      </c>
      <c r="H149" s="2" t="s">
        <v>222</v>
      </c>
      <c r="I149" s="3">
        <v>30.738769999999999</v>
      </c>
      <c r="J149" s="3">
        <v>-81.466220000000007</v>
      </c>
      <c r="K149" s="3" t="s">
        <v>489</v>
      </c>
      <c r="L149" t="s">
        <v>113</v>
      </c>
      <c r="M149" t="s">
        <v>113</v>
      </c>
      <c r="N149" t="s">
        <v>113</v>
      </c>
      <c r="O149" t="s">
        <v>113</v>
      </c>
      <c r="P149" t="s">
        <v>113</v>
      </c>
      <c r="Q149" t="s">
        <v>113</v>
      </c>
      <c r="R149">
        <v>24</v>
      </c>
      <c r="S149">
        <v>9.6</v>
      </c>
      <c r="T149">
        <v>0</v>
      </c>
      <c r="U149" t="s">
        <v>113</v>
      </c>
      <c r="V149" s="9">
        <v>35</v>
      </c>
      <c r="W149" s="9">
        <v>35</v>
      </c>
      <c r="X149" t="s">
        <v>113</v>
      </c>
      <c r="Y149" t="s">
        <v>113</v>
      </c>
      <c r="Z149" s="7">
        <v>6.8</v>
      </c>
      <c r="AA149" s="7">
        <v>6.8</v>
      </c>
      <c r="AB149" t="s">
        <v>113</v>
      </c>
      <c r="AC149" t="s">
        <v>113</v>
      </c>
      <c r="AD149" t="s">
        <v>113</v>
      </c>
      <c r="AE149" t="s">
        <v>113</v>
      </c>
      <c r="AF149" t="s">
        <v>113</v>
      </c>
      <c r="AG149" t="s">
        <v>113</v>
      </c>
      <c r="AH149" s="7">
        <v>-271</v>
      </c>
      <c r="AI149" s="7">
        <v>-271</v>
      </c>
      <c r="AJ149" s="7" t="s">
        <v>113</v>
      </c>
      <c r="AK149" s="7" t="s">
        <v>113</v>
      </c>
      <c r="AL149" s="8" t="s">
        <v>113</v>
      </c>
      <c r="AM149" s="8" t="s">
        <v>113</v>
      </c>
      <c r="AN149" s="8" t="s">
        <v>113</v>
      </c>
      <c r="AO149" s="8">
        <v>6.6666666666666671E-3</v>
      </c>
      <c r="AP149" s="8">
        <v>0</v>
      </c>
      <c r="AQ149" s="8">
        <v>0.01</v>
      </c>
      <c r="AR149" s="8">
        <v>0.01</v>
      </c>
      <c r="AS149" s="8">
        <v>4.3333333333333335E-2</v>
      </c>
      <c r="AT149" s="8">
        <v>0.08</v>
      </c>
      <c r="AU149" s="8">
        <v>0.02</v>
      </c>
      <c r="AV149" s="8">
        <v>0.03</v>
      </c>
      <c r="AW149" s="8">
        <v>0.10666666666666667</v>
      </c>
      <c r="AX149" s="8">
        <v>0.19</v>
      </c>
      <c r="AY149" s="8">
        <v>0.06</v>
      </c>
      <c r="AZ149" s="8">
        <v>7.0000000000000007E-2</v>
      </c>
      <c r="BA149">
        <v>0</v>
      </c>
      <c r="BB149" t="s">
        <v>113</v>
      </c>
      <c r="BC149" s="9">
        <v>1</v>
      </c>
      <c r="BD149" s="9">
        <v>3</v>
      </c>
      <c r="BE149" s="8" t="s">
        <v>113</v>
      </c>
      <c r="BF149" s="8" t="s">
        <v>113</v>
      </c>
      <c r="BG149" s="8" t="s">
        <v>113</v>
      </c>
      <c r="BH149">
        <v>1</v>
      </c>
      <c r="BI149">
        <v>0</v>
      </c>
      <c r="BJ149">
        <v>0</v>
      </c>
      <c r="BK149">
        <v>18</v>
      </c>
      <c r="BL149">
        <v>21</v>
      </c>
      <c r="BM149">
        <v>11</v>
      </c>
      <c r="BN149" t="s">
        <v>113</v>
      </c>
      <c r="BO149" t="s">
        <v>113</v>
      </c>
      <c r="BP149" t="s">
        <v>113</v>
      </c>
      <c r="BQ149" t="s">
        <v>113</v>
      </c>
      <c r="BR149" t="s">
        <v>113</v>
      </c>
      <c r="BS149" t="s">
        <v>113</v>
      </c>
      <c r="BT149" t="s">
        <v>113</v>
      </c>
      <c r="BU149" t="s">
        <v>111</v>
      </c>
      <c r="BV149" t="s">
        <v>111</v>
      </c>
      <c r="BW149" t="s">
        <v>111</v>
      </c>
      <c r="BX149" t="s">
        <v>111</v>
      </c>
      <c r="BY149" t="s">
        <v>111</v>
      </c>
      <c r="BZ149">
        <v>16.666666666666668</v>
      </c>
      <c r="CA149" t="s">
        <v>113</v>
      </c>
      <c r="CB149" t="s">
        <v>113</v>
      </c>
      <c r="CC149" t="s">
        <v>113</v>
      </c>
      <c r="CD149" t="s">
        <v>113</v>
      </c>
      <c r="CE149" t="s">
        <v>113</v>
      </c>
      <c r="CF149" t="s">
        <v>113</v>
      </c>
      <c r="CG149" t="s">
        <v>113</v>
      </c>
      <c r="CH149" t="s">
        <v>113</v>
      </c>
      <c r="CI149" t="s">
        <v>113</v>
      </c>
      <c r="CJ149" t="s">
        <v>113</v>
      </c>
      <c r="CK149" t="s">
        <v>113</v>
      </c>
      <c r="CL149" t="s">
        <v>113</v>
      </c>
      <c r="CM149" t="s">
        <v>113</v>
      </c>
      <c r="CN149" t="s">
        <v>113</v>
      </c>
      <c r="CO149" t="s">
        <v>113</v>
      </c>
      <c r="CP149" t="s">
        <v>113</v>
      </c>
      <c r="CQ149">
        <v>3</v>
      </c>
      <c r="CR149">
        <v>3</v>
      </c>
      <c r="CS149" t="s">
        <v>111</v>
      </c>
      <c r="CT149" t="s">
        <v>111</v>
      </c>
      <c r="CU149">
        <v>1.0986122886681098</v>
      </c>
      <c r="CV149">
        <v>2.8134107167600364</v>
      </c>
      <c r="CW149">
        <v>0.49637508959381105</v>
      </c>
      <c r="CX149">
        <v>1.6427556228109894</v>
      </c>
      <c r="CY149">
        <v>0</v>
      </c>
      <c r="CZ149" t="s">
        <v>111</v>
      </c>
      <c r="DA149" t="s">
        <v>111</v>
      </c>
      <c r="DB149">
        <v>0</v>
      </c>
      <c r="DC149">
        <v>0</v>
      </c>
      <c r="DD149" t="s">
        <v>113</v>
      </c>
      <c r="DE149" t="s">
        <v>113</v>
      </c>
      <c r="DF149" t="s">
        <v>113</v>
      </c>
      <c r="DG149" t="s">
        <v>113</v>
      </c>
      <c r="DH149" t="s">
        <v>113</v>
      </c>
      <c r="DI149" t="s">
        <v>113</v>
      </c>
      <c r="DJ149">
        <v>12</v>
      </c>
      <c r="DK149">
        <v>12</v>
      </c>
      <c r="DL149" t="s">
        <v>111</v>
      </c>
      <c r="DM149" t="s">
        <v>111</v>
      </c>
      <c r="DN149" t="s">
        <v>113</v>
      </c>
      <c r="DO149" t="s">
        <v>113</v>
      </c>
      <c r="DP149" t="s">
        <v>113</v>
      </c>
      <c r="DQ149" t="s">
        <v>113</v>
      </c>
      <c r="DR149">
        <v>0</v>
      </c>
      <c r="DS149">
        <v>0</v>
      </c>
      <c r="DT149" t="s">
        <v>111</v>
      </c>
      <c r="DU149" t="s">
        <v>111</v>
      </c>
      <c r="DV149">
        <v>0</v>
      </c>
      <c r="DW149">
        <v>0</v>
      </c>
      <c r="DX149" t="s">
        <v>111</v>
      </c>
      <c r="DY149" t="s">
        <v>111</v>
      </c>
      <c r="DZ149">
        <v>0</v>
      </c>
      <c r="EA149">
        <v>0</v>
      </c>
      <c r="EB149" t="s">
        <v>111</v>
      </c>
      <c r="EC149" t="s">
        <v>111</v>
      </c>
      <c r="ED149" t="s">
        <v>113</v>
      </c>
      <c r="EE149" t="s">
        <v>113</v>
      </c>
      <c r="EF149" t="s">
        <v>113</v>
      </c>
      <c r="EG149" t="s">
        <v>113</v>
      </c>
      <c r="EH149" s="4" t="s">
        <v>113</v>
      </c>
      <c r="EI149" s="10">
        <v>0.57899999999999996</v>
      </c>
      <c r="EJ149" s="10">
        <v>0.64500000000000002</v>
      </c>
      <c r="EK149" s="10">
        <v>6.6000000000000059E-2</v>
      </c>
      <c r="EL149" t="s">
        <v>113</v>
      </c>
      <c r="EM149">
        <v>0</v>
      </c>
      <c r="EN149" t="s">
        <v>113</v>
      </c>
      <c r="EO149" s="8">
        <v>40</v>
      </c>
      <c r="EP149" s="8">
        <v>50.853450377956598</v>
      </c>
      <c r="EQ149" t="s">
        <v>113</v>
      </c>
      <c r="ER149" t="s">
        <v>113</v>
      </c>
      <c r="ES149" t="s">
        <v>113</v>
      </c>
      <c r="ET149" t="s">
        <v>113</v>
      </c>
      <c r="EU149" t="s">
        <v>113</v>
      </c>
      <c r="EV149" t="s">
        <v>113</v>
      </c>
      <c r="EW149" s="8" t="s">
        <v>113</v>
      </c>
      <c r="EY149" s="8" t="s">
        <v>113</v>
      </c>
      <c r="FA149" s="8"/>
      <c r="FC149" s="8" t="s">
        <v>113</v>
      </c>
      <c r="FD149" s="8" t="s">
        <v>113</v>
      </c>
      <c r="FE149" s="8" t="s">
        <v>113</v>
      </c>
      <c r="FF149" t="s">
        <v>113</v>
      </c>
      <c r="FG149" t="s">
        <v>113</v>
      </c>
      <c r="FH149" s="8" t="s">
        <v>113</v>
      </c>
      <c r="FI149" s="8" t="s">
        <v>113</v>
      </c>
      <c r="FJ149" s="8" t="s">
        <v>113</v>
      </c>
    </row>
    <row r="150" spans="1:166" x14ac:dyDescent="0.2">
      <c r="A150" t="s">
        <v>381</v>
      </c>
      <c r="B150" t="s">
        <v>24</v>
      </c>
      <c r="C150" t="s">
        <v>167</v>
      </c>
      <c r="D150" t="s">
        <v>147</v>
      </c>
      <c r="E150">
        <v>3</v>
      </c>
      <c r="F150" t="s">
        <v>134</v>
      </c>
      <c r="G150">
        <v>13</v>
      </c>
      <c r="H150" s="2" t="s">
        <v>222</v>
      </c>
      <c r="I150" s="3">
        <v>30.737570000000002</v>
      </c>
      <c r="J150" s="3">
        <v>-81.463729999999998</v>
      </c>
      <c r="K150" s="3" t="s">
        <v>489</v>
      </c>
      <c r="L150" t="s">
        <v>113</v>
      </c>
      <c r="M150" t="s">
        <v>113</v>
      </c>
      <c r="N150" t="s">
        <v>113</v>
      </c>
      <c r="O150" t="s">
        <v>113</v>
      </c>
      <c r="P150" t="s">
        <v>113</v>
      </c>
      <c r="Q150" t="s">
        <v>113</v>
      </c>
      <c r="R150">
        <v>7</v>
      </c>
      <c r="S150">
        <v>2.8</v>
      </c>
      <c r="T150">
        <v>0</v>
      </c>
      <c r="U150" t="s">
        <v>113</v>
      </c>
      <c r="V150" s="9">
        <v>35</v>
      </c>
      <c r="W150" s="9">
        <v>35</v>
      </c>
      <c r="X150" t="s">
        <v>113</v>
      </c>
      <c r="Y150" t="s">
        <v>113</v>
      </c>
      <c r="Z150" s="7">
        <v>6.9</v>
      </c>
      <c r="AA150" s="7">
        <v>6.9</v>
      </c>
      <c r="AB150" t="s">
        <v>113</v>
      </c>
      <c r="AC150" t="s">
        <v>113</v>
      </c>
      <c r="AD150" t="s">
        <v>113</v>
      </c>
      <c r="AE150" t="s">
        <v>113</v>
      </c>
      <c r="AF150" t="s">
        <v>113</v>
      </c>
      <c r="AG150" t="s">
        <v>113</v>
      </c>
      <c r="AH150" s="7">
        <v>-135</v>
      </c>
      <c r="AI150" s="7">
        <v>-135</v>
      </c>
      <c r="AJ150" s="7" t="s">
        <v>113</v>
      </c>
      <c r="AK150" s="7" t="s">
        <v>113</v>
      </c>
      <c r="AL150" s="8" t="s">
        <v>113</v>
      </c>
      <c r="AM150" s="8" t="s">
        <v>113</v>
      </c>
      <c r="AN150" s="8" t="s">
        <v>113</v>
      </c>
      <c r="AO150" s="8">
        <v>1.6666666666666666E-2</v>
      </c>
      <c r="AP150" s="8">
        <v>0</v>
      </c>
      <c r="AQ150" s="8">
        <v>0.02</v>
      </c>
      <c r="AR150" s="8">
        <v>0.03</v>
      </c>
      <c r="AS150" s="8">
        <v>0.04</v>
      </c>
      <c r="AT150" s="8">
        <v>0.08</v>
      </c>
      <c r="AU150" s="8">
        <v>0.03</v>
      </c>
      <c r="AV150" s="8">
        <v>0.01</v>
      </c>
      <c r="AW150" s="8">
        <v>0.13</v>
      </c>
      <c r="AX150" s="8">
        <v>0.25</v>
      </c>
      <c r="AY150" s="8">
        <v>0.08</v>
      </c>
      <c r="AZ150" s="8">
        <v>0.06</v>
      </c>
      <c r="BA150">
        <v>0</v>
      </c>
      <c r="BB150" t="s">
        <v>113</v>
      </c>
      <c r="BC150" s="9">
        <v>5</v>
      </c>
      <c r="BD150" s="9">
        <v>0</v>
      </c>
      <c r="BE150" s="8" t="s">
        <v>113</v>
      </c>
      <c r="BF150" s="8" t="s">
        <v>113</v>
      </c>
      <c r="BG150" s="8" t="s">
        <v>113</v>
      </c>
      <c r="BH150">
        <v>0</v>
      </c>
      <c r="BI150">
        <v>1</v>
      </c>
      <c r="BJ150">
        <v>0</v>
      </c>
      <c r="BK150">
        <v>0</v>
      </c>
      <c r="BL150" t="s">
        <v>113</v>
      </c>
      <c r="BM150" t="s">
        <v>113</v>
      </c>
      <c r="BN150" t="s">
        <v>113</v>
      </c>
      <c r="BO150" t="s">
        <v>113</v>
      </c>
      <c r="BP150" t="s">
        <v>113</v>
      </c>
      <c r="BQ150" t="s">
        <v>113</v>
      </c>
      <c r="BR150" t="s">
        <v>113</v>
      </c>
      <c r="BS150" t="s">
        <v>113</v>
      </c>
      <c r="BT150" t="s">
        <v>113</v>
      </c>
      <c r="BU150" t="s">
        <v>111</v>
      </c>
      <c r="BV150" t="s">
        <v>111</v>
      </c>
      <c r="BW150" t="s">
        <v>111</v>
      </c>
      <c r="BX150" t="s">
        <v>111</v>
      </c>
      <c r="BY150" t="s">
        <v>111</v>
      </c>
      <c r="BZ150">
        <v>0</v>
      </c>
      <c r="CA150" t="s">
        <v>113</v>
      </c>
      <c r="CB150" t="s">
        <v>113</v>
      </c>
      <c r="CC150" t="s">
        <v>113</v>
      </c>
      <c r="CD150" t="s">
        <v>113</v>
      </c>
      <c r="CE150" t="s">
        <v>113</v>
      </c>
      <c r="CF150" t="s">
        <v>113</v>
      </c>
      <c r="CG150" t="s">
        <v>113</v>
      </c>
      <c r="CH150" t="s">
        <v>113</v>
      </c>
      <c r="CI150" t="s">
        <v>113</v>
      </c>
      <c r="CJ150" t="s">
        <v>113</v>
      </c>
      <c r="CK150" t="s">
        <v>113</v>
      </c>
      <c r="CL150" t="s">
        <v>113</v>
      </c>
      <c r="CM150" t="s">
        <v>113</v>
      </c>
      <c r="CN150" t="s">
        <v>113</v>
      </c>
      <c r="CO150" t="s">
        <v>113</v>
      </c>
      <c r="CP150" t="s">
        <v>113</v>
      </c>
      <c r="CQ150">
        <v>0</v>
      </c>
      <c r="CR150">
        <v>0</v>
      </c>
      <c r="CS150" t="s">
        <v>111</v>
      </c>
      <c r="CT150" t="s">
        <v>111</v>
      </c>
      <c r="CU150" t="s">
        <v>111</v>
      </c>
      <c r="CV150" t="s">
        <v>111</v>
      </c>
      <c r="CW150" t="s">
        <v>111</v>
      </c>
      <c r="CX150">
        <v>0</v>
      </c>
      <c r="CY150">
        <v>0</v>
      </c>
      <c r="CZ150" t="s">
        <v>111</v>
      </c>
      <c r="DA150" t="s">
        <v>111</v>
      </c>
      <c r="DB150" t="s">
        <v>113</v>
      </c>
      <c r="DC150" t="s">
        <v>113</v>
      </c>
      <c r="DD150" t="s">
        <v>113</v>
      </c>
      <c r="DE150" t="s">
        <v>113</v>
      </c>
      <c r="DF150" t="s">
        <v>113</v>
      </c>
      <c r="DG150" t="s">
        <v>113</v>
      </c>
      <c r="DH150" t="s">
        <v>113</v>
      </c>
      <c r="DI150" t="s">
        <v>113</v>
      </c>
      <c r="DJ150">
        <v>6</v>
      </c>
      <c r="DK150">
        <v>6</v>
      </c>
      <c r="DL150" t="s">
        <v>111</v>
      </c>
      <c r="DM150" t="s">
        <v>111</v>
      </c>
      <c r="DN150" t="s">
        <v>113</v>
      </c>
      <c r="DO150" t="s">
        <v>113</v>
      </c>
      <c r="DP150" t="s">
        <v>113</v>
      </c>
      <c r="DQ150" t="s">
        <v>113</v>
      </c>
      <c r="DR150">
        <v>0</v>
      </c>
      <c r="DS150">
        <v>0</v>
      </c>
      <c r="DT150" t="s">
        <v>111</v>
      </c>
      <c r="DU150" t="s">
        <v>111</v>
      </c>
      <c r="DV150">
        <v>0</v>
      </c>
      <c r="DW150">
        <v>0</v>
      </c>
      <c r="DX150" t="s">
        <v>111</v>
      </c>
      <c r="DY150" t="s">
        <v>111</v>
      </c>
      <c r="DZ150">
        <v>0</v>
      </c>
      <c r="EA150">
        <v>0</v>
      </c>
      <c r="EB150" t="s">
        <v>111</v>
      </c>
      <c r="EC150" t="s">
        <v>111</v>
      </c>
      <c r="ED150" t="s">
        <v>113</v>
      </c>
      <c r="EE150" t="s">
        <v>113</v>
      </c>
      <c r="EF150" t="s">
        <v>113</v>
      </c>
      <c r="EG150" t="s">
        <v>113</v>
      </c>
      <c r="EH150" s="4" t="s">
        <v>113</v>
      </c>
      <c r="EI150" s="10">
        <v>0.59199999999999997</v>
      </c>
      <c r="EJ150" s="10">
        <v>0.92500000000000004</v>
      </c>
      <c r="EK150" s="10">
        <v>0.33300000000000007</v>
      </c>
      <c r="EL150" t="s">
        <v>253</v>
      </c>
      <c r="EM150">
        <v>3</v>
      </c>
      <c r="EN150" s="9">
        <v>1</v>
      </c>
      <c r="EO150" s="8">
        <v>33.94736842105263</v>
      </c>
      <c r="EP150" s="8">
        <v>54.684832967568894</v>
      </c>
      <c r="EQ150" t="s">
        <v>113</v>
      </c>
      <c r="ER150" t="s">
        <v>113</v>
      </c>
      <c r="ES150" t="s">
        <v>113</v>
      </c>
      <c r="ET150" t="s">
        <v>113</v>
      </c>
      <c r="EU150" t="s">
        <v>113</v>
      </c>
      <c r="EV150" t="s">
        <v>113</v>
      </c>
      <c r="EW150" s="8" t="s">
        <v>113</v>
      </c>
      <c r="EY150" s="8" t="s">
        <v>113</v>
      </c>
      <c r="FA150" s="8"/>
      <c r="FC150" s="8" t="s">
        <v>113</v>
      </c>
      <c r="FD150" s="8" t="s">
        <v>113</v>
      </c>
      <c r="FE150" s="8" t="s">
        <v>113</v>
      </c>
      <c r="FF150" t="s">
        <v>113</v>
      </c>
      <c r="FG150" t="s">
        <v>113</v>
      </c>
      <c r="FH150" s="8" t="s">
        <v>113</v>
      </c>
      <c r="FI150" s="8" t="s">
        <v>113</v>
      </c>
      <c r="FJ150" s="8" t="s">
        <v>113</v>
      </c>
    </row>
    <row r="151" spans="1:166" x14ac:dyDescent="0.2">
      <c r="A151" t="s">
        <v>275</v>
      </c>
      <c r="B151" t="s">
        <v>24</v>
      </c>
      <c r="C151" t="s">
        <v>167</v>
      </c>
      <c r="D151" t="s">
        <v>147</v>
      </c>
      <c r="E151">
        <v>3</v>
      </c>
      <c r="F151" t="s">
        <v>135</v>
      </c>
      <c r="G151">
        <v>13</v>
      </c>
      <c r="H151" s="2" t="s">
        <v>222</v>
      </c>
      <c r="I151" s="3">
        <v>30.737570000000002</v>
      </c>
      <c r="J151" s="3">
        <v>-81.463729999999998</v>
      </c>
      <c r="K151" s="3" t="s">
        <v>491</v>
      </c>
      <c r="L151" t="s">
        <v>113</v>
      </c>
      <c r="M151" t="s">
        <v>113</v>
      </c>
      <c r="N151" t="s">
        <v>113</v>
      </c>
      <c r="O151" t="s">
        <v>113</v>
      </c>
      <c r="P151" t="s">
        <v>113</v>
      </c>
      <c r="Q151" t="s">
        <v>113</v>
      </c>
      <c r="R151">
        <v>9</v>
      </c>
      <c r="S151">
        <v>3.6</v>
      </c>
      <c r="T151">
        <v>0</v>
      </c>
      <c r="U151" t="s">
        <v>113</v>
      </c>
      <c r="V151" s="9">
        <v>35</v>
      </c>
      <c r="W151" s="9">
        <v>35</v>
      </c>
      <c r="X151" t="s">
        <v>113</v>
      </c>
      <c r="Y151" t="s">
        <v>113</v>
      </c>
      <c r="Z151" s="7">
        <v>7.3</v>
      </c>
      <c r="AA151" s="7">
        <v>7.3</v>
      </c>
      <c r="AB151" t="s">
        <v>113</v>
      </c>
      <c r="AC151" t="s">
        <v>113</v>
      </c>
      <c r="AD151" t="s">
        <v>113</v>
      </c>
      <c r="AE151" t="s">
        <v>113</v>
      </c>
      <c r="AF151" t="s">
        <v>113</v>
      </c>
      <c r="AG151" t="s">
        <v>113</v>
      </c>
      <c r="AH151" s="7">
        <v>-275</v>
      </c>
      <c r="AI151" s="7">
        <v>-275</v>
      </c>
      <c r="AJ151" s="7" t="s">
        <v>113</v>
      </c>
      <c r="AK151" s="7" t="s">
        <v>113</v>
      </c>
      <c r="AL151" s="8" t="s">
        <v>113</v>
      </c>
      <c r="AM151" s="8" t="s">
        <v>113</v>
      </c>
      <c r="AN151" s="8" t="s">
        <v>113</v>
      </c>
      <c r="AO151" s="8">
        <v>6.6666666666666671E-3</v>
      </c>
      <c r="AP151" s="8">
        <v>0</v>
      </c>
      <c r="AQ151" s="8">
        <v>0.01</v>
      </c>
      <c r="AR151" s="8">
        <v>0.01</v>
      </c>
      <c r="AS151" s="8">
        <v>4.6666666666666669E-2</v>
      </c>
      <c r="AT151" s="8">
        <v>7.0000000000000007E-2</v>
      </c>
      <c r="AU151" s="8">
        <v>0.04</v>
      </c>
      <c r="AV151" s="8">
        <v>0.03</v>
      </c>
      <c r="AW151" s="8">
        <v>0.11666666666666665</v>
      </c>
      <c r="AX151" s="8">
        <v>0.21</v>
      </c>
      <c r="AY151" s="8">
        <v>0.09</v>
      </c>
      <c r="AZ151" s="8">
        <v>0.05</v>
      </c>
      <c r="BA151">
        <v>0</v>
      </c>
      <c r="BB151" t="s">
        <v>113</v>
      </c>
      <c r="BC151" s="9">
        <v>1</v>
      </c>
      <c r="BD151" s="9">
        <v>1</v>
      </c>
      <c r="BE151" s="8" t="s">
        <v>113</v>
      </c>
      <c r="BF151" s="8" t="s">
        <v>113</v>
      </c>
      <c r="BG151" s="8" t="s">
        <v>113</v>
      </c>
      <c r="BH151">
        <v>0</v>
      </c>
      <c r="BI151">
        <v>1</v>
      </c>
      <c r="BJ151">
        <v>0</v>
      </c>
      <c r="BK151">
        <v>0</v>
      </c>
      <c r="BL151" t="s">
        <v>113</v>
      </c>
      <c r="BM151" t="s">
        <v>113</v>
      </c>
      <c r="BN151" t="s">
        <v>113</v>
      </c>
      <c r="BO151" t="s">
        <v>113</v>
      </c>
      <c r="BP151" t="s">
        <v>113</v>
      </c>
      <c r="BQ151" t="s">
        <v>113</v>
      </c>
      <c r="BR151" t="s">
        <v>113</v>
      </c>
      <c r="BS151" t="s">
        <v>113</v>
      </c>
      <c r="BT151" t="s">
        <v>113</v>
      </c>
      <c r="BU151" t="s">
        <v>111</v>
      </c>
      <c r="BV151" t="s">
        <v>111</v>
      </c>
      <c r="BW151" t="s">
        <v>111</v>
      </c>
      <c r="BX151" t="s">
        <v>111</v>
      </c>
      <c r="BY151" t="s">
        <v>111</v>
      </c>
      <c r="BZ151">
        <v>0</v>
      </c>
      <c r="CA151" t="s">
        <v>113</v>
      </c>
      <c r="CB151" t="s">
        <v>113</v>
      </c>
      <c r="CC151" t="s">
        <v>113</v>
      </c>
      <c r="CD151" t="s">
        <v>113</v>
      </c>
      <c r="CE151" t="s">
        <v>113</v>
      </c>
      <c r="CF151" t="s">
        <v>113</v>
      </c>
      <c r="CG151" t="s">
        <v>113</v>
      </c>
      <c r="CH151" t="s">
        <v>113</v>
      </c>
      <c r="CI151" t="s">
        <v>113</v>
      </c>
      <c r="CJ151" t="s">
        <v>113</v>
      </c>
      <c r="CK151" t="s">
        <v>113</v>
      </c>
      <c r="CL151" t="s">
        <v>113</v>
      </c>
      <c r="CM151" t="s">
        <v>113</v>
      </c>
      <c r="CN151" t="s">
        <v>113</v>
      </c>
      <c r="CO151" t="s">
        <v>113</v>
      </c>
      <c r="CP151" t="s">
        <v>113</v>
      </c>
      <c r="CQ151">
        <v>0</v>
      </c>
      <c r="CR151">
        <v>0</v>
      </c>
      <c r="CS151" t="s">
        <v>111</v>
      </c>
      <c r="CT151" t="s">
        <v>111</v>
      </c>
      <c r="CU151" t="s">
        <v>111</v>
      </c>
      <c r="CV151" t="s">
        <v>111</v>
      </c>
      <c r="CW151" t="s">
        <v>111</v>
      </c>
      <c r="CX151">
        <v>0</v>
      </c>
      <c r="CY151">
        <v>0</v>
      </c>
      <c r="CZ151" t="s">
        <v>111</v>
      </c>
      <c r="DA151" t="s">
        <v>111</v>
      </c>
      <c r="DB151" t="s">
        <v>113</v>
      </c>
      <c r="DC151" t="s">
        <v>113</v>
      </c>
      <c r="DD151" t="s">
        <v>113</v>
      </c>
      <c r="DE151" t="s">
        <v>113</v>
      </c>
      <c r="DF151" t="s">
        <v>113</v>
      </c>
      <c r="DG151" t="s">
        <v>113</v>
      </c>
      <c r="DH151" t="s">
        <v>113</v>
      </c>
      <c r="DI151" t="s">
        <v>113</v>
      </c>
      <c r="DJ151">
        <v>2</v>
      </c>
      <c r="DK151">
        <v>2</v>
      </c>
      <c r="DL151" t="s">
        <v>111</v>
      </c>
      <c r="DM151" t="s">
        <v>111</v>
      </c>
      <c r="DN151" t="s">
        <v>113</v>
      </c>
      <c r="DO151" t="s">
        <v>113</v>
      </c>
      <c r="DP151" t="s">
        <v>113</v>
      </c>
      <c r="DQ151" t="s">
        <v>113</v>
      </c>
      <c r="DR151">
        <v>0</v>
      </c>
      <c r="DS151">
        <v>0</v>
      </c>
      <c r="DT151" t="s">
        <v>111</v>
      </c>
      <c r="DU151" t="s">
        <v>111</v>
      </c>
      <c r="DV151">
        <v>0</v>
      </c>
      <c r="DW151">
        <v>0</v>
      </c>
      <c r="DX151" t="s">
        <v>111</v>
      </c>
      <c r="DY151" t="s">
        <v>111</v>
      </c>
      <c r="DZ151">
        <v>3</v>
      </c>
      <c r="EA151">
        <v>3</v>
      </c>
      <c r="EB151" t="s">
        <v>111</v>
      </c>
      <c r="EC151" t="s">
        <v>111</v>
      </c>
      <c r="ED151" t="s">
        <v>113</v>
      </c>
      <c r="EE151" t="s">
        <v>113</v>
      </c>
      <c r="EF151" t="s">
        <v>113</v>
      </c>
      <c r="EG151" t="s">
        <v>113</v>
      </c>
      <c r="EH151" s="4" t="s">
        <v>113</v>
      </c>
      <c r="EI151" s="10">
        <v>0.56499999999999995</v>
      </c>
      <c r="EJ151" s="10">
        <v>0.79500000000000004</v>
      </c>
      <c r="EK151" s="10">
        <v>0.23000000000000009</v>
      </c>
      <c r="EL151" t="s">
        <v>253</v>
      </c>
      <c r="EM151">
        <v>3</v>
      </c>
      <c r="EN151" s="9">
        <v>1</v>
      </c>
      <c r="EO151" s="8">
        <v>30</v>
      </c>
      <c r="EP151" s="8">
        <v>55.858327237259203</v>
      </c>
      <c r="EQ151" t="s">
        <v>113</v>
      </c>
      <c r="ER151" t="s">
        <v>113</v>
      </c>
      <c r="ES151" t="s">
        <v>113</v>
      </c>
      <c r="ET151" t="s">
        <v>113</v>
      </c>
      <c r="EU151" t="s">
        <v>113</v>
      </c>
      <c r="EV151" t="s">
        <v>113</v>
      </c>
      <c r="EW151" s="8" t="s">
        <v>113</v>
      </c>
      <c r="EY151" s="8" t="s">
        <v>113</v>
      </c>
      <c r="FA151" s="8"/>
      <c r="FC151" s="8" t="s">
        <v>113</v>
      </c>
      <c r="FD151" s="8" t="s">
        <v>113</v>
      </c>
      <c r="FE151" s="8" t="s">
        <v>113</v>
      </c>
      <c r="FF151" t="s">
        <v>113</v>
      </c>
      <c r="FG151" t="s">
        <v>113</v>
      </c>
      <c r="FH151" s="8" t="s">
        <v>113</v>
      </c>
      <c r="FI151" s="8" t="s">
        <v>113</v>
      </c>
      <c r="FJ151" s="8" t="s">
        <v>113</v>
      </c>
    </row>
    <row r="152" spans="1:166" x14ac:dyDescent="0.2">
      <c r="A152" t="s">
        <v>382</v>
      </c>
      <c r="B152" t="s">
        <v>24</v>
      </c>
      <c r="C152" t="s">
        <v>167</v>
      </c>
      <c r="D152" t="s">
        <v>147</v>
      </c>
      <c r="E152">
        <v>3</v>
      </c>
      <c r="F152" t="s">
        <v>220</v>
      </c>
      <c r="G152">
        <v>13</v>
      </c>
      <c r="H152" s="2" t="s">
        <v>222</v>
      </c>
      <c r="I152" s="3">
        <v>30.737570000000002</v>
      </c>
      <c r="J152" s="3">
        <v>-81.463729999999998</v>
      </c>
      <c r="K152" s="3" t="s">
        <v>489</v>
      </c>
      <c r="L152" t="s">
        <v>113</v>
      </c>
      <c r="M152" t="s">
        <v>113</v>
      </c>
      <c r="N152" t="s">
        <v>113</v>
      </c>
      <c r="O152" t="s">
        <v>113</v>
      </c>
      <c r="P152" t="s">
        <v>113</v>
      </c>
      <c r="Q152" t="s">
        <v>113</v>
      </c>
      <c r="R152">
        <v>14</v>
      </c>
      <c r="S152">
        <v>5.6</v>
      </c>
      <c r="T152">
        <v>0</v>
      </c>
      <c r="U152" t="s">
        <v>113</v>
      </c>
      <c r="V152" s="9">
        <v>42</v>
      </c>
      <c r="W152" s="9">
        <v>42</v>
      </c>
      <c r="X152" t="s">
        <v>113</v>
      </c>
      <c r="Y152" t="s">
        <v>113</v>
      </c>
      <c r="Z152" s="7">
        <v>7.5</v>
      </c>
      <c r="AA152" s="7">
        <v>7.5</v>
      </c>
      <c r="AB152" t="s">
        <v>113</v>
      </c>
      <c r="AC152" t="s">
        <v>113</v>
      </c>
      <c r="AD152" t="s">
        <v>113</v>
      </c>
      <c r="AE152" t="s">
        <v>113</v>
      </c>
      <c r="AF152" t="s">
        <v>113</v>
      </c>
      <c r="AG152" t="s">
        <v>113</v>
      </c>
      <c r="AH152" s="7">
        <v>-300</v>
      </c>
      <c r="AI152" s="7">
        <v>-300</v>
      </c>
      <c r="AJ152" s="7" t="s">
        <v>113</v>
      </c>
      <c r="AK152" s="7" t="s">
        <v>113</v>
      </c>
      <c r="AL152" s="8" t="s">
        <v>113</v>
      </c>
      <c r="AM152" s="8" t="s">
        <v>113</v>
      </c>
      <c r="AN152" s="8" t="s">
        <v>113</v>
      </c>
      <c r="AO152" s="8">
        <v>0.01</v>
      </c>
      <c r="AP152" s="8">
        <v>0</v>
      </c>
      <c r="AQ152" s="8">
        <v>0.02</v>
      </c>
      <c r="AR152" s="8">
        <v>0.01</v>
      </c>
      <c r="AS152" s="8">
        <v>2.3333333333333334E-2</v>
      </c>
      <c r="AT152" s="8">
        <v>0.03</v>
      </c>
      <c r="AU152" s="8">
        <v>0.02</v>
      </c>
      <c r="AV152" s="8">
        <v>0.02</v>
      </c>
      <c r="AW152" s="8">
        <v>5.6666666666666671E-2</v>
      </c>
      <c r="AX152" s="8">
        <v>0.08</v>
      </c>
      <c r="AY152" s="8">
        <v>0.05</v>
      </c>
      <c r="AZ152" s="8">
        <v>0.04</v>
      </c>
      <c r="BA152">
        <v>0</v>
      </c>
      <c r="BB152" t="s">
        <v>113</v>
      </c>
      <c r="BC152" s="9">
        <v>13</v>
      </c>
      <c r="BD152" s="9">
        <v>2</v>
      </c>
      <c r="BE152" s="8" t="s">
        <v>113</v>
      </c>
      <c r="BF152" s="8" t="s">
        <v>113</v>
      </c>
      <c r="BG152" s="8" t="s">
        <v>113</v>
      </c>
      <c r="BH152">
        <v>0.3</v>
      </c>
      <c r="BI152">
        <v>0.7</v>
      </c>
      <c r="BJ152">
        <v>0</v>
      </c>
      <c r="BK152">
        <v>12</v>
      </c>
      <c r="BL152">
        <v>19</v>
      </c>
      <c r="BM152">
        <v>20</v>
      </c>
      <c r="BN152">
        <v>16</v>
      </c>
      <c r="BO152">
        <v>17</v>
      </c>
      <c r="BP152">
        <v>14</v>
      </c>
      <c r="BQ152" t="s">
        <v>113</v>
      </c>
      <c r="BR152" t="s">
        <v>113</v>
      </c>
      <c r="BS152" t="s">
        <v>113</v>
      </c>
      <c r="BT152" t="s">
        <v>113</v>
      </c>
      <c r="BU152" t="s">
        <v>111</v>
      </c>
      <c r="BV152" t="s">
        <v>111</v>
      </c>
      <c r="BW152" t="s">
        <v>111</v>
      </c>
      <c r="BX152" t="s">
        <v>111</v>
      </c>
      <c r="BY152" t="s">
        <v>111</v>
      </c>
      <c r="BZ152">
        <v>16.333333333333332</v>
      </c>
      <c r="CA152" t="s">
        <v>113</v>
      </c>
      <c r="CB152" t="s">
        <v>113</v>
      </c>
      <c r="CC152" t="s">
        <v>113</v>
      </c>
      <c r="CD152" t="s">
        <v>113</v>
      </c>
      <c r="CE152" t="s">
        <v>113</v>
      </c>
      <c r="CF152" t="s">
        <v>113</v>
      </c>
      <c r="CG152" t="s">
        <v>113</v>
      </c>
      <c r="CH152" t="s">
        <v>113</v>
      </c>
      <c r="CI152" t="s">
        <v>113</v>
      </c>
      <c r="CJ152" t="s">
        <v>113</v>
      </c>
      <c r="CK152" t="s">
        <v>113</v>
      </c>
      <c r="CL152" t="s">
        <v>113</v>
      </c>
      <c r="CM152" t="s">
        <v>113</v>
      </c>
      <c r="CN152" t="s">
        <v>113</v>
      </c>
      <c r="CO152" t="s">
        <v>113</v>
      </c>
      <c r="CP152" t="s">
        <v>113</v>
      </c>
      <c r="CQ152">
        <v>6</v>
      </c>
      <c r="CR152">
        <v>6</v>
      </c>
      <c r="CS152" t="s">
        <v>111</v>
      </c>
      <c r="CT152" t="s">
        <v>111</v>
      </c>
      <c r="CU152">
        <v>1.791759469228055</v>
      </c>
      <c r="CV152">
        <v>2.7932080094425169</v>
      </c>
      <c r="CW152">
        <v>0.98907133552936077</v>
      </c>
      <c r="CX152">
        <v>2.6887363786376026</v>
      </c>
      <c r="CY152">
        <v>0</v>
      </c>
      <c r="CZ152" t="s">
        <v>111</v>
      </c>
      <c r="DA152" t="s">
        <v>111</v>
      </c>
      <c r="DB152">
        <v>0</v>
      </c>
      <c r="DC152">
        <v>0</v>
      </c>
      <c r="DD152" t="s">
        <v>113</v>
      </c>
      <c r="DE152" t="s">
        <v>113</v>
      </c>
      <c r="DF152" t="s">
        <v>113</v>
      </c>
      <c r="DG152" t="s">
        <v>113</v>
      </c>
      <c r="DH152" t="s">
        <v>113</v>
      </c>
      <c r="DI152" t="s">
        <v>113</v>
      </c>
      <c r="DJ152">
        <v>47</v>
      </c>
      <c r="DK152">
        <v>47</v>
      </c>
      <c r="DL152" t="s">
        <v>111</v>
      </c>
      <c r="DM152" t="s">
        <v>111</v>
      </c>
      <c r="DN152" t="s">
        <v>113</v>
      </c>
      <c r="DO152" t="s">
        <v>113</v>
      </c>
      <c r="DP152" t="s">
        <v>113</v>
      </c>
      <c r="DQ152" t="s">
        <v>113</v>
      </c>
      <c r="DR152">
        <v>0</v>
      </c>
      <c r="DS152">
        <v>0</v>
      </c>
      <c r="DT152" t="s">
        <v>111</v>
      </c>
      <c r="DU152" t="s">
        <v>111</v>
      </c>
      <c r="DV152">
        <v>0</v>
      </c>
      <c r="DW152">
        <v>0</v>
      </c>
      <c r="DX152" t="s">
        <v>111</v>
      </c>
      <c r="DY152" t="s">
        <v>111</v>
      </c>
      <c r="DZ152">
        <v>3</v>
      </c>
      <c r="EA152">
        <v>3</v>
      </c>
      <c r="EB152" t="s">
        <v>111</v>
      </c>
      <c r="EC152" t="s">
        <v>111</v>
      </c>
      <c r="ED152" t="s">
        <v>113</v>
      </c>
      <c r="EE152" t="s">
        <v>113</v>
      </c>
      <c r="EF152" t="s">
        <v>113</v>
      </c>
      <c r="EG152" t="s">
        <v>113</v>
      </c>
      <c r="EH152" s="4" t="s">
        <v>113</v>
      </c>
      <c r="EI152" s="10">
        <v>0.58299999999999996</v>
      </c>
      <c r="EJ152" s="10">
        <v>0.752</v>
      </c>
      <c r="EK152" s="10">
        <v>0.16900000000000004</v>
      </c>
      <c r="EL152" t="s">
        <v>253</v>
      </c>
      <c r="EM152">
        <v>3</v>
      </c>
      <c r="EN152" s="9">
        <v>1</v>
      </c>
      <c r="EO152" s="8">
        <v>31.75</v>
      </c>
      <c r="EP152" s="8">
        <v>53.666788588149231</v>
      </c>
      <c r="EQ152" t="s">
        <v>113</v>
      </c>
      <c r="ER152" t="s">
        <v>113</v>
      </c>
      <c r="ES152" t="s">
        <v>113</v>
      </c>
      <c r="ET152" t="s">
        <v>113</v>
      </c>
      <c r="EU152" t="s">
        <v>113</v>
      </c>
      <c r="EV152" t="s">
        <v>113</v>
      </c>
      <c r="EW152" s="8" t="s">
        <v>113</v>
      </c>
      <c r="EY152" s="8" t="s">
        <v>113</v>
      </c>
      <c r="FA152" s="8"/>
      <c r="FC152" s="8" t="s">
        <v>113</v>
      </c>
      <c r="FD152" s="8" t="s">
        <v>113</v>
      </c>
      <c r="FE152" s="8" t="s">
        <v>113</v>
      </c>
      <c r="FF152" t="s">
        <v>113</v>
      </c>
      <c r="FG152" t="s">
        <v>113</v>
      </c>
      <c r="FH152" s="8" t="s">
        <v>113</v>
      </c>
      <c r="FI152" s="8" t="s">
        <v>113</v>
      </c>
      <c r="FJ152" s="8" t="s">
        <v>113</v>
      </c>
    </row>
    <row r="153" spans="1:166" x14ac:dyDescent="0.2">
      <c r="A153" t="s">
        <v>383</v>
      </c>
      <c r="B153" t="s">
        <v>24</v>
      </c>
      <c r="C153" t="s">
        <v>167</v>
      </c>
      <c r="D153" t="s">
        <v>147</v>
      </c>
      <c r="E153">
        <v>3</v>
      </c>
      <c r="F153" t="s">
        <v>221</v>
      </c>
      <c r="G153">
        <v>13</v>
      </c>
      <c r="H153" s="2" t="s">
        <v>222</v>
      </c>
      <c r="I153" s="3">
        <v>30.737570000000002</v>
      </c>
      <c r="J153" s="3">
        <v>-81.463729999999998</v>
      </c>
      <c r="K153" s="3" t="s">
        <v>489</v>
      </c>
      <c r="L153" t="s">
        <v>113</v>
      </c>
      <c r="M153" t="s">
        <v>113</v>
      </c>
      <c r="N153" t="s">
        <v>113</v>
      </c>
      <c r="O153" t="s">
        <v>113</v>
      </c>
      <c r="P153" t="s">
        <v>113</v>
      </c>
      <c r="Q153" t="s">
        <v>113</v>
      </c>
      <c r="R153">
        <v>19</v>
      </c>
      <c r="S153">
        <v>7.6</v>
      </c>
      <c r="T153">
        <v>0</v>
      </c>
      <c r="U153" t="s">
        <v>113</v>
      </c>
      <c r="V153" s="9">
        <v>36</v>
      </c>
      <c r="W153" s="9">
        <v>36</v>
      </c>
      <c r="X153" t="s">
        <v>113</v>
      </c>
      <c r="Y153" t="s">
        <v>113</v>
      </c>
      <c r="Z153" s="7">
        <v>7.9</v>
      </c>
      <c r="AA153" s="7">
        <v>7.9</v>
      </c>
      <c r="AB153" t="s">
        <v>113</v>
      </c>
      <c r="AC153" t="s">
        <v>113</v>
      </c>
      <c r="AD153" t="s">
        <v>113</v>
      </c>
      <c r="AE153" t="s">
        <v>113</v>
      </c>
      <c r="AF153" t="s">
        <v>113</v>
      </c>
      <c r="AG153" t="s">
        <v>113</v>
      </c>
      <c r="AH153" s="7">
        <v>-240</v>
      </c>
      <c r="AI153" s="7">
        <v>-240</v>
      </c>
      <c r="AJ153" s="7" t="s">
        <v>113</v>
      </c>
      <c r="AK153" s="7" t="s">
        <v>113</v>
      </c>
      <c r="AL153" s="8" t="s">
        <v>113</v>
      </c>
      <c r="AM153" s="8" t="s">
        <v>113</v>
      </c>
      <c r="AN153" s="8" t="s">
        <v>113</v>
      </c>
      <c r="AO153" s="8">
        <v>0</v>
      </c>
      <c r="AP153" s="8">
        <v>0</v>
      </c>
      <c r="AQ153" s="8">
        <v>0</v>
      </c>
      <c r="AR153" s="8">
        <v>0</v>
      </c>
      <c r="AS153" s="8">
        <v>5.3333333333333337E-2</v>
      </c>
      <c r="AT153" s="8">
        <v>0.08</v>
      </c>
      <c r="AU153" s="8">
        <v>0.05</v>
      </c>
      <c r="AV153" s="8">
        <v>0.03</v>
      </c>
      <c r="AW153" s="8">
        <v>0.13333333333333333</v>
      </c>
      <c r="AX153" s="8">
        <v>0.2</v>
      </c>
      <c r="AY153" s="8">
        <v>0.14000000000000001</v>
      </c>
      <c r="AZ153" s="8">
        <v>0.06</v>
      </c>
      <c r="BA153">
        <v>0</v>
      </c>
      <c r="BB153" t="s">
        <v>113</v>
      </c>
      <c r="BC153" s="9">
        <v>9</v>
      </c>
      <c r="BD153" s="9">
        <v>1</v>
      </c>
      <c r="BE153" s="8" t="s">
        <v>113</v>
      </c>
      <c r="BF153" s="8" t="s">
        <v>113</v>
      </c>
      <c r="BG153" s="8" t="s">
        <v>113</v>
      </c>
      <c r="BH153">
        <v>0</v>
      </c>
      <c r="BI153">
        <v>1</v>
      </c>
      <c r="BJ153">
        <v>0</v>
      </c>
      <c r="BK153">
        <v>0</v>
      </c>
      <c r="BL153" t="s">
        <v>113</v>
      </c>
      <c r="BM153" t="s">
        <v>113</v>
      </c>
      <c r="BN153" t="s">
        <v>113</v>
      </c>
      <c r="BO153" t="s">
        <v>113</v>
      </c>
      <c r="BP153" t="s">
        <v>113</v>
      </c>
      <c r="BQ153" t="s">
        <v>113</v>
      </c>
      <c r="BR153" t="s">
        <v>113</v>
      </c>
      <c r="BS153" t="s">
        <v>113</v>
      </c>
      <c r="BT153" t="s">
        <v>113</v>
      </c>
      <c r="BU153" t="s">
        <v>111</v>
      </c>
      <c r="BV153" t="s">
        <v>111</v>
      </c>
      <c r="BW153" t="s">
        <v>111</v>
      </c>
      <c r="BX153" t="s">
        <v>111</v>
      </c>
      <c r="BY153" t="s">
        <v>111</v>
      </c>
      <c r="BZ153">
        <v>0</v>
      </c>
      <c r="CA153" t="s">
        <v>113</v>
      </c>
      <c r="CB153" t="s">
        <v>113</v>
      </c>
      <c r="CC153" t="s">
        <v>113</v>
      </c>
      <c r="CD153" t="s">
        <v>113</v>
      </c>
      <c r="CE153" t="s">
        <v>113</v>
      </c>
      <c r="CF153" t="s">
        <v>113</v>
      </c>
      <c r="CG153" t="s">
        <v>113</v>
      </c>
      <c r="CH153" t="s">
        <v>113</v>
      </c>
      <c r="CI153" t="s">
        <v>113</v>
      </c>
      <c r="CJ153" t="s">
        <v>113</v>
      </c>
      <c r="CK153" t="s">
        <v>113</v>
      </c>
      <c r="CL153" t="s">
        <v>113</v>
      </c>
      <c r="CM153" t="s">
        <v>113</v>
      </c>
      <c r="CN153" t="s">
        <v>113</v>
      </c>
      <c r="CO153" t="s">
        <v>113</v>
      </c>
      <c r="CP153" t="s">
        <v>113</v>
      </c>
      <c r="CQ153">
        <v>0</v>
      </c>
      <c r="CR153">
        <v>0</v>
      </c>
      <c r="CS153" t="s">
        <v>111</v>
      </c>
      <c r="CT153" t="s">
        <v>111</v>
      </c>
      <c r="CU153" t="s">
        <v>111</v>
      </c>
      <c r="CV153" t="s">
        <v>111</v>
      </c>
      <c r="CW153" t="s">
        <v>111</v>
      </c>
      <c r="CX153">
        <v>0</v>
      </c>
      <c r="CY153">
        <v>0</v>
      </c>
      <c r="CZ153" t="s">
        <v>111</v>
      </c>
      <c r="DA153" t="s">
        <v>111</v>
      </c>
      <c r="DB153" t="s">
        <v>113</v>
      </c>
      <c r="DC153" t="s">
        <v>113</v>
      </c>
      <c r="DD153" t="s">
        <v>113</v>
      </c>
      <c r="DE153" t="s">
        <v>113</v>
      </c>
      <c r="DF153" t="s">
        <v>113</v>
      </c>
      <c r="DG153" t="s">
        <v>113</v>
      </c>
      <c r="DH153" t="s">
        <v>113</v>
      </c>
      <c r="DI153" t="s">
        <v>113</v>
      </c>
      <c r="DJ153">
        <v>9</v>
      </c>
      <c r="DK153">
        <v>9</v>
      </c>
      <c r="DL153" t="s">
        <v>111</v>
      </c>
      <c r="DM153" t="s">
        <v>111</v>
      </c>
      <c r="DN153" t="s">
        <v>113</v>
      </c>
      <c r="DO153" t="s">
        <v>113</v>
      </c>
      <c r="DP153" t="s">
        <v>113</v>
      </c>
      <c r="DQ153" t="s">
        <v>113</v>
      </c>
      <c r="DR153">
        <v>0</v>
      </c>
      <c r="DS153">
        <v>0</v>
      </c>
      <c r="DT153" t="s">
        <v>111</v>
      </c>
      <c r="DU153" t="s">
        <v>111</v>
      </c>
      <c r="DV153">
        <v>0</v>
      </c>
      <c r="DW153">
        <v>0</v>
      </c>
      <c r="DX153" t="s">
        <v>111</v>
      </c>
      <c r="DY153" t="s">
        <v>111</v>
      </c>
      <c r="DZ153">
        <v>15</v>
      </c>
      <c r="EA153">
        <v>15</v>
      </c>
      <c r="EB153" t="s">
        <v>111</v>
      </c>
      <c r="EC153" t="s">
        <v>111</v>
      </c>
      <c r="ED153" t="s">
        <v>113</v>
      </c>
      <c r="EE153" t="s">
        <v>113</v>
      </c>
      <c r="EF153" t="s">
        <v>113</v>
      </c>
      <c r="EG153" t="s">
        <v>113</v>
      </c>
      <c r="EH153" s="4" t="s">
        <v>113</v>
      </c>
      <c r="EI153" s="10">
        <v>0.56899999999999995</v>
      </c>
      <c r="EJ153" s="10">
        <v>0.82499999999999996</v>
      </c>
      <c r="EK153" s="10">
        <v>0.25600000000000001</v>
      </c>
      <c r="EL153" t="s">
        <v>253</v>
      </c>
      <c r="EM153">
        <v>3</v>
      </c>
      <c r="EN153" s="9">
        <v>1</v>
      </c>
      <c r="EO153" s="8">
        <v>32.195121951219512</v>
      </c>
      <c r="EP153" s="8">
        <v>50.789441599609859</v>
      </c>
      <c r="EQ153" t="s">
        <v>113</v>
      </c>
      <c r="ER153" t="s">
        <v>113</v>
      </c>
      <c r="ES153" t="s">
        <v>113</v>
      </c>
      <c r="ET153" t="s">
        <v>113</v>
      </c>
      <c r="EU153" t="s">
        <v>113</v>
      </c>
      <c r="EV153" t="s">
        <v>113</v>
      </c>
      <c r="EW153" s="8" t="s">
        <v>113</v>
      </c>
      <c r="EY153" s="8" t="s">
        <v>113</v>
      </c>
      <c r="FA153" s="8"/>
      <c r="FC153" s="8" t="s">
        <v>113</v>
      </c>
      <c r="FD153" s="8" t="s">
        <v>113</v>
      </c>
      <c r="FE153" s="8" t="s">
        <v>113</v>
      </c>
      <c r="FF153" t="s">
        <v>113</v>
      </c>
      <c r="FG153" t="s">
        <v>113</v>
      </c>
      <c r="FH153" s="8" t="s">
        <v>113</v>
      </c>
      <c r="FI153" s="8" t="s">
        <v>113</v>
      </c>
      <c r="FJ153" s="8" t="s">
        <v>113</v>
      </c>
    </row>
    <row r="154" spans="1:166" x14ac:dyDescent="0.2">
      <c r="A154" t="s">
        <v>384</v>
      </c>
      <c r="B154" t="s">
        <v>24</v>
      </c>
      <c r="C154" t="s">
        <v>167</v>
      </c>
      <c r="D154" t="s">
        <v>148</v>
      </c>
      <c r="E154">
        <v>4</v>
      </c>
      <c r="F154" t="s">
        <v>134</v>
      </c>
      <c r="G154">
        <v>13</v>
      </c>
      <c r="H154" s="2" t="s">
        <v>222</v>
      </c>
      <c r="I154" s="3">
        <v>30.736650000000001</v>
      </c>
      <c r="J154" s="3">
        <v>-81.465599999999995</v>
      </c>
      <c r="K154" s="3" t="s">
        <v>489</v>
      </c>
      <c r="L154" t="s">
        <v>113</v>
      </c>
      <c r="M154" t="s">
        <v>113</v>
      </c>
      <c r="N154" t="s">
        <v>113</v>
      </c>
      <c r="O154" t="s">
        <v>113</v>
      </c>
      <c r="P154" t="s">
        <v>113</v>
      </c>
      <c r="Q154" t="s">
        <v>113</v>
      </c>
      <c r="R154">
        <v>11</v>
      </c>
      <c r="S154">
        <v>4.4000000000000004</v>
      </c>
      <c r="T154">
        <v>0</v>
      </c>
      <c r="U154" t="s">
        <v>113</v>
      </c>
      <c r="V154" s="9">
        <v>40</v>
      </c>
      <c r="W154" s="9">
        <v>40</v>
      </c>
      <c r="X154" t="s">
        <v>113</v>
      </c>
      <c r="Y154" t="s">
        <v>113</v>
      </c>
      <c r="Z154" s="7">
        <v>7.7</v>
      </c>
      <c r="AA154" s="7">
        <v>7.7</v>
      </c>
      <c r="AB154" t="s">
        <v>113</v>
      </c>
      <c r="AC154" t="s">
        <v>113</v>
      </c>
      <c r="AD154" t="s">
        <v>113</v>
      </c>
      <c r="AE154" t="s">
        <v>113</v>
      </c>
      <c r="AF154" t="s">
        <v>113</v>
      </c>
      <c r="AG154" t="s">
        <v>113</v>
      </c>
      <c r="AH154" s="7">
        <v>-307</v>
      </c>
      <c r="AI154" s="7">
        <v>-307</v>
      </c>
      <c r="AJ154" s="7" t="s">
        <v>113</v>
      </c>
      <c r="AK154" s="7" t="s">
        <v>113</v>
      </c>
      <c r="AL154" s="8" t="s">
        <v>113</v>
      </c>
      <c r="AM154" s="8" t="s">
        <v>113</v>
      </c>
      <c r="AN154" s="8" t="s">
        <v>113</v>
      </c>
      <c r="AO154" s="8">
        <v>0.01</v>
      </c>
      <c r="AP154" s="8">
        <v>0.01</v>
      </c>
      <c r="AQ154" s="8">
        <v>0.01</v>
      </c>
      <c r="AR154" s="8">
        <v>0.01</v>
      </c>
      <c r="AS154" s="8">
        <v>1.6666666666666666E-2</v>
      </c>
      <c r="AT154" s="8">
        <v>0.02</v>
      </c>
      <c r="AU154" s="8">
        <v>0.01</v>
      </c>
      <c r="AV154" s="8">
        <v>0.02</v>
      </c>
      <c r="AW154" s="8">
        <v>5.6666666666666671E-2</v>
      </c>
      <c r="AX154" s="8">
        <v>7.0000000000000007E-2</v>
      </c>
      <c r="AY154" s="8">
        <v>0.05</v>
      </c>
      <c r="AZ154" s="8">
        <v>0.05</v>
      </c>
      <c r="BA154">
        <v>0</v>
      </c>
      <c r="BB154" t="s">
        <v>113</v>
      </c>
      <c r="BC154" s="9">
        <v>30</v>
      </c>
      <c r="BD154" s="9">
        <v>30</v>
      </c>
      <c r="BE154" s="8" t="s">
        <v>113</v>
      </c>
      <c r="BF154" s="8" t="s">
        <v>113</v>
      </c>
      <c r="BG154" s="8" t="s">
        <v>113</v>
      </c>
      <c r="BH154">
        <v>1</v>
      </c>
      <c r="BI154">
        <v>0</v>
      </c>
      <c r="BJ154">
        <v>0</v>
      </c>
      <c r="BK154">
        <v>33</v>
      </c>
      <c r="BL154">
        <v>24</v>
      </c>
      <c r="BM154">
        <v>24</v>
      </c>
      <c r="BN154">
        <v>26</v>
      </c>
      <c r="BO154">
        <v>24</v>
      </c>
      <c r="BP154">
        <v>11</v>
      </c>
      <c r="BQ154">
        <v>32</v>
      </c>
      <c r="BR154">
        <v>26</v>
      </c>
      <c r="BS154">
        <v>29</v>
      </c>
      <c r="BT154">
        <v>14</v>
      </c>
      <c r="BU154" t="s">
        <v>111</v>
      </c>
      <c r="BV154" t="s">
        <v>111</v>
      </c>
      <c r="BW154" t="s">
        <v>111</v>
      </c>
      <c r="BX154" t="s">
        <v>111</v>
      </c>
      <c r="BY154" t="s">
        <v>111</v>
      </c>
      <c r="BZ154">
        <v>24.3</v>
      </c>
      <c r="CA154" t="s">
        <v>113</v>
      </c>
      <c r="CB154" t="s">
        <v>113</v>
      </c>
      <c r="CC154" t="s">
        <v>113</v>
      </c>
      <c r="CD154" t="s">
        <v>113</v>
      </c>
      <c r="CE154" t="s">
        <v>113</v>
      </c>
      <c r="CF154" t="s">
        <v>113</v>
      </c>
      <c r="CG154" t="s">
        <v>113</v>
      </c>
      <c r="CH154" t="s">
        <v>113</v>
      </c>
      <c r="CI154" t="s">
        <v>113</v>
      </c>
      <c r="CJ154" t="s">
        <v>113</v>
      </c>
      <c r="CK154" t="s">
        <v>113</v>
      </c>
      <c r="CL154" t="s">
        <v>113</v>
      </c>
      <c r="CM154" t="s">
        <v>113</v>
      </c>
      <c r="CN154" t="s">
        <v>113</v>
      </c>
      <c r="CO154" t="s">
        <v>113</v>
      </c>
      <c r="CP154" t="s">
        <v>113</v>
      </c>
      <c r="CQ154">
        <v>54</v>
      </c>
      <c r="CR154">
        <v>54</v>
      </c>
      <c r="CS154" t="s">
        <v>111</v>
      </c>
      <c r="CT154" t="s">
        <v>111</v>
      </c>
      <c r="CU154">
        <v>3.9889840465642745</v>
      </c>
      <c r="CV154">
        <v>3.1904763503465028</v>
      </c>
      <c r="CW154">
        <v>3.4687026816480158</v>
      </c>
      <c r="CX154">
        <v>32.095077890945298</v>
      </c>
      <c r="CY154">
        <v>4</v>
      </c>
      <c r="CZ154" t="s">
        <v>111</v>
      </c>
      <c r="DA154" t="s">
        <v>111</v>
      </c>
      <c r="DB154">
        <v>7.407407407407407E-2</v>
      </c>
      <c r="DC154">
        <v>7.407407407407407E-2</v>
      </c>
      <c r="DD154" t="s">
        <v>113</v>
      </c>
      <c r="DE154" t="s">
        <v>113</v>
      </c>
      <c r="DF154" t="s">
        <v>113</v>
      </c>
      <c r="DG154" t="s">
        <v>113</v>
      </c>
      <c r="DH154" t="s">
        <v>113</v>
      </c>
      <c r="DI154" t="s">
        <v>113</v>
      </c>
      <c r="DJ154">
        <v>0</v>
      </c>
      <c r="DK154">
        <v>0</v>
      </c>
      <c r="DL154" t="s">
        <v>111</v>
      </c>
      <c r="DM154" t="s">
        <v>111</v>
      </c>
      <c r="DN154" t="s">
        <v>113</v>
      </c>
      <c r="DO154" t="s">
        <v>113</v>
      </c>
      <c r="DP154" t="s">
        <v>113</v>
      </c>
      <c r="DQ154" t="s">
        <v>113</v>
      </c>
      <c r="DR154">
        <v>0</v>
      </c>
      <c r="DS154">
        <v>0</v>
      </c>
      <c r="DT154" t="s">
        <v>111</v>
      </c>
      <c r="DU154" t="s">
        <v>111</v>
      </c>
      <c r="DV154">
        <v>7</v>
      </c>
      <c r="DW154">
        <v>7</v>
      </c>
      <c r="DX154" t="s">
        <v>111</v>
      </c>
      <c r="DY154" t="s">
        <v>111</v>
      </c>
      <c r="DZ154">
        <v>13</v>
      </c>
      <c r="EA154">
        <v>13</v>
      </c>
      <c r="EB154" t="s">
        <v>111</v>
      </c>
      <c r="EC154" t="s">
        <v>111</v>
      </c>
      <c r="ED154" t="s">
        <v>113</v>
      </c>
      <c r="EE154" t="s">
        <v>113</v>
      </c>
      <c r="EF154" t="s">
        <v>113</v>
      </c>
      <c r="EG154" t="s">
        <v>113</v>
      </c>
      <c r="EH154" s="4" t="s">
        <v>113</v>
      </c>
      <c r="EI154" s="10">
        <v>0.57499999999999996</v>
      </c>
      <c r="EJ154" s="10">
        <v>0.72699999999999998</v>
      </c>
      <c r="EK154" s="10">
        <v>0.15200000000000002</v>
      </c>
      <c r="EL154" t="s">
        <v>254</v>
      </c>
      <c r="EM154">
        <v>0</v>
      </c>
      <c r="EN154" t="s">
        <v>113</v>
      </c>
      <c r="EO154" s="8">
        <v>18.222222222222218</v>
      </c>
      <c r="EP154" s="8">
        <v>49.841502072665207</v>
      </c>
      <c r="EQ154" t="s">
        <v>113</v>
      </c>
      <c r="ER154" t="s">
        <v>113</v>
      </c>
      <c r="ES154" t="s">
        <v>113</v>
      </c>
      <c r="ET154" t="s">
        <v>113</v>
      </c>
      <c r="EU154" t="s">
        <v>113</v>
      </c>
      <c r="EV154" t="s">
        <v>113</v>
      </c>
      <c r="EW154" s="8" t="s">
        <v>113</v>
      </c>
      <c r="EY154" s="8" t="s">
        <v>113</v>
      </c>
      <c r="FA154" s="8"/>
      <c r="FC154" s="8" t="s">
        <v>113</v>
      </c>
      <c r="FD154" s="8" t="s">
        <v>113</v>
      </c>
      <c r="FE154" s="8" t="s">
        <v>113</v>
      </c>
      <c r="FF154" t="s">
        <v>113</v>
      </c>
      <c r="FG154" t="s">
        <v>113</v>
      </c>
      <c r="FH154" s="8" t="s">
        <v>113</v>
      </c>
      <c r="FI154" s="8" t="s">
        <v>113</v>
      </c>
      <c r="FJ154" s="8" t="s">
        <v>113</v>
      </c>
    </row>
    <row r="155" spans="1:166" x14ac:dyDescent="0.2">
      <c r="A155" t="s">
        <v>276</v>
      </c>
      <c r="B155" t="s">
        <v>24</v>
      </c>
      <c r="C155" t="s">
        <v>167</v>
      </c>
      <c r="D155" t="s">
        <v>148</v>
      </c>
      <c r="E155">
        <v>4</v>
      </c>
      <c r="F155" t="s">
        <v>135</v>
      </c>
      <c r="G155">
        <v>13</v>
      </c>
      <c r="H155" s="2" t="s">
        <v>222</v>
      </c>
      <c r="I155" s="3">
        <v>30.736650000000001</v>
      </c>
      <c r="J155" s="3">
        <v>-81.465599999999995</v>
      </c>
      <c r="K155" s="3" t="s">
        <v>491</v>
      </c>
      <c r="L155" t="s">
        <v>113</v>
      </c>
      <c r="M155" t="s">
        <v>113</v>
      </c>
      <c r="N155" t="s">
        <v>113</v>
      </c>
      <c r="O155" t="s">
        <v>113</v>
      </c>
      <c r="P155" t="s">
        <v>113</v>
      </c>
      <c r="Q155" t="s">
        <v>113</v>
      </c>
      <c r="R155">
        <v>5</v>
      </c>
      <c r="S155">
        <v>2</v>
      </c>
      <c r="T155">
        <v>0</v>
      </c>
      <c r="U155" t="s">
        <v>113</v>
      </c>
      <c r="V155" s="9">
        <v>40</v>
      </c>
      <c r="W155" s="9">
        <v>40</v>
      </c>
      <c r="X155" t="s">
        <v>113</v>
      </c>
      <c r="Y155" t="s">
        <v>113</v>
      </c>
      <c r="Z155" s="7">
        <v>6.7</v>
      </c>
      <c r="AA155" s="7">
        <v>6.7</v>
      </c>
      <c r="AB155" t="s">
        <v>113</v>
      </c>
      <c r="AC155" t="s">
        <v>113</v>
      </c>
      <c r="AD155" t="s">
        <v>113</v>
      </c>
      <c r="AE155" t="s">
        <v>113</v>
      </c>
      <c r="AF155" t="s">
        <v>113</v>
      </c>
      <c r="AG155" t="s">
        <v>113</v>
      </c>
      <c r="AH155" s="7">
        <v>-283</v>
      </c>
      <c r="AI155" s="7">
        <v>-283</v>
      </c>
      <c r="AJ155" s="7" t="s">
        <v>113</v>
      </c>
      <c r="AK155" s="7" t="s">
        <v>113</v>
      </c>
      <c r="AL155" s="8" t="s">
        <v>113</v>
      </c>
      <c r="AM155" s="8" t="s">
        <v>113</v>
      </c>
      <c r="AN155" s="8" t="s">
        <v>113</v>
      </c>
      <c r="AO155" s="8">
        <v>6.6666666666666671E-3</v>
      </c>
      <c r="AP155" s="8">
        <v>0.01</v>
      </c>
      <c r="AQ155" s="8">
        <v>0.01</v>
      </c>
      <c r="AR155" s="8">
        <v>0</v>
      </c>
      <c r="AS155" s="8">
        <v>1.3333333333333334E-2</v>
      </c>
      <c r="AT155" s="8">
        <v>0.02</v>
      </c>
      <c r="AU155" s="8">
        <v>0.01</v>
      </c>
      <c r="AV155" s="8">
        <v>0.01</v>
      </c>
      <c r="AW155" s="8">
        <v>5.6666666666666664E-2</v>
      </c>
      <c r="AX155" s="8">
        <v>0.06</v>
      </c>
      <c r="AY155" s="8">
        <v>0.05</v>
      </c>
      <c r="AZ155" s="8">
        <v>0.06</v>
      </c>
      <c r="BA155">
        <v>0</v>
      </c>
      <c r="BB155" t="s">
        <v>113</v>
      </c>
      <c r="BC155" s="9">
        <v>8</v>
      </c>
      <c r="BD155" s="9">
        <v>2</v>
      </c>
      <c r="BE155" s="8" t="s">
        <v>113</v>
      </c>
      <c r="BF155" s="8" t="s">
        <v>113</v>
      </c>
      <c r="BG155" s="8" t="s">
        <v>113</v>
      </c>
      <c r="BH155">
        <v>1</v>
      </c>
      <c r="BI155">
        <v>0</v>
      </c>
      <c r="BJ155">
        <v>0</v>
      </c>
      <c r="BK155">
        <v>22</v>
      </c>
      <c r="BL155">
        <v>17</v>
      </c>
      <c r="BM155" t="s">
        <v>113</v>
      </c>
      <c r="BN155" t="s">
        <v>113</v>
      </c>
      <c r="BO155" t="s">
        <v>113</v>
      </c>
      <c r="BP155" t="s">
        <v>113</v>
      </c>
      <c r="BQ155" t="s">
        <v>113</v>
      </c>
      <c r="BR155" t="s">
        <v>113</v>
      </c>
      <c r="BS155" t="s">
        <v>113</v>
      </c>
      <c r="BT155" t="s">
        <v>113</v>
      </c>
      <c r="BU155" t="s">
        <v>111</v>
      </c>
      <c r="BV155" t="s">
        <v>111</v>
      </c>
      <c r="BW155" t="s">
        <v>111</v>
      </c>
      <c r="BX155" t="s">
        <v>111</v>
      </c>
      <c r="BY155" t="s">
        <v>111</v>
      </c>
      <c r="BZ155">
        <v>19.5</v>
      </c>
      <c r="CA155" t="s">
        <v>113</v>
      </c>
      <c r="CB155" t="s">
        <v>113</v>
      </c>
      <c r="CC155" t="s">
        <v>113</v>
      </c>
      <c r="CD155" t="s">
        <v>113</v>
      </c>
      <c r="CE155" t="s">
        <v>113</v>
      </c>
      <c r="CF155" t="s">
        <v>113</v>
      </c>
      <c r="CG155" t="s">
        <v>113</v>
      </c>
      <c r="CH155" t="s">
        <v>113</v>
      </c>
      <c r="CI155" t="s">
        <v>113</v>
      </c>
      <c r="CJ155" t="s">
        <v>113</v>
      </c>
      <c r="CK155" t="s">
        <v>113</v>
      </c>
      <c r="CL155" t="s">
        <v>113</v>
      </c>
      <c r="CM155" t="s">
        <v>113</v>
      </c>
      <c r="CN155" t="s">
        <v>113</v>
      </c>
      <c r="CO155" t="s">
        <v>113</v>
      </c>
      <c r="CP155" t="s">
        <v>113</v>
      </c>
      <c r="CQ155">
        <v>2</v>
      </c>
      <c r="CR155">
        <v>2</v>
      </c>
      <c r="CS155" t="s">
        <v>111</v>
      </c>
      <c r="CT155" t="s">
        <v>111</v>
      </c>
      <c r="CU155">
        <v>0.69314718055994529</v>
      </c>
      <c r="CV155">
        <v>2.9704144655697009</v>
      </c>
      <c r="CW155">
        <v>0.49702817311196235</v>
      </c>
      <c r="CX155">
        <v>1.6438288298413641</v>
      </c>
      <c r="CY155">
        <v>0</v>
      </c>
      <c r="CZ155" t="s">
        <v>111</v>
      </c>
      <c r="DA155" t="s">
        <v>111</v>
      </c>
      <c r="DB155">
        <v>0</v>
      </c>
      <c r="DC155">
        <v>0</v>
      </c>
      <c r="DD155" t="s">
        <v>113</v>
      </c>
      <c r="DE155" t="s">
        <v>113</v>
      </c>
      <c r="DF155" t="s">
        <v>113</v>
      </c>
      <c r="DG155" t="s">
        <v>113</v>
      </c>
      <c r="DH155" t="s">
        <v>113</v>
      </c>
      <c r="DI155" t="s">
        <v>113</v>
      </c>
      <c r="DJ155">
        <v>0</v>
      </c>
      <c r="DK155">
        <v>0</v>
      </c>
      <c r="DL155" t="s">
        <v>111</v>
      </c>
      <c r="DM155" t="s">
        <v>111</v>
      </c>
      <c r="DN155" t="s">
        <v>113</v>
      </c>
      <c r="DO155" t="s">
        <v>113</v>
      </c>
      <c r="DP155" t="s">
        <v>113</v>
      </c>
      <c r="DQ155" t="s">
        <v>113</v>
      </c>
      <c r="DR155">
        <v>0</v>
      </c>
      <c r="DS155">
        <v>0</v>
      </c>
      <c r="DT155" t="s">
        <v>111</v>
      </c>
      <c r="DU155" t="s">
        <v>111</v>
      </c>
      <c r="DV155">
        <v>3</v>
      </c>
      <c r="DW155">
        <v>3</v>
      </c>
      <c r="DX155" t="s">
        <v>111</v>
      </c>
      <c r="DY155" t="s">
        <v>111</v>
      </c>
      <c r="DZ155">
        <v>2</v>
      </c>
      <c r="EA155">
        <v>2</v>
      </c>
      <c r="EB155" t="s">
        <v>111</v>
      </c>
      <c r="EC155" t="s">
        <v>111</v>
      </c>
      <c r="ED155" t="s">
        <v>113</v>
      </c>
      <c r="EE155" t="s">
        <v>113</v>
      </c>
      <c r="EF155" t="s">
        <v>113</v>
      </c>
      <c r="EG155" t="s">
        <v>113</v>
      </c>
      <c r="EH155" s="4" t="s">
        <v>113</v>
      </c>
      <c r="EI155" s="10">
        <v>0.57699999999999996</v>
      </c>
      <c r="EJ155" s="10">
        <v>0.71299999999999997</v>
      </c>
      <c r="EK155" s="10">
        <v>0.13600000000000001</v>
      </c>
      <c r="EL155" t="s">
        <v>254</v>
      </c>
      <c r="EM155">
        <v>0</v>
      </c>
      <c r="EN155" t="s">
        <v>113</v>
      </c>
      <c r="EO155" s="8">
        <v>16.296296296296308</v>
      </c>
      <c r="EP155" s="8">
        <v>49.615947329919535</v>
      </c>
      <c r="EQ155" t="s">
        <v>113</v>
      </c>
      <c r="ER155" t="s">
        <v>113</v>
      </c>
      <c r="ES155" t="s">
        <v>113</v>
      </c>
      <c r="ET155" t="s">
        <v>113</v>
      </c>
      <c r="EU155" t="s">
        <v>113</v>
      </c>
      <c r="EV155" t="s">
        <v>113</v>
      </c>
      <c r="EW155" s="8" t="s">
        <v>113</v>
      </c>
      <c r="EY155" s="8" t="s">
        <v>113</v>
      </c>
      <c r="FA155" s="8"/>
      <c r="FC155" s="8" t="s">
        <v>113</v>
      </c>
      <c r="FD155" s="8" t="s">
        <v>113</v>
      </c>
      <c r="FE155" s="8" t="s">
        <v>113</v>
      </c>
      <c r="FF155" t="s">
        <v>113</v>
      </c>
      <c r="FG155" t="s">
        <v>113</v>
      </c>
      <c r="FH155" s="8" t="s">
        <v>113</v>
      </c>
      <c r="FI155" s="8" t="s">
        <v>113</v>
      </c>
      <c r="FJ155" s="8" t="s">
        <v>113</v>
      </c>
    </row>
    <row r="156" spans="1:166" x14ac:dyDescent="0.2">
      <c r="A156" t="s">
        <v>385</v>
      </c>
      <c r="B156" t="s">
        <v>24</v>
      </c>
      <c r="C156" t="s">
        <v>167</v>
      </c>
      <c r="D156" t="s">
        <v>148</v>
      </c>
      <c r="E156">
        <v>4</v>
      </c>
      <c r="F156" t="s">
        <v>220</v>
      </c>
      <c r="G156">
        <v>13</v>
      </c>
      <c r="H156" s="2" t="s">
        <v>222</v>
      </c>
      <c r="I156" s="3">
        <v>30.736650000000001</v>
      </c>
      <c r="J156" s="3">
        <v>-81.465599999999995</v>
      </c>
      <c r="K156" s="3" t="s">
        <v>489</v>
      </c>
      <c r="L156" t="s">
        <v>113</v>
      </c>
      <c r="M156" t="s">
        <v>113</v>
      </c>
      <c r="N156" t="s">
        <v>113</v>
      </c>
      <c r="O156" t="s">
        <v>113</v>
      </c>
      <c r="P156" t="s">
        <v>113</v>
      </c>
      <c r="Q156" t="s">
        <v>113</v>
      </c>
      <c r="R156">
        <v>15</v>
      </c>
      <c r="S156">
        <v>6</v>
      </c>
      <c r="T156">
        <v>0</v>
      </c>
      <c r="U156" t="s">
        <v>113</v>
      </c>
      <c r="V156" s="9">
        <v>43</v>
      </c>
      <c r="W156" s="9">
        <v>43</v>
      </c>
      <c r="X156" t="s">
        <v>113</v>
      </c>
      <c r="Y156" t="s">
        <v>113</v>
      </c>
      <c r="Z156" s="7">
        <v>7.9</v>
      </c>
      <c r="AA156" s="7">
        <v>7.9</v>
      </c>
      <c r="AB156" t="s">
        <v>113</v>
      </c>
      <c r="AC156" t="s">
        <v>113</v>
      </c>
      <c r="AD156" t="s">
        <v>113</v>
      </c>
      <c r="AE156" t="s">
        <v>113</v>
      </c>
      <c r="AF156" t="s">
        <v>113</v>
      </c>
      <c r="AG156" t="s">
        <v>113</v>
      </c>
      <c r="AH156" s="7">
        <v>-309</v>
      </c>
      <c r="AI156" s="7">
        <v>-309</v>
      </c>
      <c r="AJ156" s="7" t="s">
        <v>113</v>
      </c>
      <c r="AK156" s="7" t="s">
        <v>113</v>
      </c>
      <c r="AL156" s="8" t="s">
        <v>113</v>
      </c>
      <c r="AM156" s="8" t="s">
        <v>113</v>
      </c>
      <c r="AN156" s="8" t="s">
        <v>113</v>
      </c>
      <c r="AO156" s="8">
        <v>0.01</v>
      </c>
      <c r="AP156" s="8">
        <v>0.01</v>
      </c>
      <c r="AQ156" s="8">
        <v>0.01</v>
      </c>
      <c r="AR156" s="8">
        <v>0.01</v>
      </c>
      <c r="AS156" s="8">
        <v>1.3333333333333334E-2</v>
      </c>
      <c r="AT156" s="8">
        <v>0.01</v>
      </c>
      <c r="AU156" s="8">
        <v>0.01</v>
      </c>
      <c r="AV156" s="8">
        <v>0.02</v>
      </c>
      <c r="AW156" s="8">
        <v>0.04</v>
      </c>
      <c r="AX156" s="8">
        <v>0.04</v>
      </c>
      <c r="AY156" s="8">
        <v>0.04</v>
      </c>
      <c r="AZ156" s="8">
        <v>0.04</v>
      </c>
      <c r="BA156">
        <v>0</v>
      </c>
      <c r="BB156" t="s">
        <v>113</v>
      </c>
      <c r="BC156" s="9">
        <v>25</v>
      </c>
      <c r="BD156" s="9">
        <v>25</v>
      </c>
      <c r="BE156" s="8" t="s">
        <v>113</v>
      </c>
      <c r="BF156" s="8" t="s">
        <v>113</v>
      </c>
      <c r="BG156" s="8" t="s">
        <v>113</v>
      </c>
      <c r="BH156">
        <v>1</v>
      </c>
      <c r="BI156">
        <v>0</v>
      </c>
      <c r="BJ156">
        <v>0</v>
      </c>
      <c r="BK156">
        <v>34</v>
      </c>
      <c r="BL156">
        <v>27</v>
      </c>
      <c r="BM156">
        <v>21</v>
      </c>
      <c r="BN156">
        <v>19</v>
      </c>
      <c r="BO156">
        <v>14</v>
      </c>
      <c r="BP156">
        <v>16</v>
      </c>
      <c r="BQ156">
        <v>32</v>
      </c>
      <c r="BR156">
        <v>29</v>
      </c>
      <c r="BS156">
        <v>21</v>
      </c>
      <c r="BT156">
        <v>28</v>
      </c>
      <c r="BU156" t="s">
        <v>111</v>
      </c>
      <c r="BV156" t="s">
        <v>111</v>
      </c>
      <c r="BW156" t="s">
        <v>111</v>
      </c>
      <c r="BX156" t="s">
        <v>111</v>
      </c>
      <c r="BY156" t="s">
        <v>111</v>
      </c>
      <c r="BZ156">
        <v>24.1</v>
      </c>
      <c r="CA156" t="s">
        <v>113</v>
      </c>
      <c r="CB156" t="s">
        <v>113</v>
      </c>
      <c r="CC156" t="s">
        <v>113</v>
      </c>
      <c r="CD156" t="s">
        <v>113</v>
      </c>
      <c r="CE156" t="s">
        <v>113</v>
      </c>
      <c r="CF156" t="s">
        <v>113</v>
      </c>
      <c r="CG156" t="s">
        <v>113</v>
      </c>
      <c r="CH156" t="s">
        <v>113</v>
      </c>
      <c r="CI156" t="s">
        <v>113</v>
      </c>
      <c r="CJ156" t="s">
        <v>113</v>
      </c>
      <c r="CK156" t="s">
        <v>113</v>
      </c>
      <c r="CL156" t="s">
        <v>113</v>
      </c>
      <c r="CM156" t="s">
        <v>113</v>
      </c>
      <c r="CN156" t="s">
        <v>113</v>
      </c>
      <c r="CO156" t="s">
        <v>113</v>
      </c>
      <c r="CP156" t="s">
        <v>113</v>
      </c>
      <c r="CQ156">
        <v>25</v>
      </c>
      <c r="CR156">
        <v>25</v>
      </c>
      <c r="CS156" t="s">
        <v>111</v>
      </c>
      <c r="CT156" t="s">
        <v>111</v>
      </c>
      <c r="CU156">
        <v>3.2188758248682006</v>
      </c>
      <c r="CV156">
        <v>3.1822118404966093</v>
      </c>
      <c r="CW156">
        <v>2.8602004120107263</v>
      </c>
      <c r="CX156">
        <v>17.465026786998017</v>
      </c>
      <c r="CY156">
        <v>0</v>
      </c>
      <c r="CZ156" t="s">
        <v>111</v>
      </c>
      <c r="DA156" t="s">
        <v>111</v>
      </c>
      <c r="DB156">
        <v>0</v>
      </c>
      <c r="DC156">
        <v>0</v>
      </c>
      <c r="DD156" t="s">
        <v>113</v>
      </c>
      <c r="DE156" t="s">
        <v>113</v>
      </c>
      <c r="DF156" t="s">
        <v>113</v>
      </c>
      <c r="DG156" t="s">
        <v>113</v>
      </c>
      <c r="DH156" t="s">
        <v>113</v>
      </c>
      <c r="DI156" t="s">
        <v>113</v>
      </c>
      <c r="DJ156">
        <v>11</v>
      </c>
      <c r="DK156">
        <v>11</v>
      </c>
      <c r="DL156" t="s">
        <v>111</v>
      </c>
      <c r="DM156" t="s">
        <v>111</v>
      </c>
      <c r="DN156" t="s">
        <v>113</v>
      </c>
      <c r="DO156" t="s">
        <v>113</v>
      </c>
      <c r="DP156" t="s">
        <v>113</v>
      </c>
      <c r="DQ156" t="s">
        <v>113</v>
      </c>
      <c r="DR156">
        <v>0</v>
      </c>
      <c r="DS156">
        <v>0</v>
      </c>
      <c r="DT156" t="s">
        <v>111</v>
      </c>
      <c r="DU156" t="s">
        <v>111</v>
      </c>
      <c r="DV156">
        <v>1</v>
      </c>
      <c r="DW156">
        <v>1</v>
      </c>
      <c r="DX156" t="s">
        <v>111</v>
      </c>
      <c r="DY156" t="s">
        <v>111</v>
      </c>
      <c r="DZ156">
        <v>4</v>
      </c>
      <c r="EA156">
        <v>4</v>
      </c>
      <c r="EB156" t="s">
        <v>111</v>
      </c>
      <c r="EC156" t="s">
        <v>111</v>
      </c>
      <c r="ED156" t="s">
        <v>113</v>
      </c>
      <c r="EE156" t="s">
        <v>113</v>
      </c>
      <c r="EF156" t="s">
        <v>113</v>
      </c>
      <c r="EG156" t="s">
        <v>113</v>
      </c>
      <c r="EH156" s="4" t="s">
        <v>113</v>
      </c>
      <c r="EI156" s="10">
        <v>0.58399999999999996</v>
      </c>
      <c r="EJ156" s="10">
        <v>0.69499999999999995</v>
      </c>
      <c r="EK156" s="10">
        <v>0.11099999999999999</v>
      </c>
      <c r="EL156" t="s">
        <v>254</v>
      </c>
      <c r="EM156">
        <v>0</v>
      </c>
      <c r="EN156" t="s">
        <v>113</v>
      </c>
      <c r="EO156" s="8">
        <v>21.304347826086946</v>
      </c>
      <c r="EP156" s="8" t="s">
        <v>113</v>
      </c>
      <c r="EQ156" t="s">
        <v>113</v>
      </c>
      <c r="ER156" t="s">
        <v>113</v>
      </c>
      <c r="ES156" t="s">
        <v>113</v>
      </c>
      <c r="ET156" t="s">
        <v>113</v>
      </c>
      <c r="EU156" t="s">
        <v>113</v>
      </c>
      <c r="EV156" t="s">
        <v>113</v>
      </c>
      <c r="EW156" s="8" t="s">
        <v>113</v>
      </c>
      <c r="EY156" s="8" t="s">
        <v>113</v>
      </c>
      <c r="FA156" s="8"/>
      <c r="FC156" s="8" t="s">
        <v>113</v>
      </c>
      <c r="FD156" s="8" t="s">
        <v>113</v>
      </c>
      <c r="FE156" s="8" t="s">
        <v>113</v>
      </c>
      <c r="FF156" t="s">
        <v>113</v>
      </c>
      <c r="FG156" t="s">
        <v>113</v>
      </c>
      <c r="FH156" s="8" t="s">
        <v>113</v>
      </c>
      <c r="FI156" s="8" t="s">
        <v>113</v>
      </c>
      <c r="FJ156" s="8" t="s">
        <v>113</v>
      </c>
    </row>
    <row r="157" spans="1:166" x14ac:dyDescent="0.2">
      <c r="A157" t="s">
        <v>386</v>
      </c>
      <c r="B157" t="s">
        <v>24</v>
      </c>
      <c r="C157" t="s">
        <v>167</v>
      </c>
      <c r="D157" t="s">
        <v>148</v>
      </c>
      <c r="E157">
        <v>4</v>
      </c>
      <c r="F157" t="s">
        <v>221</v>
      </c>
      <c r="G157">
        <v>13</v>
      </c>
      <c r="H157" s="2" t="s">
        <v>222</v>
      </c>
      <c r="I157" s="3">
        <v>30.736650000000001</v>
      </c>
      <c r="J157" s="3">
        <v>-81.465599999999995</v>
      </c>
      <c r="K157" s="3" t="s">
        <v>489</v>
      </c>
      <c r="L157" t="s">
        <v>113</v>
      </c>
      <c r="M157" t="s">
        <v>113</v>
      </c>
      <c r="N157" t="s">
        <v>113</v>
      </c>
      <c r="O157" t="s">
        <v>113</v>
      </c>
      <c r="P157" t="s">
        <v>113</v>
      </c>
      <c r="Q157" t="s">
        <v>113</v>
      </c>
      <c r="R157">
        <v>10</v>
      </c>
      <c r="S157">
        <v>4</v>
      </c>
      <c r="T157">
        <v>0</v>
      </c>
      <c r="U157" t="s">
        <v>113</v>
      </c>
      <c r="V157" s="9">
        <v>36</v>
      </c>
      <c r="W157" s="9">
        <v>36</v>
      </c>
      <c r="X157" t="s">
        <v>113</v>
      </c>
      <c r="Y157" t="s">
        <v>113</v>
      </c>
      <c r="Z157" s="7">
        <v>6.7</v>
      </c>
      <c r="AA157" s="7">
        <v>6.7</v>
      </c>
      <c r="AB157" t="s">
        <v>113</v>
      </c>
      <c r="AC157" t="s">
        <v>113</v>
      </c>
      <c r="AD157" t="s">
        <v>113</v>
      </c>
      <c r="AE157" t="s">
        <v>113</v>
      </c>
      <c r="AF157" t="s">
        <v>113</v>
      </c>
      <c r="AG157" t="s">
        <v>113</v>
      </c>
      <c r="AH157" s="7">
        <v>-264</v>
      </c>
      <c r="AI157" s="7">
        <v>-264</v>
      </c>
      <c r="AJ157" s="7" t="s">
        <v>113</v>
      </c>
      <c r="AK157" s="7" t="s">
        <v>113</v>
      </c>
      <c r="AL157" s="8" t="s">
        <v>113</v>
      </c>
      <c r="AM157" s="8" t="s">
        <v>113</v>
      </c>
      <c r="AN157" s="8" t="s">
        <v>113</v>
      </c>
      <c r="AO157" s="8">
        <v>0.01</v>
      </c>
      <c r="AP157" s="8">
        <v>0.01</v>
      </c>
      <c r="AQ157" s="8">
        <v>0.01</v>
      </c>
      <c r="AR157" s="8">
        <v>0.01</v>
      </c>
      <c r="AS157" s="8">
        <v>1.3333333333333334E-2</v>
      </c>
      <c r="AT157" s="8">
        <v>0.01</v>
      </c>
      <c r="AU157" s="8">
        <v>0.01</v>
      </c>
      <c r="AV157" s="8">
        <v>0.02</v>
      </c>
      <c r="AW157" s="8">
        <v>0.04</v>
      </c>
      <c r="AX157" s="8">
        <v>0.04</v>
      </c>
      <c r="AY157" s="8">
        <v>0.04</v>
      </c>
      <c r="AZ157" s="8">
        <v>0.04</v>
      </c>
      <c r="BA157">
        <v>0</v>
      </c>
      <c r="BB157" t="s">
        <v>113</v>
      </c>
      <c r="BC157" s="9">
        <v>25</v>
      </c>
      <c r="BD157" s="9">
        <v>25</v>
      </c>
      <c r="BE157" s="8" t="s">
        <v>113</v>
      </c>
      <c r="BF157" s="8" t="s">
        <v>113</v>
      </c>
      <c r="BG157" s="8" t="s">
        <v>113</v>
      </c>
      <c r="BH157">
        <v>1</v>
      </c>
      <c r="BI157">
        <v>0</v>
      </c>
      <c r="BJ157">
        <v>0</v>
      </c>
      <c r="BK157">
        <v>21</v>
      </c>
      <c r="BL157">
        <v>24</v>
      </c>
      <c r="BM157">
        <v>30</v>
      </c>
      <c r="BN157">
        <v>18</v>
      </c>
      <c r="BO157">
        <v>5</v>
      </c>
      <c r="BP157">
        <v>16</v>
      </c>
      <c r="BQ157">
        <v>22</v>
      </c>
      <c r="BR157">
        <v>26</v>
      </c>
      <c r="BS157">
        <v>12</v>
      </c>
      <c r="BT157">
        <v>23</v>
      </c>
      <c r="BU157" t="s">
        <v>111</v>
      </c>
      <c r="BV157" t="s">
        <v>111</v>
      </c>
      <c r="BW157" t="s">
        <v>111</v>
      </c>
      <c r="BX157" t="s">
        <v>111</v>
      </c>
      <c r="BY157" t="s">
        <v>111</v>
      </c>
      <c r="BZ157">
        <v>19.7</v>
      </c>
      <c r="CA157" t="s">
        <v>113</v>
      </c>
      <c r="CB157" t="s">
        <v>113</v>
      </c>
      <c r="CC157" t="s">
        <v>113</v>
      </c>
      <c r="CD157" t="s">
        <v>113</v>
      </c>
      <c r="CE157" t="s">
        <v>113</v>
      </c>
      <c r="CF157" t="s">
        <v>113</v>
      </c>
      <c r="CG157" t="s">
        <v>113</v>
      </c>
      <c r="CH157" t="s">
        <v>113</v>
      </c>
      <c r="CI157" t="s">
        <v>113</v>
      </c>
      <c r="CJ157" t="s">
        <v>113</v>
      </c>
      <c r="CK157" t="s">
        <v>113</v>
      </c>
      <c r="CL157" t="s">
        <v>113</v>
      </c>
      <c r="CM157" t="s">
        <v>113</v>
      </c>
      <c r="CN157" t="s">
        <v>113</v>
      </c>
      <c r="CO157" t="s">
        <v>113</v>
      </c>
      <c r="CP157" t="s">
        <v>113</v>
      </c>
      <c r="CQ157">
        <v>36</v>
      </c>
      <c r="CR157">
        <v>36</v>
      </c>
      <c r="CS157" t="s">
        <v>111</v>
      </c>
      <c r="CT157" t="s">
        <v>111</v>
      </c>
      <c r="CU157">
        <v>3.5835189384561099</v>
      </c>
      <c r="CV157">
        <v>2.9806186357439426</v>
      </c>
      <c r="CW157">
        <v>2.7394481975612055</v>
      </c>
      <c r="CX157">
        <v>15.478441697545124</v>
      </c>
      <c r="CY157">
        <v>3</v>
      </c>
      <c r="CZ157" t="s">
        <v>111</v>
      </c>
      <c r="DA157" t="s">
        <v>111</v>
      </c>
      <c r="DB157">
        <v>8.3333333333333329E-2</v>
      </c>
      <c r="DC157">
        <v>8.3333333333333329E-2</v>
      </c>
      <c r="DD157" t="s">
        <v>113</v>
      </c>
      <c r="DE157" t="s">
        <v>113</v>
      </c>
      <c r="DF157" t="s">
        <v>113</v>
      </c>
      <c r="DG157" t="s">
        <v>113</v>
      </c>
      <c r="DH157" t="s">
        <v>113</v>
      </c>
      <c r="DI157" t="s">
        <v>113</v>
      </c>
      <c r="DJ157">
        <v>1</v>
      </c>
      <c r="DK157">
        <v>1</v>
      </c>
      <c r="DL157" t="s">
        <v>111</v>
      </c>
      <c r="DM157" t="s">
        <v>111</v>
      </c>
      <c r="DN157" t="s">
        <v>113</v>
      </c>
      <c r="DO157" t="s">
        <v>113</v>
      </c>
      <c r="DP157" t="s">
        <v>113</v>
      </c>
      <c r="DQ157" t="s">
        <v>113</v>
      </c>
      <c r="DR157">
        <v>0</v>
      </c>
      <c r="DS157">
        <v>0</v>
      </c>
      <c r="DT157" t="s">
        <v>111</v>
      </c>
      <c r="DU157" t="s">
        <v>111</v>
      </c>
      <c r="DV157">
        <v>3</v>
      </c>
      <c r="DW157">
        <v>3</v>
      </c>
      <c r="DX157" t="s">
        <v>111</v>
      </c>
      <c r="DY157" t="s">
        <v>111</v>
      </c>
      <c r="DZ157">
        <v>4</v>
      </c>
      <c r="EA157">
        <v>4</v>
      </c>
      <c r="EB157" t="s">
        <v>111</v>
      </c>
      <c r="EC157" t="s">
        <v>111</v>
      </c>
      <c r="ED157" t="s">
        <v>113</v>
      </c>
      <c r="EE157" t="s">
        <v>113</v>
      </c>
      <c r="EF157" t="s">
        <v>113</v>
      </c>
      <c r="EG157" t="s">
        <v>113</v>
      </c>
      <c r="EH157" s="4" t="s">
        <v>113</v>
      </c>
      <c r="EI157" s="10">
        <v>0.57199999999999995</v>
      </c>
      <c r="EJ157" s="10">
        <v>0.85799999999999998</v>
      </c>
      <c r="EK157" s="10">
        <v>0.28600000000000003</v>
      </c>
      <c r="EL157" t="s">
        <v>254</v>
      </c>
      <c r="EM157">
        <v>0</v>
      </c>
      <c r="EN157" t="s">
        <v>113</v>
      </c>
      <c r="EO157" s="8">
        <v>19.600000000000009</v>
      </c>
      <c r="EP157" s="8">
        <v>65.279809802487193</v>
      </c>
      <c r="EQ157" t="s">
        <v>113</v>
      </c>
      <c r="ER157" t="s">
        <v>113</v>
      </c>
      <c r="ES157" t="s">
        <v>113</v>
      </c>
      <c r="ET157" t="s">
        <v>113</v>
      </c>
      <c r="EU157" t="s">
        <v>113</v>
      </c>
      <c r="EV157" t="s">
        <v>113</v>
      </c>
      <c r="EW157" s="8" t="s">
        <v>113</v>
      </c>
      <c r="EY157" s="8" t="s">
        <v>113</v>
      </c>
      <c r="FA157" s="8"/>
      <c r="FC157" s="8" t="s">
        <v>113</v>
      </c>
      <c r="FD157" s="8" t="s">
        <v>113</v>
      </c>
      <c r="FE157" s="8" t="s">
        <v>113</v>
      </c>
      <c r="FF157" t="s">
        <v>113</v>
      </c>
      <c r="FG157" t="s">
        <v>113</v>
      </c>
      <c r="FH157" s="8" t="s">
        <v>113</v>
      </c>
      <c r="FI157" s="8" t="s">
        <v>113</v>
      </c>
      <c r="FJ157" s="8" t="s">
        <v>113</v>
      </c>
    </row>
    <row r="158" spans="1:166" x14ac:dyDescent="0.2">
      <c r="A158" t="s">
        <v>387</v>
      </c>
      <c r="B158" t="s">
        <v>23</v>
      </c>
      <c r="C158" t="s">
        <v>167</v>
      </c>
      <c r="D158" t="s">
        <v>149</v>
      </c>
      <c r="E158">
        <v>1</v>
      </c>
      <c r="F158" t="s">
        <v>134</v>
      </c>
      <c r="G158">
        <v>13</v>
      </c>
      <c r="H158" s="2" t="s">
        <v>252</v>
      </c>
      <c r="I158" s="3">
        <v>30.745249999999999</v>
      </c>
      <c r="J158" s="3">
        <v>-81.473699999999994</v>
      </c>
      <c r="K158" s="3" t="s">
        <v>489</v>
      </c>
      <c r="L158" t="s">
        <v>113</v>
      </c>
      <c r="M158" t="s">
        <v>113</v>
      </c>
      <c r="N158" t="s">
        <v>113</v>
      </c>
      <c r="O158" t="s">
        <v>113</v>
      </c>
      <c r="P158" t="s">
        <v>113</v>
      </c>
      <c r="Q158" t="s">
        <v>113</v>
      </c>
      <c r="R158">
        <v>6</v>
      </c>
      <c r="S158">
        <v>2.4</v>
      </c>
      <c r="T158">
        <v>0</v>
      </c>
      <c r="U158" t="s">
        <v>113</v>
      </c>
      <c r="V158" s="9">
        <v>34</v>
      </c>
      <c r="W158" s="9">
        <v>34</v>
      </c>
      <c r="X158" t="s">
        <v>113</v>
      </c>
      <c r="Y158" t="s">
        <v>113</v>
      </c>
      <c r="Z158" s="7">
        <v>6.9</v>
      </c>
      <c r="AA158" s="7">
        <v>6.9</v>
      </c>
      <c r="AB158" t="s">
        <v>113</v>
      </c>
      <c r="AC158" t="s">
        <v>113</v>
      </c>
      <c r="AD158" t="s">
        <v>113</v>
      </c>
      <c r="AE158" t="s">
        <v>113</v>
      </c>
      <c r="AF158" t="s">
        <v>113</v>
      </c>
      <c r="AG158" t="s">
        <v>113</v>
      </c>
      <c r="AH158" s="7">
        <v>-4.4000000000000004</v>
      </c>
      <c r="AI158" s="7">
        <v>-4.4000000000000004</v>
      </c>
      <c r="AJ158" s="7" t="s">
        <v>113</v>
      </c>
      <c r="AK158" s="7">
        <v>0.97999999999999987</v>
      </c>
      <c r="AL158" s="8">
        <v>2.61</v>
      </c>
      <c r="AM158" s="8">
        <v>0.3</v>
      </c>
      <c r="AN158" s="8">
        <v>0.03</v>
      </c>
      <c r="AO158" s="8">
        <v>1.3333333333333334E-2</v>
      </c>
      <c r="AP158" s="8">
        <v>0.01</v>
      </c>
      <c r="AQ158" s="8">
        <v>0.02</v>
      </c>
      <c r="AR158" s="8">
        <v>0.01</v>
      </c>
      <c r="AS158" s="8">
        <v>0.02</v>
      </c>
      <c r="AT158" s="8">
        <v>0.02</v>
      </c>
      <c r="AU158" s="8">
        <v>0.02</v>
      </c>
      <c r="AV158" s="8">
        <v>0.02</v>
      </c>
      <c r="AW158" s="8">
        <v>6.0000000000000005E-2</v>
      </c>
      <c r="AX158" s="8">
        <v>7.0000000000000007E-2</v>
      </c>
      <c r="AY158" s="8">
        <v>0.04</v>
      </c>
      <c r="AZ158" s="8">
        <v>7.0000000000000007E-2</v>
      </c>
      <c r="BA158">
        <v>0</v>
      </c>
      <c r="BB158" t="s">
        <v>113</v>
      </c>
      <c r="BC158" s="9">
        <v>30</v>
      </c>
      <c r="BD158" s="9">
        <v>1</v>
      </c>
      <c r="BE158" s="8" t="s">
        <v>113</v>
      </c>
      <c r="BF158" s="8" t="s">
        <v>113</v>
      </c>
      <c r="BG158" s="8" t="s">
        <v>113</v>
      </c>
      <c r="BH158">
        <v>0.3</v>
      </c>
      <c r="BI158">
        <v>0.7</v>
      </c>
      <c r="BJ158">
        <v>0</v>
      </c>
      <c r="BK158">
        <v>14</v>
      </c>
      <c r="BL158">
        <v>11</v>
      </c>
      <c r="BM158">
        <v>15</v>
      </c>
      <c r="BN158">
        <v>19</v>
      </c>
      <c r="BO158">
        <v>16</v>
      </c>
      <c r="BP158">
        <v>17</v>
      </c>
      <c r="BQ158">
        <v>10</v>
      </c>
      <c r="BR158">
        <v>7</v>
      </c>
      <c r="BS158">
        <v>12</v>
      </c>
      <c r="BT158">
        <v>15</v>
      </c>
      <c r="BU158" t="s">
        <v>111</v>
      </c>
      <c r="BV158" t="s">
        <v>111</v>
      </c>
      <c r="BW158" t="s">
        <v>111</v>
      </c>
      <c r="BX158" t="s">
        <v>111</v>
      </c>
      <c r="BY158" t="s">
        <v>111</v>
      </c>
      <c r="BZ158">
        <v>13.6</v>
      </c>
      <c r="CA158" t="s">
        <v>113</v>
      </c>
      <c r="CB158" t="s">
        <v>113</v>
      </c>
      <c r="CC158" t="s">
        <v>113</v>
      </c>
      <c r="CD158" t="s">
        <v>113</v>
      </c>
      <c r="CE158" t="s">
        <v>113</v>
      </c>
      <c r="CF158" t="s">
        <v>113</v>
      </c>
      <c r="CG158" t="s">
        <v>113</v>
      </c>
      <c r="CH158" t="s">
        <v>113</v>
      </c>
      <c r="CI158" t="s">
        <v>113</v>
      </c>
      <c r="CJ158" t="s">
        <v>113</v>
      </c>
      <c r="CK158" t="s">
        <v>113</v>
      </c>
      <c r="CL158" t="s">
        <v>113</v>
      </c>
      <c r="CM158" t="s">
        <v>113</v>
      </c>
      <c r="CN158" t="s">
        <v>113</v>
      </c>
      <c r="CO158" t="s">
        <v>113</v>
      </c>
      <c r="CP158" t="s">
        <v>113</v>
      </c>
      <c r="CQ158">
        <v>25</v>
      </c>
      <c r="CR158">
        <v>25</v>
      </c>
      <c r="CS158" t="s">
        <v>111</v>
      </c>
      <c r="CT158" t="s">
        <v>111</v>
      </c>
      <c r="CU158">
        <v>3.2188758248682006</v>
      </c>
      <c r="CV158">
        <v>2.6100697927420065</v>
      </c>
      <c r="CW158">
        <v>1.7218665937981688</v>
      </c>
      <c r="CX158">
        <v>5.5949622452591816</v>
      </c>
      <c r="CY158">
        <v>6</v>
      </c>
      <c r="CZ158" t="s">
        <v>111</v>
      </c>
      <c r="DA158" t="s">
        <v>111</v>
      </c>
      <c r="DB158">
        <v>0.24</v>
      </c>
      <c r="DC158">
        <v>0.24</v>
      </c>
      <c r="DD158" t="s">
        <v>113</v>
      </c>
      <c r="DE158" t="s">
        <v>113</v>
      </c>
      <c r="DF158" t="s">
        <v>113</v>
      </c>
      <c r="DG158" t="s">
        <v>113</v>
      </c>
      <c r="DH158" t="s">
        <v>113</v>
      </c>
      <c r="DI158" t="s">
        <v>113</v>
      </c>
      <c r="DJ158">
        <v>1</v>
      </c>
      <c r="DK158">
        <v>1</v>
      </c>
      <c r="DL158" t="s">
        <v>111</v>
      </c>
      <c r="DM158" t="s">
        <v>111</v>
      </c>
      <c r="DN158" t="s">
        <v>113</v>
      </c>
      <c r="DO158" t="s">
        <v>113</v>
      </c>
      <c r="DP158" t="s">
        <v>113</v>
      </c>
      <c r="DQ158" t="s">
        <v>113</v>
      </c>
      <c r="DR158">
        <v>0</v>
      </c>
      <c r="DS158">
        <v>0</v>
      </c>
      <c r="DT158" t="s">
        <v>111</v>
      </c>
      <c r="DU158" t="s">
        <v>111</v>
      </c>
      <c r="DV158">
        <v>1</v>
      </c>
      <c r="DW158">
        <v>1</v>
      </c>
      <c r="DX158" t="s">
        <v>111</v>
      </c>
      <c r="DY158" t="s">
        <v>111</v>
      </c>
      <c r="DZ158">
        <v>3</v>
      </c>
      <c r="EA158">
        <v>3</v>
      </c>
      <c r="EB158" t="s">
        <v>111</v>
      </c>
      <c r="EC158" t="s">
        <v>111</v>
      </c>
      <c r="ED158" t="s">
        <v>113</v>
      </c>
      <c r="EE158" t="s">
        <v>113</v>
      </c>
      <c r="EF158" t="s">
        <v>113</v>
      </c>
      <c r="EG158" t="s">
        <v>113</v>
      </c>
      <c r="EH158" s="4" t="s">
        <v>113</v>
      </c>
      <c r="EI158" s="10">
        <v>0.57499999999999996</v>
      </c>
      <c r="EJ158" s="10">
        <v>0.93799999999999994</v>
      </c>
      <c r="EK158" s="10">
        <v>0.36299999999999999</v>
      </c>
      <c r="EL158" t="s">
        <v>113</v>
      </c>
      <c r="EM158">
        <v>0</v>
      </c>
      <c r="EN158" t="s">
        <v>113</v>
      </c>
      <c r="EO158" s="8">
        <v>17.346938775510214</v>
      </c>
      <c r="EP158" s="8">
        <v>62.685930260911974</v>
      </c>
      <c r="EQ158" t="s">
        <v>113</v>
      </c>
      <c r="ER158" t="s">
        <v>113</v>
      </c>
      <c r="ES158" t="s">
        <v>113</v>
      </c>
      <c r="ET158" t="s">
        <v>113</v>
      </c>
      <c r="EU158" t="s">
        <v>113</v>
      </c>
      <c r="EV158" t="s">
        <v>113</v>
      </c>
      <c r="EW158" s="8" t="s">
        <v>113</v>
      </c>
      <c r="EY158" s="8" t="s">
        <v>113</v>
      </c>
      <c r="FA158" s="8"/>
      <c r="FC158" s="8" t="s">
        <v>113</v>
      </c>
      <c r="FD158" s="8" t="s">
        <v>113</v>
      </c>
      <c r="FE158" s="8" t="s">
        <v>113</v>
      </c>
      <c r="FF158" t="s">
        <v>113</v>
      </c>
      <c r="FG158" t="s">
        <v>113</v>
      </c>
      <c r="FH158" s="8" t="s">
        <v>113</v>
      </c>
      <c r="FI158" s="8" t="s">
        <v>113</v>
      </c>
      <c r="FJ158" s="8" t="s">
        <v>113</v>
      </c>
    </row>
    <row r="159" spans="1:166" x14ac:dyDescent="0.2">
      <c r="A159" t="s">
        <v>277</v>
      </c>
      <c r="B159" t="s">
        <v>23</v>
      </c>
      <c r="C159" t="s">
        <v>167</v>
      </c>
      <c r="D159" t="s">
        <v>149</v>
      </c>
      <c r="E159">
        <v>1</v>
      </c>
      <c r="F159" t="s">
        <v>135</v>
      </c>
      <c r="G159">
        <v>13</v>
      </c>
      <c r="H159" s="2" t="s">
        <v>252</v>
      </c>
      <c r="I159" s="3">
        <v>30.745249999999999</v>
      </c>
      <c r="J159" s="3">
        <v>-81.473699999999994</v>
      </c>
      <c r="K159" s="3" t="s">
        <v>491</v>
      </c>
      <c r="L159" t="s">
        <v>113</v>
      </c>
      <c r="M159" t="s">
        <v>113</v>
      </c>
      <c r="N159" t="s">
        <v>113</v>
      </c>
      <c r="O159" t="s">
        <v>113</v>
      </c>
      <c r="P159" t="s">
        <v>113</v>
      </c>
      <c r="Q159" t="s">
        <v>113</v>
      </c>
      <c r="R159">
        <v>10</v>
      </c>
      <c r="S159">
        <v>4</v>
      </c>
      <c r="T159">
        <v>0</v>
      </c>
      <c r="U159" t="s">
        <v>113</v>
      </c>
      <c r="V159" s="9">
        <v>35</v>
      </c>
      <c r="W159" s="9">
        <v>35</v>
      </c>
      <c r="X159" t="s">
        <v>113</v>
      </c>
      <c r="Y159" t="s">
        <v>113</v>
      </c>
      <c r="Z159" s="7">
        <v>7.1</v>
      </c>
      <c r="AA159" s="7">
        <v>7.1</v>
      </c>
      <c r="AB159" t="s">
        <v>113</v>
      </c>
      <c r="AC159" t="s">
        <v>113</v>
      </c>
      <c r="AD159" t="s">
        <v>113</v>
      </c>
      <c r="AE159" t="s">
        <v>113</v>
      </c>
      <c r="AF159" t="s">
        <v>113</v>
      </c>
      <c r="AG159" t="s">
        <v>113</v>
      </c>
      <c r="AH159" s="7">
        <v>-105</v>
      </c>
      <c r="AI159" s="7">
        <v>-105</v>
      </c>
      <c r="AJ159" s="7" t="s">
        <v>113</v>
      </c>
      <c r="AK159" s="7">
        <v>-0.68</v>
      </c>
      <c r="AL159" s="8">
        <v>-0.46</v>
      </c>
      <c r="AM159" s="8">
        <v>-1.28</v>
      </c>
      <c r="AN159" s="8">
        <v>-0.3</v>
      </c>
      <c r="AO159" s="8">
        <v>0.01</v>
      </c>
      <c r="AP159" s="8">
        <v>0.02</v>
      </c>
      <c r="AQ159" s="8">
        <v>0.01</v>
      </c>
      <c r="AR159" s="8">
        <v>0</v>
      </c>
      <c r="AS159" s="8">
        <v>0.03</v>
      </c>
      <c r="AT159" s="8">
        <v>0.03</v>
      </c>
      <c r="AU159" s="8">
        <v>0.02</v>
      </c>
      <c r="AV159" s="8">
        <v>0.04</v>
      </c>
      <c r="AW159" s="8">
        <v>9.6666666666666679E-2</v>
      </c>
      <c r="AX159" s="8">
        <v>0.13</v>
      </c>
      <c r="AY159" s="8">
        <v>7.0000000000000007E-2</v>
      </c>
      <c r="AZ159" s="8">
        <v>0.09</v>
      </c>
      <c r="BA159">
        <v>0</v>
      </c>
      <c r="BB159" t="s">
        <v>113</v>
      </c>
      <c r="BC159" s="9">
        <v>2</v>
      </c>
      <c r="BD159" s="9">
        <v>1</v>
      </c>
      <c r="BE159" s="8" t="s">
        <v>113</v>
      </c>
      <c r="BF159" s="8" t="s">
        <v>113</v>
      </c>
      <c r="BG159" s="8" t="s">
        <v>113</v>
      </c>
      <c r="BH159">
        <v>0.3</v>
      </c>
      <c r="BI159">
        <v>0.7</v>
      </c>
      <c r="BJ159">
        <v>0</v>
      </c>
      <c r="BK159">
        <v>0</v>
      </c>
      <c r="BL159" t="s">
        <v>113</v>
      </c>
      <c r="BM159" t="s">
        <v>113</v>
      </c>
      <c r="BN159" t="s">
        <v>113</v>
      </c>
      <c r="BO159" t="s">
        <v>113</v>
      </c>
      <c r="BP159" t="s">
        <v>113</v>
      </c>
      <c r="BQ159" t="s">
        <v>113</v>
      </c>
      <c r="BR159" t="s">
        <v>113</v>
      </c>
      <c r="BS159" t="s">
        <v>113</v>
      </c>
      <c r="BT159" t="s">
        <v>113</v>
      </c>
      <c r="BU159" t="s">
        <v>111</v>
      </c>
      <c r="BV159" t="s">
        <v>111</v>
      </c>
      <c r="BW159" t="s">
        <v>111</v>
      </c>
      <c r="BX159" t="s">
        <v>111</v>
      </c>
      <c r="BY159" t="s">
        <v>111</v>
      </c>
      <c r="BZ159">
        <v>0</v>
      </c>
      <c r="CA159" t="s">
        <v>113</v>
      </c>
      <c r="CB159" t="s">
        <v>113</v>
      </c>
      <c r="CC159" t="s">
        <v>113</v>
      </c>
      <c r="CD159" t="s">
        <v>113</v>
      </c>
      <c r="CE159" t="s">
        <v>113</v>
      </c>
      <c r="CF159" t="s">
        <v>113</v>
      </c>
      <c r="CG159" t="s">
        <v>113</v>
      </c>
      <c r="CH159" t="s">
        <v>113</v>
      </c>
      <c r="CI159" t="s">
        <v>113</v>
      </c>
      <c r="CJ159" t="s">
        <v>113</v>
      </c>
      <c r="CK159" t="s">
        <v>113</v>
      </c>
      <c r="CL159" t="s">
        <v>113</v>
      </c>
      <c r="CM159" t="s">
        <v>113</v>
      </c>
      <c r="CN159" t="s">
        <v>113</v>
      </c>
      <c r="CO159" t="s">
        <v>113</v>
      </c>
      <c r="CP159" t="s">
        <v>113</v>
      </c>
      <c r="CQ159">
        <v>0</v>
      </c>
      <c r="CR159">
        <v>0</v>
      </c>
      <c r="CS159" t="s">
        <v>111</v>
      </c>
      <c r="CT159" t="s">
        <v>111</v>
      </c>
      <c r="CU159" t="s">
        <v>111</v>
      </c>
      <c r="CV159" t="s">
        <v>111</v>
      </c>
      <c r="CW159" t="s">
        <v>111</v>
      </c>
      <c r="CX159">
        <v>0</v>
      </c>
      <c r="CY159">
        <v>0</v>
      </c>
      <c r="CZ159" t="s">
        <v>111</v>
      </c>
      <c r="DA159" t="s">
        <v>111</v>
      </c>
      <c r="DB159" t="s">
        <v>113</v>
      </c>
      <c r="DC159" t="s">
        <v>113</v>
      </c>
      <c r="DD159" t="s">
        <v>113</v>
      </c>
      <c r="DE159" t="s">
        <v>113</v>
      </c>
      <c r="DF159" t="s">
        <v>113</v>
      </c>
      <c r="DG159" t="s">
        <v>113</v>
      </c>
      <c r="DH159" t="s">
        <v>113</v>
      </c>
      <c r="DI159" t="s">
        <v>113</v>
      </c>
      <c r="DJ159">
        <v>0</v>
      </c>
      <c r="DK159">
        <v>0</v>
      </c>
      <c r="DL159" t="s">
        <v>111</v>
      </c>
      <c r="DM159" t="s">
        <v>111</v>
      </c>
      <c r="DN159" t="s">
        <v>113</v>
      </c>
      <c r="DO159" t="s">
        <v>113</v>
      </c>
      <c r="DP159" t="s">
        <v>113</v>
      </c>
      <c r="DQ159" t="s">
        <v>113</v>
      </c>
      <c r="DR159">
        <v>0</v>
      </c>
      <c r="DS159">
        <v>0</v>
      </c>
      <c r="DT159" t="s">
        <v>111</v>
      </c>
      <c r="DU159" t="s">
        <v>111</v>
      </c>
      <c r="DV159">
        <v>0</v>
      </c>
      <c r="DW159">
        <v>0</v>
      </c>
      <c r="DX159" t="s">
        <v>111</v>
      </c>
      <c r="DY159" t="s">
        <v>111</v>
      </c>
      <c r="DZ159">
        <v>24</v>
      </c>
      <c r="EA159">
        <v>24</v>
      </c>
      <c r="EB159" t="s">
        <v>111</v>
      </c>
      <c r="EC159" t="s">
        <v>111</v>
      </c>
      <c r="ED159" t="s">
        <v>113</v>
      </c>
      <c r="EE159" t="s">
        <v>113</v>
      </c>
      <c r="EF159" t="s">
        <v>113</v>
      </c>
      <c r="EG159" t="s">
        <v>113</v>
      </c>
      <c r="EH159" s="4" t="s">
        <v>113</v>
      </c>
      <c r="EI159" s="10" t="s">
        <v>113</v>
      </c>
      <c r="EJ159" s="10" t="s">
        <v>113</v>
      </c>
      <c r="EK159" s="10" t="s">
        <v>113</v>
      </c>
      <c r="EL159" s="10" t="s">
        <v>113</v>
      </c>
      <c r="EM159">
        <v>0</v>
      </c>
      <c r="EN159" s="10" t="s">
        <v>113</v>
      </c>
      <c r="EO159" s="8">
        <v>27.254901960784313</v>
      </c>
      <c r="EP159" s="8">
        <v>76.92331138746647</v>
      </c>
      <c r="EQ159" t="s">
        <v>113</v>
      </c>
      <c r="ER159" t="s">
        <v>113</v>
      </c>
      <c r="ES159" t="s">
        <v>113</v>
      </c>
      <c r="ET159" t="s">
        <v>113</v>
      </c>
      <c r="EU159" t="s">
        <v>113</v>
      </c>
      <c r="EV159" t="s">
        <v>113</v>
      </c>
      <c r="EW159" s="8" t="s">
        <v>113</v>
      </c>
      <c r="EY159" s="8" t="s">
        <v>113</v>
      </c>
      <c r="FA159" s="8"/>
      <c r="FC159" s="8" t="s">
        <v>113</v>
      </c>
      <c r="FD159" s="8" t="s">
        <v>113</v>
      </c>
      <c r="FE159" s="8" t="s">
        <v>113</v>
      </c>
      <c r="FF159" t="s">
        <v>113</v>
      </c>
      <c r="FG159" t="s">
        <v>113</v>
      </c>
      <c r="FH159" s="8" t="s">
        <v>113</v>
      </c>
      <c r="FI159" s="8" t="s">
        <v>113</v>
      </c>
      <c r="FJ159" s="8" t="s">
        <v>113</v>
      </c>
    </row>
    <row r="160" spans="1:166" x14ac:dyDescent="0.2">
      <c r="A160" t="s">
        <v>388</v>
      </c>
      <c r="B160" t="s">
        <v>23</v>
      </c>
      <c r="C160" t="s">
        <v>167</v>
      </c>
      <c r="D160" t="s">
        <v>149</v>
      </c>
      <c r="E160">
        <v>1</v>
      </c>
      <c r="F160" t="s">
        <v>220</v>
      </c>
      <c r="G160">
        <v>13</v>
      </c>
      <c r="H160" s="2" t="s">
        <v>252</v>
      </c>
      <c r="I160" s="3">
        <v>30.745249999999999</v>
      </c>
      <c r="J160" s="3">
        <v>-81.473699999999994</v>
      </c>
      <c r="K160" s="3" t="s">
        <v>489</v>
      </c>
      <c r="L160" t="s">
        <v>113</v>
      </c>
      <c r="M160" t="s">
        <v>113</v>
      </c>
      <c r="N160" t="s">
        <v>113</v>
      </c>
      <c r="O160" t="s">
        <v>113</v>
      </c>
      <c r="P160" t="s">
        <v>113</v>
      </c>
      <c r="Q160" t="s">
        <v>113</v>
      </c>
      <c r="R160">
        <v>12</v>
      </c>
      <c r="S160">
        <v>4.8</v>
      </c>
      <c r="T160">
        <v>0</v>
      </c>
      <c r="U160" t="s">
        <v>113</v>
      </c>
      <c r="V160" s="9">
        <v>33</v>
      </c>
      <c r="W160" s="9">
        <v>33</v>
      </c>
      <c r="X160" t="s">
        <v>113</v>
      </c>
      <c r="Y160" t="s">
        <v>113</v>
      </c>
      <c r="Z160" s="7">
        <v>7.2</v>
      </c>
      <c r="AA160" s="7">
        <v>7.2</v>
      </c>
      <c r="AB160" t="s">
        <v>113</v>
      </c>
      <c r="AC160" t="s">
        <v>113</v>
      </c>
      <c r="AD160" t="s">
        <v>113</v>
      </c>
      <c r="AE160" t="s">
        <v>113</v>
      </c>
      <c r="AF160" t="s">
        <v>113</v>
      </c>
      <c r="AG160" t="s">
        <v>113</v>
      </c>
      <c r="AH160" s="7">
        <v>-286</v>
      </c>
      <c r="AI160" s="7">
        <v>-286</v>
      </c>
      <c r="AJ160" s="7" t="s">
        <v>113</v>
      </c>
      <c r="AK160" s="7">
        <v>-0.38666666666666671</v>
      </c>
      <c r="AL160" s="8">
        <v>-0.32</v>
      </c>
      <c r="AM160" s="8">
        <v>-0.31</v>
      </c>
      <c r="AN160" s="8">
        <v>-0.53</v>
      </c>
      <c r="AO160" s="8">
        <v>6.6666666666666671E-3</v>
      </c>
      <c r="AP160" s="8">
        <v>0.01</v>
      </c>
      <c r="AQ160" s="8">
        <v>0</v>
      </c>
      <c r="AR160" s="8">
        <v>0.01</v>
      </c>
      <c r="AS160" s="8">
        <v>4.6666666666666669E-2</v>
      </c>
      <c r="AT160" s="8">
        <v>0.03</v>
      </c>
      <c r="AU160" s="8">
        <v>0.08</v>
      </c>
      <c r="AV160" s="8">
        <v>0.03</v>
      </c>
      <c r="AW160" s="8">
        <v>0.11333333333333334</v>
      </c>
      <c r="AX160" s="8">
        <v>0.08</v>
      </c>
      <c r="AY160" s="8">
        <v>0.18</v>
      </c>
      <c r="AZ160" s="8">
        <v>0.08</v>
      </c>
      <c r="BA160">
        <v>0</v>
      </c>
      <c r="BB160" t="s">
        <v>113</v>
      </c>
      <c r="BC160" s="9">
        <v>5</v>
      </c>
      <c r="BD160" s="9">
        <v>1</v>
      </c>
      <c r="BE160" s="8" t="s">
        <v>113</v>
      </c>
      <c r="BF160" s="8" t="s">
        <v>113</v>
      </c>
      <c r="BG160" s="8" t="s">
        <v>113</v>
      </c>
      <c r="BH160">
        <v>0.9</v>
      </c>
      <c r="BI160">
        <v>0.1</v>
      </c>
      <c r="BJ160">
        <v>0</v>
      </c>
      <c r="BK160">
        <v>15</v>
      </c>
      <c r="BL160">
        <v>4</v>
      </c>
      <c r="BM160">
        <v>11</v>
      </c>
      <c r="BN160">
        <v>10</v>
      </c>
      <c r="BO160">
        <v>18</v>
      </c>
      <c r="BP160">
        <v>14</v>
      </c>
      <c r="BQ160">
        <v>14</v>
      </c>
      <c r="BR160" t="s">
        <v>113</v>
      </c>
      <c r="BS160" t="s">
        <v>113</v>
      </c>
      <c r="BT160" t="s">
        <v>113</v>
      </c>
      <c r="BU160" t="s">
        <v>111</v>
      </c>
      <c r="BV160" t="s">
        <v>111</v>
      </c>
      <c r="BW160" t="s">
        <v>111</v>
      </c>
      <c r="BX160" t="s">
        <v>111</v>
      </c>
      <c r="BY160" t="s">
        <v>111</v>
      </c>
      <c r="BZ160">
        <v>12.285714285714286</v>
      </c>
      <c r="CA160" t="s">
        <v>113</v>
      </c>
      <c r="CB160" t="s">
        <v>113</v>
      </c>
      <c r="CC160" t="s">
        <v>113</v>
      </c>
      <c r="CD160" t="s">
        <v>113</v>
      </c>
      <c r="CE160" t="s">
        <v>113</v>
      </c>
      <c r="CF160" t="s">
        <v>113</v>
      </c>
      <c r="CG160" t="s">
        <v>113</v>
      </c>
      <c r="CH160" t="s">
        <v>113</v>
      </c>
      <c r="CI160" t="s">
        <v>113</v>
      </c>
      <c r="CJ160" t="s">
        <v>113</v>
      </c>
      <c r="CK160" t="s">
        <v>113</v>
      </c>
      <c r="CL160" t="s">
        <v>113</v>
      </c>
      <c r="CM160" t="s">
        <v>113</v>
      </c>
      <c r="CN160" t="s">
        <v>113</v>
      </c>
      <c r="CO160" t="s">
        <v>113</v>
      </c>
      <c r="CP160" t="s">
        <v>113</v>
      </c>
      <c r="CQ160">
        <v>7</v>
      </c>
      <c r="CR160">
        <v>7</v>
      </c>
      <c r="CS160" t="s">
        <v>111</v>
      </c>
      <c r="CT160" t="s">
        <v>111</v>
      </c>
      <c r="CU160">
        <v>1.9459101490553132</v>
      </c>
      <c r="CV160">
        <v>2.5084371471981943</v>
      </c>
      <c r="CW160">
        <v>0.5410022706592521</v>
      </c>
      <c r="CX160">
        <v>1.7177276277062492</v>
      </c>
      <c r="CY160">
        <v>0</v>
      </c>
      <c r="CZ160" t="s">
        <v>111</v>
      </c>
      <c r="DA160" t="s">
        <v>111</v>
      </c>
      <c r="DB160">
        <v>0</v>
      </c>
      <c r="DC160">
        <v>0</v>
      </c>
      <c r="DD160" t="s">
        <v>113</v>
      </c>
      <c r="DE160" t="s">
        <v>113</v>
      </c>
      <c r="DF160" t="s">
        <v>113</v>
      </c>
      <c r="DG160" t="s">
        <v>113</v>
      </c>
      <c r="DH160" t="s">
        <v>113</v>
      </c>
      <c r="DI160" t="s">
        <v>113</v>
      </c>
      <c r="DJ160">
        <v>2</v>
      </c>
      <c r="DK160">
        <v>2</v>
      </c>
      <c r="DL160" t="s">
        <v>111</v>
      </c>
      <c r="DM160" t="s">
        <v>111</v>
      </c>
      <c r="DN160" t="s">
        <v>113</v>
      </c>
      <c r="DO160" t="s">
        <v>113</v>
      </c>
      <c r="DP160" t="s">
        <v>113</v>
      </c>
      <c r="DQ160" t="s">
        <v>113</v>
      </c>
      <c r="DR160">
        <v>0</v>
      </c>
      <c r="DS160">
        <v>0</v>
      </c>
      <c r="DT160" t="s">
        <v>111</v>
      </c>
      <c r="DU160" t="s">
        <v>111</v>
      </c>
      <c r="DV160">
        <v>1</v>
      </c>
      <c r="DW160">
        <v>1</v>
      </c>
      <c r="DX160" t="s">
        <v>111</v>
      </c>
      <c r="DY160" t="s">
        <v>111</v>
      </c>
      <c r="DZ160">
        <v>6</v>
      </c>
      <c r="EA160">
        <v>6</v>
      </c>
      <c r="EB160" t="s">
        <v>111</v>
      </c>
      <c r="EC160" t="s">
        <v>111</v>
      </c>
      <c r="ED160" t="s">
        <v>113</v>
      </c>
      <c r="EE160" t="s">
        <v>113</v>
      </c>
      <c r="EF160" t="s">
        <v>113</v>
      </c>
      <c r="EG160" t="s">
        <v>113</v>
      </c>
      <c r="EH160" s="4" t="s">
        <v>113</v>
      </c>
      <c r="EI160" s="10">
        <v>0.57899999999999996</v>
      </c>
      <c r="EJ160" s="10">
        <v>2.37</v>
      </c>
      <c r="EK160" s="10">
        <v>1.7910000000000001</v>
      </c>
      <c r="EL160" t="s">
        <v>113</v>
      </c>
      <c r="EM160">
        <v>0</v>
      </c>
      <c r="EN160" t="s">
        <v>113</v>
      </c>
      <c r="EO160" s="8">
        <v>29.811320754716974</v>
      </c>
      <c r="EP160" s="8">
        <v>55.968056571567914</v>
      </c>
      <c r="EQ160" t="s">
        <v>113</v>
      </c>
      <c r="ER160" t="s">
        <v>113</v>
      </c>
      <c r="ES160" t="s">
        <v>113</v>
      </c>
      <c r="ET160" t="s">
        <v>113</v>
      </c>
      <c r="EU160" t="s">
        <v>113</v>
      </c>
      <c r="EV160" t="s">
        <v>113</v>
      </c>
      <c r="EW160" s="8" t="s">
        <v>113</v>
      </c>
      <c r="EY160" s="8" t="s">
        <v>113</v>
      </c>
      <c r="FA160" s="8"/>
      <c r="FC160" s="8" t="s">
        <v>113</v>
      </c>
      <c r="FD160" s="8" t="s">
        <v>113</v>
      </c>
      <c r="FE160" s="8" t="s">
        <v>113</v>
      </c>
      <c r="FF160" t="s">
        <v>113</v>
      </c>
      <c r="FG160" t="s">
        <v>113</v>
      </c>
      <c r="FH160" s="8" t="s">
        <v>113</v>
      </c>
      <c r="FI160" s="8" t="s">
        <v>113</v>
      </c>
      <c r="FJ160" s="8" t="s">
        <v>113</v>
      </c>
    </row>
    <row r="161" spans="1:166" x14ac:dyDescent="0.2">
      <c r="A161" t="s">
        <v>389</v>
      </c>
      <c r="B161" t="s">
        <v>23</v>
      </c>
      <c r="C161" t="s">
        <v>167</v>
      </c>
      <c r="D161" t="s">
        <v>149</v>
      </c>
      <c r="E161">
        <v>1</v>
      </c>
      <c r="F161" t="s">
        <v>221</v>
      </c>
      <c r="G161">
        <v>13</v>
      </c>
      <c r="H161" s="2" t="s">
        <v>252</v>
      </c>
      <c r="I161" s="3">
        <v>30.745249999999999</v>
      </c>
      <c r="J161" s="3">
        <v>-81.473699999999994</v>
      </c>
      <c r="K161" s="3" t="s">
        <v>489</v>
      </c>
      <c r="L161" t="s">
        <v>113</v>
      </c>
      <c r="M161" t="s">
        <v>113</v>
      </c>
      <c r="N161" t="s">
        <v>113</v>
      </c>
      <c r="O161" t="s">
        <v>113</v>
      </c>
      <c r="P161" t="s">
        <v>113</v>
      </c>
      <c r="Q161" t="s">
        <v>113</v>
      </c>
      <c r="R161">
        <v>4</v>
      </c>
      <c r="S161">
        <v>1.6</v>
      </c>
      <c r="T161">
        <v>0</v>
      </c>
      <c r="U161" t="s">
        <v>113</v>
      </c>
      <c r="V161" s="9">
        <v>33</v>
      </c>
      <c r="W161" s="9">
        <v>33</v>
      </c>
      <c r="X161" t="s">
        <v>113</v>
      </c>
      <c r="Y161" t="s">
        <v>113</v>
      </c>
      <c r="Z161" s="7">
        <v>6.9</v>
      </c>
      <c r="AA161" s="7">
        <v>6.9</v>
      </c>
      <c r="AB161" t="s">
        <v>113</v>
      </c>
      <c r="AC161" t="s">
        <v>113</v>
      </c>
      <c r="AD161" t="s">
        <v>113</v>
      </c>
      <c r="AE161" t="s">
        <v>113</v>
      </c>
      <c r="AF161" t="s">
        <v>113</v>
      </c>
      <c r="AG161" t="s">
        <v>113</v>
      </c>
      <c r="AH161" s="7">
        <v>-259</v>
      </c>
      <c r="AI161" s="7">
        <v>-259</v>
      </c>
      <c r="AJ161" s="7" t="s">
        <v>113</v>
      </c>
      <c r="AK161" s="7">
        <v>3.5466666666666664</v>
      </c>
      <c r="AL161" s="8">
        <v>-0.23</v>
      </c>
      <c r="AM161" s="8">
        <v>9.3699999999999992</v>
      </c>
      <c r="AN161" s="8">
        <v>1.5</v>
      </c>
      <c r="AO161" s="8">
        <v>3.3333333333333335E-3</v>
      </c>
      <c r="AP161" s="8">
        <v>0.01</v>
      </c>
      <c r="AQ161" s="8">
        <v>0</v>
      </c>
      <c r="AR161" s="8">
        <v>0</v>
      </c>
      <c r="AS161" s="8">
        <v>4.6666666666666662E-2</v>
      </c>
      <c r="AT161" s="8">
        <v>0.03</v>
      </c>
      <c r="AU161" s="8">
        <v>0.09</v>
      </c>
      <c r="AV161" s="8">
        <v>0.02</v>
      </c>
      <c r="AW161" s="8">
        <v>9.6666666666666665E-2</v>
      </c>
      <c r="AX161" s="8">
        <v>7.0000000000000007E-2</v>
      </c>
      <c r="AY161" s="8">
        <v>0.18</v>
      </c>
      <c r="AZ161" s="8">
        <v>0.04</v>
      </c>
      <c r="BA161">
        <v>0</v>
      </c>
      <c r="BB161" t="s">
        <v>113</v>
      </c>
      <c r="BC161" s="9">
        <v>10</v>
      </c>
      <c r="BD161" s="9">
        <v>1</v>
      </c>
      <c r="BE161" s="8" t="s">
        <v>113</v>
      </c>
      <c r="BF161" s="8" t="s">
        <v>113</v>
      </c>
      <c r="BG161" s="8" t="s">
        <v>113</v>
      </c>
      <c r="BH161">
        <v>0.4</v>
      </c>
      <c r="BI161">
        <v>0.6</v>
      </c>
      <c r="BJ161">
        <v>0</v>
      </c>
      <c r="BK161">
        <v>6</v>
      </c>
      <c r="BL161">
        <v>8</v>
      </c>
      <c r="BM161">
        <v>19</v>
      </c>
      <c r="BN161">
        <v>16</v>
      </c>
      <c r="BO161">
        <v>11</v>
      </c>
      <c r="BP161">
        <v>8</v>
      </c>
      <c r="BQ161">
        <v>13</v>
      </c>
      <c r="BR161">
        <v>13</v>
      </c>
      <c r="BS161">
        <v>9</v>
      </c>
      <c r="BT161">
        <v>10</v>
      </c>
      <c r="BU161" t="s">
        <v>111</v>
      </c>
      <c r="BV161" t="s">
        <v>111</v>
      </c>
      <c r="BW161" t="s">
        <v>111</v>
      </c>
      <c r="BX161" t="s">
        <v>111</v>
      </c>
      <c r="BY161" t="s">
        <v>111</v>
      </c>
      <c r="BZ161">
        <v>11.3</v>
      </c>
      <c r="CA161" t="s">
        <v>113</v>
      </c>
      <c r="CB161" t="s">
        <v>113</v>
      </c>
      <c r="CC161" t="s">
        <v>113</v>
      </c>
      <c r="CD161" t="s">
        <v>113</v>
      </c>
      <c r="CE161" t="s">
        <v>113</v>
      </c>
      <c r="CF161" t="s">
        <v>113</v>
      </c>
      <c r="CG161" t="s">
        <v>113</v>
      </c>
      <c r="CH161" t="s">
        <v>113</v>
      </c>
      <c r="CI161" t="s">
        <v>113</v>
      </c>
      <c r="CJ161" t="s">
        <v>113</v>
      </c>
      <c r="CK161" t="s">
        <v>113</v>
      </c>
      <c r="CL161" t="s">
        <v>113</v>
      </c>
      <c r="CM161" t="s">
        <v>113</v>
      </c>
      <c r="CN161" t="s">
        <v>113</v>
      </c>
      <c r="CO161" t="s">
        <v>113</v>
      </c>
      <c r="CP161" t="s">
        <v>113</v>
      </c>
      <c r="CQ161">
        <v>16</v>
      </c>
      <c r="CR161">
        <v>16</v>
      </c>
      <c r="CS161" t="s">
        <v>111</v>
      </c>
      <c r="CT161" t="s">
        <v>111</v>
      </c>
      <c r="CU161">
        <v>2.7725887222397811</v>
      </c>
      <c r="CV161">
        <v>2.4248027257182949</v>
      </c>
      <c r="CW161">
        <v>1.010153712747063</v>
      </c>
      <c r="CX161">
        <v>2.746023081328929</v>
      </c>
      <c r="CY161">
        <v>3</v>
      </c>
      <c r="CZ161" t="s">
        <v>111</v>
      </c>
      <c r="DA161" t="s">
        <v>111</v>
      </c>
      <c r="DB161">
        <v>0.1875</v>
      </c>
      <c r="DC161">
        <v>0.1875</v>
      </c>
      <c r="DD161" t="s">
        <v>113</v>
      </c>
      <c r="DE161" t="s">
        <v>113</v>
      </c>
      <c r="DF161" t="s">
        <v>113</v>
      </c>
      <c r="DG161" t="s">
        <v>113</v>
      </c>
      <c r="DH161" t="s">
        <v>113</v>
      </c>
      <c r="DI161" t="s">
        <v>113</v>
      </c>
      <c r="DJ161">
        <v>1</v>
      </c>
      <c r="DK161">
        <v>1</v>
      </c>
      <c r="DL161" t="s">
        <v>111</v>
      </c>
      <c r="DM161" t="s">
        <v>111</v>
      </c>
      <c r="DN161" t="s">
        <v>113</v>
      </c>
      <c r="DO161" t="s">
        <v>113</v>
      </c>
      <c r="DP161" t="s">
        <v>113</v>
      </c>
      <c r="DQ161" t="s">
        <v>113</v>
      </c>
      <c r="DR161">
        <v>0</v>
      </c>
      <c r="DS161">
        <v>0</v>
      </c>
      <c r="DT161" t="s">
        <v>111</v>
      </c>
      <c r="DU161" t="s">
        <v>111</v>
      </c>
      <c r="DV161">
        <v>0</v>
      </c>
      <c r="DW161">
        <v>0</v>
      </c>
      <c r="DX161" t="s">
        <v>111</v>
      </c>
      <c r="DY161" t="s">
        <v>111</v>
      </c>
      <c r="DZ161">
        <v>10</v>
      </c>
      <c r="EA161">
        <v>10</v>
      </c>
      <c r="EB161" t="s">
        <v>111</v>
      </c>
      <c r="EC161" t="s">
        <v>111</v>
      </c>
      <c r="ED161" t="s">
        <v>113</v>
      </c>
      <c r="EE161" t="s">
        <v>113</v>
      </c>
      <c r="EF161" t="s">
        <v>113</v>
      </c>
      <c r="EG161" t="s">
        <v>113</v>
      </c>
      <c r="EH161" s="4" t="s">
        <v>113</v>
      </c>
      <c r="EI161" s="10" t="s">
        <v>113</v>
      </c>
      <c r="EJ161" s="10" t="s">
        <v>113</v>
      </c>
      <c r="EK161" s="10" t="s">
        <v>113</v>
      </c>
      <c r="EL161" s="10" t="s">
        <v>113</v>
      </c>
      <c r="EM161">
        <v>0</v>
      </c>
      <c r="EN161" s="10" t="s">
        <v>113</v>
      </c>
      <c r="EO161" s="8">
        <v>22.682926829268286</v>
      </c>
      <c r="EP161" s="8">
        <v>62.143379663496709</v>
      </c>
      <c r="EQ161" t="s">
        <v>113</v>
      </c>
      <c r="ER161" t="s">
        <v>113</v>
      </c>
      <c r="ES161" t="s">
        <v>113</v>
      </c>
      <c r="ET161" t="s">
        <v>113</v>
      </c>
      <c r="EU161" t="s">
        <v>113</v>
      </c>
      <c r="EV161" t="s">
        <v>113</v>
      </c>
      <c r="EW161" s="8" t="s">
        <v>113</v>
      </c>
      <c r="EY161" s="8" t="s">
        <v>113</v>
      </c>
      <c r="FA161" s="8"/>
      <c r="FC161" s="8" t="s">
        <v>113</v>
      </c>
      <c r="FD161" s="8" t="s">
        <v>113</v>
      </c>
      <c r="FE161" s="8" t="s">
        <v>113</v>
      </c>
      <c r="FF161" t="s">
        <v>113</v>
      </c>
      <c r="FG161" t="s">
        <v>113</v>
      </c>
      <c r="FH161" s="8" t="s">
        <v>113</v>
      </c>
      <c r="FI161" s="8" t="s">
        <v>113</v>
      </c>
      <c r="FJ161" s="8" t="s">
        <v>113</v>
      </c>
    </row>
    <row r="162" spans="1:166" x14ac:dyDescent="0.2">
      <c r="A162" t="s">
        <v>390</v>
      </c>
      <c r="B162" t="s">
        <v>23</v>
      </c>
      <c r="C162" t="s">
        <v>167</v>
      </c>
      <c r="D162" t="s">
        <v>150</v>
      </c>
      <c r="E162">
        <v>2</v>
      </c>
      <c r="F162" t="s">
        <v>134</v>
      </c>
      <c r="G162">
        <v>13</v>
      </c>
      <c r="H162" s="2" t="s">
        <v>252</v>
      </c>
      <c r="I162" s="3">
        <v>30.74457</v>
      </c>
      <c r="J162" s="3">
        <v>-81.473939999999999</v>
      </c>
      <c r="K162" s="3" t="s">
        <v>489</v>
      </c>
      <c r="L162" t="s">
        <v>113</v>
      </c>
      <c r="M162" t="s">
        <v>113</v>
      </c>
      <c r="N162" t="s">
        <v>113</v>
      </c>
      <c r="O162" t="s">
        <v>113</v>
      </c>
      <c r="P162" t="s">
        <v>113</v>
      </c>
      <c r="Q162" t="s">
        <v>113</v>
      </c>
      <c r="R162">
        <v>27</v>
      </c>
      <c r="S162">
        <v>10.8</v>
      </c>
      <c r="T162">
        <v>0</v>
      </c>
      <c r="U162" t="s">
        <v>113</v>
      </c>
      <c r="V162" s="9">
        <v>36</v>
      </c>
      <c r="W162" s="9">
        <v>36</v>
      </c>
      <c r="X162" t="s">
        <v>113</v>
      </c>
      <c r="Y162" t="s">
        <v>113</v>
      </c>
      <c r="Z162" s="7">
        <v>7.6</v>
      </c>
      <c r="AA162" s="7">
        <v>7.6</v>
      </c>
      <c r="AB162" t="s">
        <v>113</v>
      </c>
      <c r="AC162" t="s">
        <v>113</v>
      </c>
      <c r="AD162" t="s">
        <v>113</v>
      </c>
      <c r="AE162" t="s">
        <v>113</v>
      </c>
      <c r="AF162" t="s">
        <v>113</v>
      </c>
      <c r="AG162" t="s">
        <v>113</v>
      </c>
      <c r="AH162" s="7">
        <v>-8</v>
      </c>
      <c r="AI162" s="7">
        <v>-8</v>
      </c>
      <c r="AJ162" s="7" t="s">
        <v>113</v>
      </c>
      <c r="AK162" s="7">
        <v>0.41</v>
      </c>
      <c r="AL162" s="8">
        <v>-0.13</v>
      </c>
      <c r="AM162" s="8">
        <v>1.21</v>
      </c>
      <c r="AN162" s="8">
        <v>0.15</v>
      </c>
      <c r="AO162" s="8">
        <v>0.01</v>
      </c>
      <c r="AP162" s="8">
        <v>0.01</v>
      </c>
      <c r="AQ162" s="8">
        <v>0.01</v>
      </c>
      <c r="AR162" s="8">
        <v>0.01</v>
      </c>
      <c r="AS162" s="8">
        <v>5.3333333333333337E-2</v>
      </c>
      <c r="AT162" s="8">
        <v>0.03</v>
      </c>
      <c r="AU162" s="8">
        <v>0.03</v>
      </c>
      <c r="AV162" s="8">
        <v>0.1</v>
      </c>
      <c r="AW162" s="8">
        <v>0.12666666666666668</v>
      </c>
      <c r="AX162" s="8">
        <v>7.0000000000000007E-2</v>
      </c>
      <c r="AY162" s="8">
        <v>7.0000000000000007E-2</v>
      </c>
      <c r="AZ162" s="8">
        <v>0.24</v>
      </c>
      <c r="BA162">
        <v>0</v>
      </c>
      <c r="BB162" t="s">
        <v>113</v>
      </c>
      <c r="BC162" s="9">
        <v>20</v>
      </c>
      <c r="BD162" s="9">
        <v>1</v>
      </c>
      <c r="BE162" s="8" t="s">
        <v>113</v>
      </c>
      <c r="BF162" s="8" t="s">
        <v>113</v>
      </c>
      <c r="BG162" s="8" t="s">
        <v>113</v>
      </c>
      <c r="BH162">
        <v>0.6</v>
      </c>
      <c r="BI162">
        <v>0.4</v>
      </c>
      <c r="BJ162">
        <v>0</v>
      </c>
      <c r="BK162">
        <v>14</v>
      </c>
      <c r="BL162">
        <v>12</v>
      </c>
      <c r="BM162">
        <v>10</v>
      </c>
      <c r="BN162">
        <v>14</v>
      </c>
      <c r="BO162">
        <v>20</v>
      </c>
      <c r="BP162">
        <v>6</v>
      </c>
      <c r="BQ162">
        <v>9</v>
      </c>
      <c r="BR162">
        <v>12</v>
      </c>
      <c r="BS162">
        <v>7</v>
      </c>
      <c r="BT162">
        <v>15</v>
      </c>
      <c r="BU162" t="s">
        <v>111</v>
      </c>
      <c r="BV162" t="s">
        <v>111</v>
      </c>
      <c r="BW162" t="s">
        <v>111</v>
      </c>
      <c r="BX162" t="s">
        <v>111</v>
      </c>
      <c r="BY162" t="s">
        <v>111</v>
      </c>
      <c r="BZ162">
        <v>11.9</v>
      </c>
      <c r="CA162" t="s">
        <v>113</v>
      </c>
      <c r="CB162" t="s">
        <v>113</v>
      </c>
      <c r="CC162" t="s">
        <v>113</v>
      </c>
      <c r="CD162" t="s">
        <v>113</v>
      </c>
      <c r="CE162" t="s">
        <v>113</v>
      </c>
      <c r="CF162" t="s">
        <v>113</v>
      </c>
      <c r="CG162" t="s">
        <v>113</v>
      </c>
      <c r="CH162" t="s">
        <v>113</v>
      </c>
      <c r="CI162" t="s">
        <v>113</v>
      </c>
      <c r="CJ162" t="s">
        <v>113</v>
      </c>
      <c r="CK162" t="s">
        <v>113</v>
      </c>
      <c r="CL162" t="s">
        <v>113</v>
      </c>
      <c r="CM162" t="s">
        <v>113</v>
      </c>
      <c r="CN162" t="s">
        <v>113</v>
      </c>
      <c r="CO162" t="s">
        <v>113</v>
      </c>
      <c r="CP162" t="s">
        <v>113</v>
      </c>
      <c r="CQ162">
        <v>17</v>
      </c>
      <c r="CR162">
        <v>17</v>
      </c>
      <c r="CS162" t="s">
        <v>111</v>
      </c>
      <c r="CT162" t="s">
        <v>111</v>
      </c>
      <c r="CU162">
        <v>2.8332133440562162</v>
      </c>
      <c r="CV162">
        <v>2.4765384001174837</v>
      </c>
      <c r="CW162">
        <v>1.1596952197841648</v>
      </c>
      <c r="CX162">
        <v>3.1889611957067534</v>
      </c>
      <c r="CY162">
        <v>1</v>
      </c>
      <c r="CZ162" t="s">
        <v>111</v>
      </c>
      <c r="DA162" t="s">
        <v>111</v>
      </c>
      <c r="DB162">
        <v>5.8823529411764705E-2</v>
      </c>
      <c r="DC162">
        <v>5.8823529411764705E-2</v>
      </c>
      <c r="DD162" t="s">
        <v>113</v>
      </c>
      <c r="DE162" t="s">
        <v>113</v>
      </c>
      <c r="DF162" t="s">
        <v>113</v>
      </c>
      <c r="DG162" t="s">
        <v>113</v>
      </c>
      <c r="DH162" t="s">
        <v>113</v>
      </c>
      <c r="DI162" t="s">
        <v>113</v>
      </c>
      <c r="DJ162">
        <v>0</v>
      </c>
      <c r="DK162">
        <v>0</v>
      </c>
      <c r="DL162" t="s">
        <v>111</v>
      </c>
      <c r="DM162" t="s">
        <v>111</v>
      </c>
      <c r="DN162" t="s">
        <v>113</v>
      </c>
      <c r="DO162" t="s">
        <v>113</v>
      </c>
      <c r="DP162" t="s">
        <v>113</v>
      </c>
      <c r="DQ162" t="s">
        <v>113</v>
      </c>
      <c r="DR162">
        <v>0</v>
      </c>
      <c r="DS162">
        <v>0</v>
      </c>
      <c r="DT162" t="s">
        <v>111</v>
      </c>
      <c r="DU162" t="s">
        <v>111</v>
      </c>
      <c r="DV162">
        <v>0</v>
      </c>
      <c r="DW162">
        <v>0</v>
      </c>
      <c r="DX162" t="s">
        <v>111</v>
      </c>
      <c r="DY162" t="s">
        <v>111</v>
      </c>
      <c r="DZ162">
        <v>9</v>
      </c>
      <c r="EA162">
        <v>9</v>
      </c>
      <c r="EB162" t="s">
        <v>111</v>
      </c>
      <c r="EC162" t="s">
        <v>111</v>
      </c>
      <c r="ED162" t="s">
        <v>113</v>
      </c>
      <c r="EE162" t="s">
        <v>113</v>
      </c>
      <c r="EF162" t="s">
        <v>113</v>
      </c>
      <c r="EG162" t="s">
        <v>113</v>
      </c>
      <c r="EH162" s="4" t="s">
        <v>113</v>
      </c>
      <c r="EI162" s="10" t="s">
        <v>113</v>
      </c>
      <c r="EJ162" s="10" t="s">
        <v>113</v>
      </c>
      <c r="EK162" s="10" t="s">
        <v>113</v>
      </c>
      <c r="EL162" s="10" t="s">
        <v>113</v>
      </c>
      <c r="EM162">
        <v>0</v>
      </c>
      <c r="EN162" s="10" t="s">
        <v>113</v>
      </c>
      <c r="EO162" s="8">
        <v>22.181818181818176</v>
      </c>
      <c r="EP162" s="8">
        <v>59.323945379175811</v>
      </c>
      <c r="EQ162" t="s">
        <v>113</v>
      </c>
      <c r="ER162" t="s">
        <v>113</v>
      </c>
      <c r="ES162" t="s">
        <v>113</v>
      </c>
      <c r="ET162" t="s">
        <v>113</v>
      </c>
      <c r="EU162" t="s">
        <v>113</v>
      </c>
      <c r="EV162" t="s">
        <v>113</v>
      </c>
      <c r="EW162" s="8" t="s">
        <v>113</v>
      </c>
      <c r="EY162" s="8" t="s">
        <v>113</v>
      </c>
      <c r="FA162" s="8"/>
      <c r="FC162" s="8" t="s">
        <v>113</v>
      </c>
      <c r="FD162" s="8" t="s">
        <v>113</v>
      </c>
      <c r="FE162" s="8" t="s">
        <v>113</v>
      </c>
      <c r="FF162" t="s">
        <v>113</v>
      </c>
      <c r="FG162" t="s">
        <v>113</v>
      </c>
      <c r="FH162" s="8" t="s">
        <v>113</v>
      </c>
      <c r="FI162" s="8" t="s">
        <v>113</v>
      </c>
      <c r="FJ162" s="8" t="s">
        <v>113</v>
      </c>
    </row>
    <row r="163" spans="1:166" x14ac:dyDescent="0.2">
      <c r="A163" t="s">
        <v>278</v>
      </c>
      <c r="B163" t="s">
        <v>23</v>
      </c>
      <c r="C163" t="s">
        <v>167</v>
      </c>
      <c r="D163" t="s">
        <v>150</v>
      </c>
      <c r="E163">
        <v>2</v>
      </c>
      <c r="F163" t="s">
        <v>135</v>
      </c>
      <c r="G163">
        <v>13</v>
      </c>
      <c r="H163" s="2" t="s">
        <v>252</v>
      </c>
      <c r="I163" s="3">
        <v>30.74457</v>
      </c>
      <c r="J163" s="3">
        <v>-81.473939999999999</v>
      </c>
      <c r="K163" s="3" t="s">
        <v>491</v>
      </c>
      <c r="L163" t="s">
        <v>113</v>
      </c>
      <c r="M163" t="s">
        <v>113</v>
      </c>
      <c r="N163" t="s">
        <v>113</v>
      </c>
      <c r="O163" t="s">
        <v>113</v>
      </c>
      <c r="P163" t="s">
        <v>113</v>
      </c>
      <c r="Q163" t="s">
        <v>113</v>
      </c>
      <c r="R163">
        <v>13</v>
      </c>
      <c r="S163">
        <v>5.2</v>
      </c>
      <c r="T163">
        <v>0</v>
      </c>
      <c r="U163" t="s">
        <v>113</v>
      </c>
      <c r="V163" s="9">
        <v>35</v>
      </c>
      <c r="W163" s="9">
        <v>35</v>
      </c>
      <c r="X163" t="s">
        <v>113</v>
      </c>
      <c r="Y163" t="s">
        <v>113</v>
      </c>
      <c r="Z163" s="7">
        <v>7.2</v>
      </c>
      <c r="AA163" s="7">
        <v>7.2</v>
      </c>
      <c r="AB163" t="s">
        <v>113</v>
      </c>
      <c r="AC163" t="s">
        <v>113</v>
      </c>
      <c r="AD163" t="s">
        <v>113</v>
      </c>
      <c r="AE163" t="s">
        <v>113</v>
      </c>
      <c r="AF163" t="s">
        <v>113</v>
      </c>
      <c r="AG163" t="s">
        <v>113</v>
      </c>
      <c r="AH163" s="7">
        <v>-261</v>
      </c>
      <c r="AI163" s="7">
        <v>-261</v>
      </c>
      <c r="AJ163" s="7" t="s">
        <v>113</v>
      </c>
      <c r="AK163" s="7">
        <v>-0.39666666666666667</v>
      </c>
      <c r="AL163" s="8">
        <v>-0.88</v>
      </c>
      <c r="AM163" s="8">
        <v>0.28999999999999998</v>
      </c>
      <c r="AN163" s="8">
        <v>-0.6</v>
      </c>
      <c r="AO163" s="8">
        <v>3.3333333333333335E-3</v>
      </c>
      <c r="AP163" s="8">
        <v>0.01</v>
      </c>
      <c r="AQ163" s="8">
        <v>0</v>
      </c>
      <c r="AR163" s="8">
        <v>0</v>
      </c>
      <c r="AS163" s="8">
        <v>5.6666666666666664E-2</v>
      </c>
      <c r="AT163" s="8">
        <v>0.03</v>
      </c>
      <c r="AU163" s="8">
        <v>0.09</v>
      </c>
      <c r="AV163" s="8">
        <v>0.05</v>
      </c>
      <c r="AW163" s="8">
        <v>0.08</v>
      </c>
      <c r="AX163" s="8">
        <v>0.06</v>
      </c>
      <c r="AY163" s="8">
        <v>0.12</v>
      </c>
      <c r="AZ163" s="8">
        <v>0.06</v>
      </c>
      <c r="BA163">
        <v>0</v>
      </c>
      <c r="BB163" t="s">
        <v>113</v>
      </c>
      <c r="BC163" s="9">
        <v>5</v>
      </c>
      <c r="BD163" s="9">
        <v>2</v>
      </c>
      <c r="BE163" s="8" t="s">
        <v>113</v>
      </c>
      <c r="BF163" s="8" t="s">
        <v>113</v>
      </c>
      <c r="BG163" s="8" t="s">
        <v>113</v>
      </c>
      <c r="BH163">
        <v>0</v>
      </c>
      <c r="BI163">
        <v>1</v>
      </c>
      <c r="BJ163">
        <v>0</v>
      </c>
      <c r="BK163">
        <v>4</v>
      </c>
      <c r="BL163">
        <v>11</v>
      </c>
      <c r="BM163" t="s">
        <v>113</v>
      </c>
      <c r="BN163" t="s">
        <v>113</v>
      </c>
      <c r="BO163" t="s">
        <v>113</v>
      </c>
      <c r="BP163" t="s">
        <v>113</v>
      </c>
      <c r="BQ163" t="s">
        <v>113</v>
      </c>
      <c r="BR163" t="s">
        <v>113</v>
      </c>
      <c r="BS163" t="s">
        <v>113</v>
      </c>
      <c r="BT163" t="s">
        <v>113</v>
      </c>
      <c r="BU163" t="s">
        <v>111</v>
      </c>
      <c r="BV163" t="s">
        <v>111</v>
      </c>
      <c r="BW163" t="s">
        <v>111</v>
      </c>
      <c r="BX163" t="s">
        <v>111</v>
      </c>
      <c r="BY163" t="s">
        <v>111</v>
      </c>
      <c r="BZ163">
        <v>7.5</v>
      </c>
      <c r="CA163" t="s">
        <v>113</v>
      </c>
      <c r="CB163" t="s">
        <v>113</v>
      </c>
      <c r="CC163" t="s">
        <v>113</v>
      </c>
      <c r="CD163" t="s">
        <v>113</v>
      </c>
      <c r="CE163" t="s">
        <v>113</v>
      </c>
      <c r="CF163" t="s">
        <v>113</v>
      </c>
      <c r="CG163" t="s">
        <v>113</v>
      </c>
      <c r="CH163" t="s">
        <v>113</v>
      </c>
      <c r="CI163" t="s">
        <v>113</v>
      </c>
      <c r="CJ163" t="s">
        <v>113</v>
      </c>
      <c r="CK163" t="s">
        <v>113</v>
      </c>
      <c r="CL163" t="s">
        <v>113</v>
      </c>
      <c r="CM163" t="s">
        <v>113</v>
      </c>
      <c r="CN163" t="s">
        <v>113</v>
      </c>
      <c r="CO163" t="s">
        <v>113</v>
      </c>
      <c r="CP163" t="s">
        <v>113</v>
      </c>
      <c r="CQ163">
        <v>2</v>
      </c>
      <c r="CR163">
        <v>2</v>
      </c>
      <c r="CS163" t="s">
        <v>111</v>
      </c>
      <c r="CT163" t="s">
        <v>111</v>
      </c>
      <c r="CU163">
        <v>0.69314718055994529</v>
      </c>
      <c r="CV163">
        <v>2.0149030205422647</v>
      </c>
      <c r="CW163">
        <v>-1.4040573979146247</v>
      </c>
      <c r="CX163">
        <v>0.24559844899043282</v>
      </c>
      <c r="CY163">
        <v>0</v>
      </c>
      <c r="CZ163" t="s">
        <v>111</v>
      </c>
      <c r="DA163" t="s">
        <v>111</v>
      </c>
      <c r="DB163">
        <v>0</v>
      </c>
      <c r="DC163">
        <v>0</v>
      </c>
      <c r="DD163" t="s">
        <v>113</v>
      </c>
      <c r="DE163" t="s">
        <v>113</v>
      </c>
      <c r="DF163" t="s">
        <v>113</v>
      </c>
      <c r="DG163" t="s">
        <v>113</v>
      </c>
      <c r="DH163" t="s">
        <v>113</v>
      </c>
      <c r="DI163" t="s">
        <v>113</v>
      </c>
      <c r="DJ163">
        <v>0</v>
      </c>
      <c r="DK163">
        <v>0</v>
      </c>
      <c r="DL163" t="s">
        <v>111</v>
      </c>
      <c r="DM163" t="s">
        <v>111</v>
      </c>
      <c r="DN163" t="s">
        <v>113</v>
      </c>
      <c r="DO163" t="s">
        <v>113</v>
      </c>
      <c r="DP163" t="s">
        <v>113</v>
      </c>
      <c r="DQ163" t="s">
        <v>113</v>
      </c>
      <c r="DR163">
        <v>0</v>
      </c>
      <c r="DS163">
        <v>0</v>
      </c>
      <c r="DT163" t="s">
        <v>111</v>
      </c>
      <c r="DU163" t="s">
        <v>111</v>
      </c>
      <c r="DV163">
        <v>0</v>
      </c>
      <c r="DW163">
        <v>0</v>
      </c>
      <c r="DX163" t="s">
        <v>111</v>
      </c>
      <c r="DY163" t="s">
        <v>111</v>
      </c>
      <c r="DZ163">
        <v>3</v>
      </c>
      <c r="EA163">
        <v>3</v>
      </c>
      <c r="EB163" t="s">
        <v>111</v>
      </c>
      <c r="EC163" t="s">
        <v>111</v>
      </c>
      <c r="ED163" t="s">
        <v>113</v>
      </c>
      <c r="EE163" t="s">
        <v>113</v>
      </c>
      <c r="EF163" t="s">
        <v>113</v>
      </c>
      <c r="EG163" t="s">
        <v>113</v>
      </c>
      <c r="EH163" s="4" t="s">
        <v>113</v>
      </c>
      <c r="EI163" s="10" t="s">
        <v>113</v>
      </c>
      <c r="EJ163" s="10" t="s">
        <v>113</v>
      </c>
      <c r="EK163" s="10" t="s">
        <v>113</v>
      </c>
      <c r="EL163" s="10" t="s">
        <v>113</v>
      </c>
      <c r="EM163">
        <v>0</v>
      </c>
      <c r="EN163" s="10" t="s">
        <v>113</v>
      </c>
      <c r="EO163" s="8">
        <v>23.26530612244899</v>
      </c>
      <c r="EP163" s="8">
        <v>40.042062911485004</v>
      </c>
      <c r="EQ163" t="s">
        <v>113</v>
      </c>
      <c r="ER163" t="s">
        <v>113</v>
      </c>
      <c r="ES163" t="s">
        <v>113</v>
      </c>
      <c r="ET163" t="s">
        <v>113</v>
      </c>
      <c r="EU163" t="s">
        <v>113</v>
      </c>
      <c r="EV163" t="s">
        <v>113</v>
      </c>
      <c r="EW163" s="8" t="s">
        <v>113</v>
      </c>
      <c r="EY163" s="8" t="s">
        <v>113</v>
      </c>
      <c r="FA163" s="8"/>
      <c r="FC163" s="8" t="s">
        <v>113</v>
      </c>
      <c r="FD163" s="8" t="s">
        <v>113</v>
      </c>
      <c r="FE163" s="8" t="s">
        <v>113</v>
      </c>
      <c r="FF163" t="s">
        <v>113</v>
      </c>
      <c r="FG163" t="s">
        <v>113</v>
      </c>
      <c r="FH163" s="8" t="s">
        <v>113</v>
      </c>
      <c r="FI163" s="8" t="s">
        <v>113</v>
      </c>
      <c r="FJ163" s="8" t="s">
        <v>113</v>
      </c>
    </row>
    <row r="164" spans="1:166" x14ac:dyDescent="0.2">
      <c r="A164" t="s">
        <v>391</v>
      </c>
      <c r="B164" t="s">
        <v>23</v>
      </c>
      <c r="C164" t="s">
        <v>167</v>
      </c>
      <c r="D164" t="s">
        <v>150</v>
      </c>
      <c r="E164">
        <v>2</v>
      </c>
      <c r="F164" t="s">
        <v>220</v>
      </c>
      <c r="G164">
        <v>13</v>
      </c>
      <c r="H164" s="2" t="s">
        <v>252</v>
      </c>
      <c r="I164" s="3">
        <v>30.74457</v>
      </c>
      <c r="J164" s="3">
        <v>-81.473939999999999</v>
      </c>
      <c r="K164" s="3" t="s">
        <v>489</v>
      </c>
      <c r="L164" t="s">
        <v>113</v>
      </c>
      <c r="M164" t="s">
        <v>113</v>
      </c>
      <c r="N164" t="s">
        <v>113</v>
      </c>
      <c r="O164" t="s">
        <v>113</v>
      </c>
      <c r="P164" t="s">
        <v>113</v>
      </c>
      <c r="Q164" t="s">
        <v>113</v>
      </c>
      <c r="R164">
        <v>10</v>
      </c>
      <c r="S164">
        <v>4</v>
      </c>
      <c r="T164">
        <v>0</v>
      </c>
      <c r="U164" t="s">
        <v>113</v>
      </c>
      <c r="V164" s="9">
        <v>35</v>
      </c>
      <c r="W164" s="9">
        <v>35</v>
      </c>
      <c r="X164" t="s">
        <v>113</v>
      </c>
      <c r="Y164" t="s">
        <v>113</v>
      </c>
      <c r="Z164" s="7">
        <v>7.3</v>
      </c>
      <c r="AA164" s="7">
        <v>7.3</v>
      </c>
      <c r="AB164" t="s">
        <v>113</v>
      </c>
      <c r="AC164" t="s">
        <v>113</v>
      </c>
      <c r="AD164" t="s">
        <v>113</v>
      </c>
      <c r="AE164" t="s">
        <v>113</v>
      </c>
      <c r="AF164" t="s">
        <v>113</v>
      </c>
      <c r="AG164" t="s">
        <v>113</v>
      </c>
      <c r="AH164" s="7">
        <v>-247</v>
      </c>
      <c r="AI164" s="7">
        <v>-247</v>
      </c>
      <c r="AJ164" s="7" t="s">
        <v>113</v>
      </c>
      <c r="AK164" s="7">
        <v>0.44</v>
      </c>
      <c r="AL164" s="8">
        <v>0.82</v>
      </c>
      <c r="AM164" s="8">
        <v>1.03</v>
      </c>
      <c r="AN164" s="8">
        <v>-0.53</v>
      </c>
      <c r="AO164" s="8">
        <v>3.3333333333333335E-3</v>
      </c>
      <c r="AP164" s="8">
        <v>0</v>
      </c>
      <c r="AQ164" s="8">
        <v>0.01</v>
      </c>
      <c r="AR164" s="8">
        <v>0</v>
      </c>
      <c r="AS164" s="8">
        <v>1.6666666666666666E-2</v>
      </c>
      <c r="AT164" s="8">
        <v>0.02</v>
      </c>
      <c r="AU164" s="8">
        <v>0.01</v>
      </c>
      <c r="AV164" s="8">
        <v>0.02</v>
      </c>
      <c r="AW164" s="8">
        <v>5.3333333333333337E-2</v>
      </c>
      <c r="AX164" s="8">
        <v>0.06</v>
      </c>
      <c r="AY164" s="8">
        <v>0.05</v>
      </c>
      <c r="AZ164" s="8">
        <v>0.05</v>
      </c>
      <c r="BA164">
        <v>0</v>
      </c>
      <c r="BB164" t="s">
        <v>113</v>
      </c>
      <c r="BC164" s="9">
        <v>15</v>
      </c>
      <c r="BD164" s="9">
        <v>2</v>
      </c>
      <c r="BE164" s="8" t="s">
        <v>113</v>
      </c>
      <c r="BF164" s="8" t="s">
        <v>113</v>
      </c>
      <c r="BG164" s="8" t="s">
        <v>113</v>
      </c>
      <c r="BH164">
        <v>0.65</v>
      </c>
      <c r="BI164">
        <v>0.35</v>
      </c>
      <c r="BJ164">
        <v>0</v>
      </c>
      <c r="BK164">
        <v>19</v>
      </c>
      <c r="BL164">
        <v>14</v>
      </c>
      <c r="BM164">
        <v>13</v>
      </c>
      <c r="BN164">
        <v>12</v>
      </c>
      <c r="BO164">
        <v>9</v>
      </c>
      <c r="BP164">
        <v>6</v>
      </c>
      <c r="BQ164">
        <v>12</v>
      </c>
      <c r="BR164">
        <v>12</v>
      </c>
      <c r="BS164">
        <v>11</v>
      </c>
      <c r="BT164">
        <v>12</v>
      </c>
      <c r="BU164" t="s">
        <v>111</v>
      </c>
      <c r="BV164" t="s">
        <v>111</v>
      </c>
      <c r="BW164" t="s">
        <v>111</v>
      </c>
      <c r="BX164" t="s">
        <v>111</v>
      </c>
      <c r="BY164" t="s">
        <v>111</v>
      </c>
      <c r="BZ164">
        <v>12</v>
      </c>
      <c r="CA164" t="s">
        <v>113</v>
      </c>
      <c r="CB164" t="s">
        <v>113</v>
      </c>
      <c r="CC164" t="s">
        <v>113</v>
      </c>
      <c r="CD164" t="s">
        <v>113</v>
      </c>
      <c r="CE164" t="s">
        <v>113</v>
      </c>
      <c r="CF164" t="s">
        <v>113</v>
      </c>
      <c r="CG164" t="s">
        <v>113</v>
      </c>
      <c r="CH164" t="s">
        <v>113</v>
      </c>
      <c r="CI164" t="s">
        <v>113</v>
      </c>
      <c r="CJ164" t="s">
        <v>113</v>
      </c>
      <c r="CK164" t="s">
        <v>113</v>
      </c>
      <c r="CL164" t="s">
        <v>113</v>
      </c>
      <c r="CM164" t="s">
        <v>113</v>
      </c>
      <c r="CN164" t="s">
        <v>113</v>
      </c>
      <c r="CO164" t="s">
        <v>113</v>
      </c>
      <c r="CP164" t="s">
        <v>113</v>
      </c>
      <c r="CQ164">
        <v>39</v>
      </c>
      <c r="CR164">
        <v>39</v>
      </c>
      <c r="CS164" t="s">
        <v>111</v>
      </c>
      <c r="CT164" t="s">
        <v>111</v>
      </c>
      <c r="CU164">
        <v>3.6635616461296463</v>
      </c>
      <c r="CV164">
        <v>2.4849066497880004</v>
      </c>
      <c r="CW164">
        <v>1.8147164639626774</v>
      </c>
      <c r="CX164">
        <v>6.1393352078661616</v>
      </c>
      <c r="CY164">
        <v>5</v>
      </c>
      <c r="CZ164" t="s">
        <v>111</v>
      </c>
      <c r="DA164" t="s">
        <v>111</v>
      </c>
      <c r="DB164">
        <v>0.12820512820512819</v>
      </c>
      <c r="DC164">
        <v>0.12820512820512819</v>
      </c>
      <c r="DD164" t="s">
        <v>113</v>
      </c>
      <c r="DE164" t="s">
        <v>113</v>
      </c>
      <c r="DF164" t="s">
        <v>113</v>
      </c>
      <c r="DG164" t="s">
        <v>113</v>
      </c>
      <c r="DH164" t="s">
        <v>113</v>
      </c>
      <c r="DI164" t="s">
        <v>113</v>
      </c>
      <c r="DJ164">
        <v>4</v>
      </c>
      <c r="DK164">
        <v>4</v>
      </c>
      <c r="DL164" t="s">
        <v>111</v>
      </c>
      <c r="DM164" t="s">
        <v>111</v>
      </c>
      <c r="DN164" t="s">
        <v>113</v>
      </c>
      <c r="DO164" t="s">
        <v>113</v>
      </c>
      <c r="DP164" t="s">
        <v>113</v>
      </c>
      <c r="DQ164" t="s">
        <v>113</v>
      </c>
      <c r="DR164">
        <v>1</v>
      </c>
      <c r="DS164">
        <v>1</v>
      </c>
      <c r="DT164" t="s">
        <v>111</v>
      </c>
      <c r="DU164" t="s">
        <v>111</v>
      </c>
      <c r="DV164">
        <v>6</v>
      </c>
      <c r="DW164">
        <v>6</v>
      </c>
      <c r="DX164" t="s">
        <v>111</v>
      </c>
      <c r="DY164" t="s">
        <v>111</v>
      </c>
      <c r="DZ164">
        <v>7</v>
      </c>
      <c r="EA164">
        <v>7</v>
      </c>
      <c r="EB164" t="s">
        <v>111</v>
      </c>
      <c r="EC164" t="s">
        <v>111</v>
      </c>
      <c r="ED164" t="s">
        <v>113</v>
      </c>
      <c r="EE164" t="s">
        <v>113</v>
      </c>
      <c r="EF164" t="s">
        <v>113</v>
      </c>
      <c r="EG164" t="s">
        <v>113</v>
      </c>
      <c r="EH164" s="4" t="s">
        <v>113</v>
      </c>
      <c r="EI164" s="10" t="s">
        <v>113</v>
      </c>
      <c r="EJ164" s="10" t="s">
        <v>113</v>
      </c>
      <c r="EK164" s="10" t="s">
        <v>113</v>
      </c>
      <c r="EL164" s="10" t="s">
        <v>113</v>
      </c>
      <c r="EM164">
        <v>0</v>
      </c>
      <c r="EN164" s="10" t="s">
        <v>113</v>
      </c>
      <c r="EO164" s="8">
        <v>20.652173913043473</v>
      </c>
      <c r="EP164" s="8">
        <v>64.520848573518663</v>
      </c>
      <c r="EQ164" t="s">
        <v>113</v>
      </c>
      <c r="ER164" t="s">
        <v>113</v>
      </c>
      <c r="ES164" t="s">
        <v>113</v>
      </c>
      <c r="ET164" t="s">
        <v>113</v>
      </c>
      <c r="EU164" t="s">
        <v>113</v>
      </c>
      <c r="EV164" t="s">
        <v>113</v>
      </c>
      <c r="EW164" s="8" t="s">
        <v>113</v>
      </c>
      <c r="EY164" s="8" t="s">
        <v>113</v>
      </c>
      <c r="FA164" s="8"/>
      <c r="FC164" s="8" t="s">
        <v>113</v>
      </c>
      <c r="FD164" s="8" t="s">
        <v>113</v>
      </c>
      <c r="FE164" s="8" t="s">
        <v>113</v>
      </c>
      <c r="FF164" t="s">
        <v>113</v>
      </c>
      <c r="FG164" t="s">
        <v>113</v>
      </c>
      <c r="FH164" s="8" t="s">
        <v>113</v>
      </c>
      <c r="FI164" s="8" t="s">
        <v>113</v>
      </c>
      <c r="FJ164" s="8" t="s">
        <v>113</v>
      </c>
    </row>
    <row r="165" spans="1:166" x14ac:dyDescent="0.2">
      <c r="A165" t="s">
        <v>392</v>
      </c>
      <c r="B165" t="s">
        <v>23</v>
      </c>
      <c r="C165" t="s">
        <v>167</v>
      </c>
      <c r="D165" t="s">
        <v>150</v>
      </c>
      <c r="E165">
        <v>2</v>
      </c>
      <c r="F165" t="s">
        <v>221</v>
      </c>
      <c r="G165">
        <v>13</v>
      </c>
      <c r="H165" s="2" t="s">
        <v>252</v>
      </c>
      <c r="I165" s="3">
        <v>30.74457</v>
      </c>
      <c r="J165" s="3">
        <v>-81.473939999999999</v>
      </c>
      <c r="K165" s="3" t="s">
        <v>489</v>
      </c>
      <c r="L165" t="s">
        <v>113</v>
      </c>
      <c r="M165" t="s">
        <v>113</v>
      </c>
      <c r="N165" t="s">
        <v>113</v>
      </c>
      <c r="O165" t="s">
        <v>113</v>
      </c>
      <c r="P165" t="s">
        <v>113</v>
      </c>
      <c r="Q165" t="s">
        <v>113</v>
      </c>
      <c r="R165">
        <v>12</v>
      </c>
      <c r="S165">
        <v>4.8</v>
      </c>
      <c r="T165">
        <v>0</v>
      </c>
      <c r="U165" t="s">
        <v>113</v>
      </c>
      <c r="V165" s="9">
        <v>36</v>
      </c>
      <c r="W165" s="9">
        <v>36</v>
      </c>
      <c r="X165" t="s">
        <v>113</v>
      </c>
      <c r="Y165" t="s">
        <v>113</v>
      </c>
      <c r="Z165" s="7">
        <v>6.7</v>
      </c>
      <c r="AA165" s="7">
        <v>6.7</v>
      </c>
      <c r="AB165" t="s">
        <v>113</v>
      </c>
      <c r="AC165" t="s">
        <v>113</v>
      </c>
      <c r="AD165" t="s">
        <v>113</v>
      </c>
      <c r="AE165" t="s">
        <v>113</v>
      </c>
      <c r="AF165" t="s">
        <v>113</v>
      </c>
      <c r="AG165" t="s">
        <v>113</v>
      </c>
      <c r="AH165" s="7">
        <v>-254</v>
      </c>
      <c r="AI165" s="7">
        <v>-254</v>
      </c>
      <c r="AJ165" s="7" t="s">
        <v>113</v>
      </c>
      <c r="AK165" s="7">
        <v>0.30666666666666664</v>
      </c>
      <c r="AL165" s="8">
        <v>1.17</v>
      </c>
      <c r="AM165" s="8">
        <v>7.0000000000000007E-2</v>
      </c>
      <c r="AN165" s="8">
        <v>-0.32</v>
      </c>
      <c r="AO165" s="8">
        <v>6.6666666666666671E-3</v>
      </c>
      <c r="AP165" s="8">
        <v>0</v>
      </c>
      <c r="AQ165" s="8">
        <v>0.01</v>
      </c>
      <c r="AR165" s="8">
        <v>0.01</v>
      </c>
      <c r="AS165" s="8">
        <v>0.02</v>
      </c>
      <c r="AT165" s="8">
        <v>0.02</v>
      </c>
      <c r="AU165" s="8">
        <v>0.02</v>
      </c>
      <c r="AV165" s="8">
        <v>0.02</v>
      </c>
      <c r="AW165" s="8">
        <v>4.3333333333333335E-2</v>
      </c>
      <c r="AX165" s="8">
        <v>0.05</v>
      </c>
      <c r="AY165" s="8">
        <v>0.04</v>
      </c>
      <c r="AZ165" s="8">
        <v>0.04</v>
      </c>
      <c r="BA165">
        <v>0</v>
      </c>
      <c r="BB165" t="s">
        <v>113</v>
      </c>
      <c r="BC165" s="9">
        <v>15</v>
      </c>
      <c r="BD165" s="9">
        <v>2</v>
      </c>
      <c r="BE165" s="8" t="s">
        <v>113</v>
      </c>
      <c r="BF165" s="8" t="s">
        <v>113</v>
      </c>
      <c r="BG165" s="8" t="s">
        <v>113</v>
      </c>
      <c r="BH165">
        <v>0.95</v>
      </c>
      <c r="BI165">
        <v>0.05</v>
      </c>
      <c r="BJ165">
        <v>0</v>
      </c>
      <c r="BK165">
        <v>12</v>
      </c>
      <c r="BL165">
        <v>14</v>
      </c>
      <c r="BM165">
        <v>15</v>
      </c>
      <c r="BN165">
        <v>15</v>
      </c>
      <c r="BO165">
        <v>14</v>
      </c>
      <c r="BP165">
        <v>13</v>
      </c>
      <c r="BQ165">
        <v>15</v>
      </c>
      <c r="BR165">
        <v>17</v>
      </c>
      <c r="BS165">
        <v>19</v>
      </c>
      <c r="BT165">
        <v>21</v>
      </c>
      <c r="BU165" t="s">
        <v>111</v>
      </c>
      <c r="BV165" t="s">
        <v>111</v>
      </c>
      <c r="BW165" t="s">
        <v>111</v>
      </c>
      <c r="BX165" t="s">
        <v>111</v>
      </c>
      <c r="BY165" t="s">
        <v>111</v>
      </c>
      <c r="BZ165">
        <v>15.5</v>
      </c>
      <c r="CA165" t="s">
        <v>113</v>
      </c>
      <c r="CB165" t="s">
        <v>113</v>
      </c>
      <c r="CC165" t="s">
        <v>113</v>
      </c>
      <c r="CD165" t="s">
        <v>113</v>
      </c>
      <c r="CE165" t="s">
        <v>113</v>
      </c>
      <c r="CF165" t="s">
        <v>113</v>
      </c>
      <c r="CG165" t="s">
        <v>113</v>
      </c>
      <c r="CH165" t="s">
        <v>113</v>
      </c>
      <c r="CI165" t="s">
        <v>113</v>
      </c>
      <c r="CJ165" t="s">
        <v>113</v>
      </c>
      <c r="CK165" t="s">
        <v>113</v>
      </c>
      <c r="CL165" t="s">
        <v>113</v>
      </c>
      <c r="CM165" t="s">
        <v>113</v>
      </c>
      <c r="CN165" t="s">
        <v>113</v>
      </c>
      <c r="CO165" t="s">
        <v>113</v>
      </c>
      <c r="CP165" t="s">
        <v>113</v>
      </c>
      <c r="CQ165">
        <v>53</v>
      </c>
      <c r="CR165">
        <v>53</v>
      </c>
      <c r="CS165" t="s">
        <v>111</v>
      </c>
      <c r="CT165" t="s">
        <v>111</v>
      </c>
      <c r="CU165">
        <v>3.970291913552122</v>
      </c>
      <c r="CV165">
        <v>2.7408400239252009</v>
      </c>
      <c r="CW165">
        <v>2.5597357347404515</v>
      </c>
      <c r="CX165">
        <v>12.932399280076618</v>
      </c>
      <c r="CY165">
        <v>2</v>
      </c>
      <c r="CZ165" t="s">
        <v>111</v>
      </c>
      <c r="DA165" t="s">
        <v>111</v>
      </c>
      <c r="DB165">
        <v>3.7735849056603772E-2</v>
      </c>
      <c r="DC165">
        <v>3.7735849056603772E-2</v>
      </c>
      <c r="DD165" t="s">
        <v>113</v>
      </c>
      <c r="DE165" t="s">
        <v>113</v>
      </c>
      <c r="DF165" t="s">
        <v>113</v>
      </c>
      <c r="DG165" t="s">
        <v>113</v>
      </c>
      <c r="DH165" t="s">
        <v>113</v>
      </c>
      <c r="DI165" t="s">
        <v>113</v>
      </c>
      <c r="DJ165">
        <v>3</v>
      </c>
      <c r="DK165">
        <v>3</v>
      </c>
      <c r="DL165" t="s">
        <v>111</v>
      </c>
      <c r="DM165" t="s">
        <v>111</v>
      </c>
      <c r="DN165" t="s">
        <v>113</v>
      </c>
      <c r="DO165" t="s">
        <v>113</v>
      </c>
      <c r="DP165" t="s">
        <v>113</v>
      </c>
      <c r="DQ165" t="s">
        <v>113</v>
      </c>
      <c r="DR165">
        <v>2</v>
      </c>
      <c r="DS165">
        <v>2</v>
      </c>
      <c r="DT165" t="s">
        <v>111</v>
      </c>
      <c r="DU165" t="s">
        <v>111</v>
      </c>
      <c r="DV165">
        <v>2</v>
      </c>
      <c r="DW165">
        <v>2</v>
      </c>
      <c r="DX165" t="s">
        <v>111</v>
      </c>
      <c r="DY165" t="s">
        <v>111</v>
      </c>
      <c r="DZ165">
        <v>10</v>
      </c>
      <c r="EA165">
        <v>10</v>
      </c>
      <c r="EB165" t="s">
        <v>111</v>
      </c>
      <c r="EC165" t="s">
        <v>111</v>
      </c>
      <c r="ED165" t="s">
        <v>113</v>
      </c>
      <c r="EE165" t="s">
        <v>113</v>
      </c>
      <c r="EF165" t="s">
        <v>113</v>
      </c>
      <c r="EG165" t="s">
        <v>113</v>
      </c>
      <c r="EH165" s="4" t="s">
        <v>113</v>
      </c>
      <c r="EI165" s="10" t="s">
        <v>113</v>
      </c>
      <c r="EJ165" s="10" t="s">
        <v>113</v>
      </c>
      <c r="EK165" s="10" t="s">
        <v>113</v>
      </c>
      <c r="EL165" s="10" t="s">
        <v>113</v>
      </c>
      <c r="EM165">
        <v>0</v>
      </c>
      <c r="EN165" s="10" t="s">
        <v>113</v>
      </c>
      <c r="EO165" s="8">
        <v>44.545454545454547</v>
      </c>
      <c r="EP165" s="8">
        <v>42.568885637649359</v>
      </c>
      <c r="EQ165" t="s">
        <v>113</v>
      </c>
      <c r="ER165" t="s">
        <v>113</v>
      </c>
      <c r="ES165" t="s">
        <v>113</v>
      </c>
      <c r="ET165" t="s">
        <v>113</v>
      </c>
      <c r="EU165" t="s">
        <v>113</v>
      </c>
      <c r="EV165" t="s">
        <v>113</v>
      </c>
      <c r="EW165" s="8" t="s">
        <v>113</v>
      </c>
      <c r="EY165" s="8" t="s">
        <v>113</v>
      </c>
      <c r="FA165" s="8"/>
      <c r="FC165" s="8" t="s">
        <v>113</v>
      </c>
      <c r="FD165" s="8" t="s">
        <v>113</v>
      </c>
      <c r="FE165" s="8" t="s">
        <v>113</v>
      </c>
      <c r="FF165" t="s">
        <v>113</v>
      </c>
      <c r="FG165" t="s">
        <v>113</v>
      </c>
      <c r="FH165" s="8" t="s">
        <v>113</v>
      </c>
      <c r="FI165" s="8" t="s">
        <v>113</v>
      </c>
      <c r="FJ165" s="8" t="s">
        <v>113</v>
      </c>
    </row>
    <row r="166" spans="1:166" x14ac:dyDescent="0.2">
      <c r="A166" t="s">
        <v>393</v>
      </c>
      <c r="B166" t="s">
        <v>23</v>
      </c>
      <c r="C166" t="s">
        <v>167</v>
      </c>
      <c r="D166" t="s">
        <v>151</v>
      </c>
      <c r="E166">
        <v>3</v>
      </c>
      <c r="F166" t="s">
        <v>134</v>
      </c>
      <c r="G166">
        <v>13</v>
      </c>
      <c r="H166" s="2" t="s">
        <v>252</v>
      </c>
      <c r="I166" s="3">
        <v>30.743200000000002</v>
      </c>
      <c r="J166" s="3">
        <v>-81.474649999999997</v>
      </c>
      <c r="K166" s="3" t="s">
        <v>489</v>
      </c>
      <c r="L166" t="s">
        <v>113</v>
      </c>
      <c r="M166" t="s">
        <v>113</v>
      </c>
      <c r="N166" t="s">
        <v>113</v>
      </c>
      <c r="O166" t="s">
        <v>113</v>
      </c>
      <c r="P166" t="s">
        <v>113</v>
      </c>
      <c r="Q166" t="s">
        <v>113</v>
      </c>
      <c r="R166">
        <v>40</v>
      </c>
      <c r="S166">
        <v>16</v>
      </c>
      <c r="T166">
        <v>1</v>
      </c>
      <c r="U166" t="s">
        <v>113</v>
      </c>
      <c r="V166" s="9">
        <v>42</v>
      </c>
      <c r="W166" s="9">
        <v>42</v>
      </c>
      <c r="X166" t="s">
        <v>113</v>
      </c>
      <c r="Y166" t="s">
        <v>113</v>
      </c>
      <c r="Z166" s="7">
        <v>6.9</v>
      </c>
      <c r="AA166" s="7">
        <v>6.9</v>
      </c>
      <c r="AB166" t="s">
        <v>113</v>
      </c>
      <c r="AC166" t="s">
        <v>113</v>
      </c>
      <c r="AD166" t="s">
        <v>113</v>
      </c>
      <c r="AE166" t="s">
        <v>113</v>
      </c>
      <c r="AF166" t="s">
        <v>113</v>
      </c>
      <c r="AG166" t="s">
        <v>113</v>
      </c>
      <c r="AH166" s="7">
        <v>-2</v>
      </c>
      <c r="AI166" s="7">
        <v>-2</v>
      </c>
      <c r="AJ166" s="7" t="s">
        <v>113</v>
      </c>
      <c r="AK166" s="7">
        <v>3.8166666666666664</v>
      </c>
      <c r="AL166" s="8">
        <v>4.24</v>
      </c>
      <c r="AM166" s="8">
        <v>3.69</v>
      </c>
      <c r="AN166" s="8">
        <v>3.52</v>
      </c>
      <c r="AO166" s="8">
        <v>0</v>
      </c>
      <c r="AP166" s="8">
        <v>0</v>
      </c>
      <c r="AQ166" s="8">
        <v>0</v>
      </c>
      <c r="AR166" s="8">
        <v>0</v>
      </c>
      <c r="AS166" s="8">
        <v>4.3333333333333335E-2</v>
      </c>
      <c r="AT166" s="8">
        <v>0.04</v>
      </c>
      <c r="AU166" s="8">
        <v>0.04</v>
      </c>
      <c r="AV166" s="8">
        <v>0.05</v>
      </c>
      <c r="AW166" s="8">
        <v>6.3333333333333339E-2</v>
      </c>
      <c r="AX166" s="8">
        <v>7.0000000000000007E-2</v>
      </c>
      <c r="AY166" s="8">
        <v>0.06</v>
      </c>
      <c r="AZ166" s="8">
        <v>0.06</v>
      </c>
      <c r="BA166">
        <v>0</v>
      </c>
      <c r="BB166" t="s">
        <v>113</v>
      </c>
      <c r="BC166" s="9">
        <v>30</v>
      </c>
      <c r="BD166" s="9">
        <v>5</v>
      </c>
      <c r="BE166" s="8" t="s">
        <v>113</v>
      </c>
      <c r="BF166" s="8" t="s">
        <v>113</v>
      </c>
      <c r="BG166" s="8" t="s">
        <v>113</v>
      </c>
      <c r="BH166">
        <v>0.9</v>
      </c>
      <c r="BI166">
        <v>0.05</v>
      </c>
      <c r="BJ166">
        <v>0.05</v>
      </c>
      <c r="BK166">
        <v>19</v>
      </c>
      <c r="BL166">
        <v>7</v>
      </c>
      <c r="BM166">
        <v>19</v>
      </c>
      <c r="BN166">
        <v>17</v>
      </c>
      <c r="BO166">
        <v>13</v>
      </c>
      <c r="BP166">
        <v>12</v>
      </c>
      <c r="BQ166">
        <v>12</v>
      </c>
      <c r="BR166">
        <v>14</v>
      </c>
      <c r="BS166">
        <v>14</v>
      </c>
      <c r="BT166">
        <v>13</v>
      </c>
      <c r="BU166" t="s">
        <v>111</v>
      </c>
      <c r="BV166" t="s">
        <v>111</v>
      </c>
      <c r="BW166" t="s">
        <v>111</v>
      </c>
      <c r="BX166" t="s">
        <v>111</v>
      </c>
      <c r="BY166" t="s">
        <v>111</v>
      </c>
      <c r="BZ166">
        <v>14</v>
      </c>
      <c r="CA166" t="s">
        <v>113</v>
      </c>
      <c r="CB166" t="s">
        <v>113</v>
      </c>
      <c r="CC166" t="s">
        <v>113</v>
      </c>
      <c r="CD166" t="s">
        <v>113</v>
      </c>
      <c r="CE166" t="s">
        <v>113</v>
      </c>
      <c r="CF166" t="s">
        <v>113</v>
      </c>
      <c r="CG166" t="s">
        <v>113</v>
      </c>
      <c r="CH166" t="s">
        <v>113</v>
      </c>
      <c r="CI166" t="s">
        <v>113</v>
      </c>
      <c r="CJ166" t="s">
        <v>113</v>
      </c>
      <c r="CK166" t="s">
        <v>113</v>
      </c>
      <c r="CL166" t="s">
        <v>113</v>
      </c>
      <c r="CM166" t="s">
        <v>113</v>
      </c>
      <c r="CN166" t="s">
        <v>113</v>
      </c>
      <c r="CO166" t="s">
        <v>113</v>
      </c>
      <c r="CP166" t="s">
        <v>113</v>
      </c>
      <c r="CQ166">
        <v>39</v>
      </c>
      <c r="CR166">
        <v>39</v>
      </c>
      <c r="CS166" t="s">
        <v>111</v>
      </c>
      <c r="CT166" t="s">
        <v>111</v>
      </c>
      <c r="CU166">
        <v>3.6635616461296463</v>
      </c>
      <c r="CV166">
        <v>2.6390573296152584</v>
      </c>
      <c r="CW166">
        <v>2.1214146565469902</v>
      </c>
      <c r="CX166">
        <v>8.3429315261684973</v>
      </c>
      <c r="CY166">
        <v>0</v>
      </c>
      <c r="CZ166" t="s">
        <v>111</v>
      </c>
      <c r="DA166" t="s">
        <v>111</v>
      </c>
      <c r="DB166">
        <v>0</v>
      </c>
      <c r="DC166">
        <v>0</v>
      </c>
      <c r="DD166" t="s">
        <v>113</v>
      </c>
      <c r="DE166" t="s">
        <v>113</v>
      </c>
      <c r="DF166" t="s">
        <v>113</v>
      </c>
      <c r="DG166" t="s">
        <v>113</v>
      </c>
      <c r="DH166" t="s">
        <v>113</v>
      </c>
      <c r="DI166" t="s">
        <v>113</v>
      </c>
      <c r="DJ166">
        <v>45</v>
      </c>
      <c r="DK166">
        <v>45</v>
      </c>
      <c r="DL166" t="s">
        <v>111</v>
      </c>
      <c r="DM166" t="s">
        <v>111</v>
      </c>
      <c r="DN166" t="s">
        <v>113</v>
      </c>
      <c r="DO166" t="s">
        <v>113</v>
      </c>
      <c r="DP166" t="s">
        <v>113</v>
      </c>
      <c r="DQ166" t="s">
        <v>113</v>
      </c>
      <c r="DR166">
        <v>0</v>
      </c>
      <c r="DS166">
        <v>0</v>
      </c>
      <c r="DT166" t="s">
        <v>111</v>
      </c>
      <c r="DU166" t="s">
        <v>111</v>
      </c>
      <c r="DV166">
        <v>2</v>
      </c>
      <c r="DW166">
        <v>2</v>
      </c>
      <c r="DX166" t="s">
        <v>111</v>
      </c>
      <c r="DY166" t="s">
        <v>111</v>
      </c>
      <c r="DZ166">
        <v>2</v>
      </c>
      <c r="EA166">
        <v>2</v>
      </c>
      <c r="EB166" t="s">
        <v>111</v>
      </c>
      <c r="EC166" t="s">
        <v>111</v>
      </c>
      <c r="ED166" t="s">
        <v>113</v>
      </c>
      <c r="EE166" t="s">
        <v>113</v>
      </c>
      <c r="EF166" t="s">
        <v>113</v>
      </c>
      <c r="EG166" t="s">
        <v>113</v>
      </c>
      <c r="EH166" s="4" t="s">
        <v>113</v>
      </c>
      <c r="EI166" s="10">
        <v>0.59499999999999997</v>
      </c>
      <c r="EJ166" s="10">
        <v>1.0109999999999999</v>
      </c>
      <c r="EK166" s="10">
        <v>0.41599999999999993</v>
      </c>
      <c r="EL166" s="10" t="s">
        <v>113</v>
      </c>
      <c r="EM166">
        <v>0</v>
      </c>
      <c r="EN166" s="10" t="s">
        <v>113</v>
      </c>
      <c r="EO166" s="8">
        <v>22.241379310344829</v>
      </c>
      <c r="EP166" s="8">
        <v>59.171543525969277</v>
      </c>
      <c r="EQ166" t="s">
        <v>113</v>
      </c>
      <c r="ER166" t="s">
        <v>113</v>
      </c>
      <c r="ES166" t="s">
        <v>113</v>
      </c>
      <c r="ET166" t="s">
        <v>113</v>
      </c>
      <c r="EU166" t="s">
        <v>113</v>
      </c>
      <c r="EV166" t="s">
        <v>113</v>
      </c>
      <c r="EW166" s="8" t="s">
        <v>113</v>
      </c>
      <c r="EY166" s="8" t="s">
        <v>113</v>
      </c>
      <c r="FA166" s="8"/>
      <c r="FC166" s="8" t="s">
        <v>113</v>
      </c>
      <c r="FD166" s="8" t="s">
        <v>113</v>
      </c>
      <c r="FE166" s="8" t="s">
        <v>113</v>
      </c>
      <c r="FF166" t="s">
        <v>113</v>
      </c>
      <c r="FG166" t="s">
        <v>113</v>
      </c>
      <c r="FH166" s="8" t="s">
        <v>113</v>
      </c>
      <c r="FI166" s="8" t="s">
        <v>113</v>
      </c>
      <c r="FJ166" s="8" t="s">
        <v>113</v>
      </c>
    </row>
    <row r="167" spans="1:166" x14ac:dyDescent="0.2">
      <c r="A167" t="s">
        <v>279</v>
      </c>
      <c r="B167" t="s">
        <v>23</v>
      </c>
      <c r="C167" t="s">
        <v>167</v>
      </c>
      <c r="D167" t="s">
        <v>151</v>
      </c>
      <c r="E167">
        <v>3</v>
      </c>
      <c r="F167" t="s">
        <v>135</v>
      </c>
      <c r="G167">
        <v>13</v>
      </c>
      <c r="H167" s="2" t="s">
        <v>252</v>
      </c>
      <c r="I167" s="3">
        <v>30.743200000000002</v>
      </c>
      <c r="J167" s="3">
        <v>-81.474649999999997</v>
      </c>
      <c r="K167" s="3" t="s">
        <v>491</v>
      </c>
      <c r="L167" t="s">
        <v>113</v>
      </c>
      <c r="M167" t="s">
        <v>113</v>
      </c>
      <c r="N167" t="s">
        <v>113</v>
      </c>
      <c r="O167" t="s">
        <v>113</v>
      </c>
      <c r="P167" t="s">
        <v>113</v>
      </c>
      <c r="Q167" t="s">
        <v>113</v>
      </c>
      <c r="R167">
        <v>20</v>
      </c>
      <c r="S167">
        <v>8</v>
      </c>
      <c r="T167">
        <v>0</v>
      </c>
      <c r="U167" t="s">
        <v>113</v>
      </c>
      <c r="V167" s="9">
        <v>41</v>
      </c>
      <c r="W167" s="9">
        <v>41</v>
      </c>
      <c r="X167" t="s">
        <v>113</v>
      </c>
      <c r="Y167" t="s">
        <v>113</v>
      </c>
      <c r="Z167" s="7">
        <v>6.9</v>
      </c>
      <c r="AA167" s="7">
        <v>6.9</v>
      </c>
      <c r="AB167" t="s">
        <v>113</v>
      </c>
      <c r="AC167" t="s">
        <v>113</v>
      </c>
      <c r="AD167" t="s">
        <v>113</v>
      </c>
      <c r="AE167" t="s">
        <v>113</v>
      </c>
      <c r="AF167" t="s">
        <v>113</v>
      </c>
      <c r="AG167" t="s">
        <v>113</v>
      </c>
      <c r="AH167" s="7">
        <v>-208</v>
      </c>
      <c r="AI167" s="7">
        <v>-208</v>
      </c>
      <c r="AJ167" s="7" t="s">
        <v>113</v>
      </c>
      <c r="AK167" s="7">
        <v>2.4033333333333333</v>
      </c>
      <c r="AL167" s="8">
        <v>1.3</v>
      </c>
      <c r="AM167" s="8">
        <v>0.61</v>
      </c>
      <c r="AN167" s="8">
        <v>5.3</v>
      </c>
      <c r="AO167" s="8">
        <v>0</v>
      </c>
      <c r="AP167" s="8">
        <v>0</v>
      </c>
      <c r="AQ167" s="8">
        <v>0</v>
      </c>
      <c r="AR167" s="8">
        <v>0</v>
      </c>
      <c r="AS167" s="8">
        <v>0.10333333333333335</v>
      </c>
      <c r="AT167" s="8">
        <v>0.11</v>
      </c>
      <c r="AU167" s="8">
        <v>0.1</v>
      </c>
      <c r="AV167" s="8">
        <v>0.1</v>
      </c>
      <c r="AW167" s="8">
        <v>0.10666666666666667</v>
      </c>
      <c r="AX167" s="8">
        <v>0.11</v>
      </c>
      <c r="AY167" s="8">
        <v>0.11</v>
      </c>
      <c r="AZ167" s="8">
        <v>0.1</v>
      </c>
      <c r="BA167">
        <v>0</v>
      </c>
      <c r="BB167" t="s">
        <v>113</v>
      </c>
      <c r="BC167" s="9">
        <v>10</v>
      </c>
      <c r="BD167" s="9">
        <v>2</v>
      </c>
      <c r="BE167" s="8" t="s">
        <v>113</v>
      </c>
      <c r="BF167" s="8" t="s">
        <v>113</v>
      </c>
      <c r="BG167" s="8" t="s">
        <v>113</v>
      </c>
      <c r="BH167">
        <v>1</v>
      </c>
      <c r="BI167">
        <v>0</v>
      </c>
      <c r="BJ167">
        <v>0</v>
      </c>
      <c r="BK167">
        <v>13</v>
      </c>
      <c r="BL167">
        <v>7</v>
      </c>
      <c r="BM167">
        <v>13</v>
      </c>
      <c r="BN167">
        <v>13</v>
      </c>
      <c r="BO167">
        <v>6</v>
      </c>
      <c r="BP167">
        <v>11</v>
      </c>
      <c r="BQ167" t="s">
        <v>113</v>
      </c>
      <c r="BR167" t="s">
        <v>113</v>
      </c>
      <c r="BS167" t="s">
        <v>113</v>
      </c>
      <c r="BT167" t="s">
        <v>113</v>
      </c>
      <c r="BU167" t="s">
        <v>111</v>
      </c>
      <c r="BV167" t="s">
        <v>111</v>
      </c>
      <c r="BW167" t="s">
        <v>111</v>
      </c>
      <c r="BX167" t="s">
        <v>111</v>
      </c>
      <c r="BY167" t="s">
        <v>111</v>
      </c>
      <c r="BZ167">
        <v>10.5</v>
      </c>
      <c r="CA167" t="s">
        <v>113</v>
      </c>
      <c r="CB167" t="s">
        <v>113</v>
      </c>
      <c r="CC167" t="s">
        <v>113</v>
      </c>
      <c r="CD167" t="s">
        <v>113</v>
      </c>
      <c r="CE167" t="s">
        <v>113</v>
      </c>
      <c r="CF167" t="s">
        <v>113</v>
      </c>
      <c r="CG167" t="s">
        <v>113</v>
      </c>
      <c r="CH167" t="s">
        <v>113</v>
      </c>
      <c r="CI167" t="s">
        <v>113</v>
      </c>
      <c r="CJ167" t="s">
        <v>113</v>
      </c>
      <c r="CK167" t="s">
        <v>113</v>
      </c>
      <c r="CL167" t="s">
        <v>113</v>
      </c>
      <c r="CM167" t="s">
        <v>113</v>
      </c>
      <c r="CN167" t="s">
        <v>113</v>
      </c>
      <c r="CO167" t="s">
        <v>113</v>
      </c>
      <c r="CP167" t="s">
        <v>113</v>
      </c>
      <c r="CQ167">
        <v>6</v>
      </c>
      <c r="CR167">
        <v>6</v>
      </c>
      <c r="CS167" t="s">
        <v>111</v>
      </c>
      <c r="CT167" t="s">
        <v>111</v>
      </c>
      <c r="CU167">
        <v>1.791759469228055</v>
      </c>
      <c r="CV167">
        <v>2.3513752571634776</v>
      </c>
      <c r="CW167">
        <v>0.11000089159498394</v>
      </c>
      <c r="CX167">
        <v>1.1162790657272432</v>
      </c>
      <c r="CY167">
        <v>2</v>
      </c>
      <c r="CZ167" t="s">
        <v>111</v>
      </c>
      <c r="DA167" t="s">
        <v>111</v>
      </c>
      <c r="DB167">
        <v>0.33333333333333331</v>
      </c>
      <c r="DC167">
        <v>0.33333333333333331</v>
      </c>
      <c r="DD167" t="s">
        <v>113</v>
      </c>
      <c r="DE167" t="s">
        <v>113</v>
      </c>
      <c r="DF167" t="s">
        <v>113</v>
      </c>
      <c r="DG167" t="s">
        <v>113</v>
      </c>
      <c r="DH167" t="s">
        <v>113</v>
      </c>
      <c r="DI167" t="s">
        <v>113</v>
      </c>
      <c r="DJ167">
        <v>1</v>
      </c>
      <c r="DK167">
        <v>1</v>
      </c>
      <c r="DL167" t="s">
        <v>111</v>
      </c>
      <c r="DM167" t="s">
        <v>111</v>
      </c>
      <c r="DN167" t="s">
        <v>113</v>
      </c>
      <c r="DO167" t="s">
        <v>113</v>
      </c>
      <c r="DP167" t="s">
        <v>113</v>
      </c>
      <c r="DQ167" t="s">
        <v>113</v>
      </c>
      <c r="DR167">
        <v>0</v>
      </c>
      <c r="DS167">
        <v>0</v>
      </c>
      <c r="DT167" t="s">
        <v>111</v>
      </c>
      <c r="DU167" t="s">
        <v>111</v>
      </c>
      <c r="DV167">
        <v>0</v>
      </c>
      <c r="DW167">
        <v>0</v>
      </c>
      <c r="DX167" t="s">
        <v>111</v>
      </c>
      <c r="DY167" t="s">
        <v>111</v>
      </c>
      <c r="DZ167">
        <v>13</v>
      </c>
      <c r="EA167">
        <v>13</v>
      </c>
      <c r="EB167" t="s">
        <v>111</v>
      </c>
      <c r="EC167" t="s">
        <v>111</v>
      </c>
      <c r="ED167" t="s">
        <v>113</v>
      </c>
      <c r="EE167" t="s">
        <v>113</v>
      </c>
      <c r="EF167" t="s">
        <v>113</v>
      </c>
      <c r="EG167" t="s">
        <v>113</v>
      </c>
      <c r="EH167" s="4" t="s">
        <v>113</v>
      </c>
      <c r="EI167" s="10">
        <v>0.56699999999999995</v>
      </c>
      <c r="EJ167" s="10">
        <v>0.85699999999999998</v>
      </c>
      <c r="EK167" s="10">
        <v>0.29000000000000004</v>
      </c>
      <c r="EL167" s="10" t="s">
        <v>113</v>
      </c>
      <c r="EM167">
        <v>0</v>
      </c>
      <c r="EN167" s="10" t="s">
        <v>113</v>
      </c>
      <c r="EO167" s="8">
        <v>19.000000000000004</v>
      </c>
      <c r="EP167" s="8">
        <v>61.030846135089007</v>
      </c>
      <c r="EQ167" t="s">
        <v>113</v>
      </c>
      <c r="ER167" t="s">
        <v>113</v>
      </c>
      <c r="ES167" t="s">
        <v>113</v>
      </c>
      <c r="ET167" t="s">
        <v>113</v>
      </c>
      <c r="EU167" t="s">
        <v>113</v>
      </c>
      <c r="EV167" t="s">
        <v>113</v>
      </c>
      <c r="EW167" s="8" t="s">
        <v>113</v>
      </c>
      <c r="EY167" s="8" t="s">
        <v>113</v>
      </c>
      <c r="FA167" s="8"/>
      <c r="FC167" s="8" t="s">
        <v>113</v>
      </c>
      <c r="FD167" s="8" t="s">
        <v>113</v>
      </c>
      <c r="FE167" s="8" t="s">
        <v>113</v>
      </c>
      <c r="FF167" t="s">
        <v>113</v>
      </c>
      <c r="FG167" t="s">
        <v>113</v>
      </c>
      <c r="FH167" s="8" t="s">
        <v>113</v>
      </c>
      <c r="FI167" s="8" t="s">
        <v>113</v>
      </c>
      <c r="FJ167" s="8" t="s">
        <v>113</v>
      </c>
    </row>
    <row r="168" spans="1:166" x14ac:dyDescent="0.2">
      <c r="A168" t="s">
        <v>394</v>
      </c>
      <c r="B168" t="s">
        <v>23</v>
      </c>
      <c r="C168" t="s">
        <v>167</v>
      </c>
      <c r="D168" t="s">
        <v>151</v>
      </c>
      <c r="E168">
        <v>3</v>
      </c>
      <c r="F168" t="s">
        <v>220</v>
      </c>
      <c r="G168">
        <v>13</v>
      </c>
      <c r="H168" s="2" t="s">
        <v>252</v>
      </c>
      <c r="I168" s="3">
        <v>30.743200000000002</v>
      </c>
      <c r="J168" s="3">
        <v>-81.474649999999997</v>
      </c>
      <c r="K168" s="3" t="s">
        <v>489</v>
      </c>
      <c r="L168" t="s">
        <v>113</v>
      </c>
      <c r="M168" t="s">
        <v>113</v>
      </c>
      <c r="N168" t="s">
        <v>113</v>
      </c>
      <c r="O168" t="s">
        <v>113</v>
      </c>
      <c r="P168" t="s">
        <v>113</v>
      </c>
      <c r="Q168" t="s">
        <v>113</v>
      </c>
      <c r="R168">
        <v>40</v>
      </c>
      <c r="S168">
        <v>16</v>
      </c>
      <c r="T168">
        <v>0</v>
      </c>
      <c r="U168" t="s">
        <v>113</v>
      </c>
      <c r="V168" s="9">
        <v>40</v>
      </c>
      <c r="W168" s="9">
        <v>40</v>
      </c>
      <c r="X168" t="s">
        <v>113</v>
      </c>
      <c r="Y168" t="s">
        <v>113</v>
      </c>
      <c r="Z168" s="7">
        <v>6.8</v>
      </c>
      <c r="AA168" s="7">
        <v>6.8</v>
      </c>
      <c r="AB168" t="s">
        <v>113</v>
      </c>
      <c r="AC168" t="s">
        <v>113</v>
      </c>
      <c r="AD168" t="s">
        <v>113</v>
      </c>
      <c r="AE168" t="s">
        <v>113</v>
      </c>
      <c r="AF168" t="s">
        <v>113</v>
      </c>
      <c r="AG168" t="s">
        <v>113</v>
      </c>
      <c r="AH168" s="7">
        <v>-164</v>
      </c>
      <c r="AI168" s="7">
        <v>-164</v>
      </c>
      <c r="AJ168" s="7" t="s">
        <v>113</v>
      </c>
      <c r="AK168" s="7">
        <v>5.46</v>
      </c>
      <c r="AL168" s="8">
        <v>6.64</v>
      </c>
      <c r="AM168" s="8">
        <v>8.85</v>
      </c>
      <c r="AN168" s="8">
        <v>0.89</v>
      </c>
      <c r="AO168" s="8">
        <v>6.6666666666666671E-3</v>
      </c>
      <c r="AP168" s="8">
        <v>0.01</v>
      </c>
      <c r="AQ168" s="8">
        <v>0</v>
      </c>
      <c r="AR168" s="8">
        <v>0.01</v>
      </c>
      <c r="AS168" s="8">
        <v>0.04</v>
      </c>
      <c r="AT168" s="8">
        <v>0.05</v>
      </c>
      <c r="AU168" s="8">
        <v>0.03</v>
      </c>
      <c r="AV168" s="8">
        <v>0.04</v>
      </c>
      <c r="AW168" s="8">
        <v>8.666666666666667E-2</v>
      </c>
      <c r="AX168" s="8">
        <v>0.15</v>
      </c>
      <c r="AY168" s="8">
        <v>0.05</v>
      </c>
      <c r="AZ168" s="8">
        <v>0.06</v>
      </c>
      <c r="BA168">
        <v>0</v>
      </c>
      <c r="BB168" t="s">
        <v>113</v>
      </c>
      <c r="BC168" s="9">
        <v>40</v>
      </c>
      <c r="BD168" s="9">
        <v>1</v>
      </c>
      <c r="BE168" s="8" t="s">
        <v>113</v>
      </c>
      <c r="BF168" s="8" t="s">
        <v>113</v>
      </c>
      <c r="BG168" s="8" t="s">
        <v>113</v>
      </c>
      <c r="BH168">
        <v>0.8</v>
      </c>
      <c r="BI168">
        <v>0.15</v>
      </c>
      <c r="BJ168">
        <v>0.05</v>
      </c>
      <c r="BK168">
        <v>12</v>
      </c>
      <c r="BL168">
        <v>14</v>
      </c>
      <c r="BM168">
        <v>15</v>
      </c>
      <c r="BN168">
        <v>11</v>
      </c>
      <c r="BO168">
        <v>12</v>
      </c>
      <c r="BP168">
        <v>12</v>
      </c>
      <c r="BQ168">
        <v>9</v>
      </c>
      <c r="BR168">
        <v>11</v>
      </c>
      <c r="BS168">
        <v>14</v>
      </c>
      <c r="BT168">
        <v>8</v>
      </c>
      <c r="BU168" t="s">
        <v>111</v>
      </c>
      <c r="BV168" t="s">
        <v>111</v>
      </c>
      <c r="BW168" t="s">
        <v>111</v>
      </c>
      <c r="BX168" t="s">
        <v>111</v>
      </c>
      <c r="BY168" t="s">
        <v>111</v>
      </c>
      <c r="BZ168">
        <v>11.8</v>
      </c>
      <c r="CA168" t="s">
        <v>113</v>
      </c>
      <c r="CB168" t="s">
        <v>113</v>
      </c>
      <c r="CC168" t="s">
        <v>113</v>
      </c>
      <c r="CD168" t="s">
        <v>113</v>
      </c>
      <c r="CE168" t="s">
        <v>113</v>
      </c>
      <c r="CF168" t="s">
        <v>113</v>
      </c>
      <c r="CG168" t="s">
        <v>113</v>
      </c>
      <c r="CH168" t="s">
        <v>113</v>
      </c>
      <c r="CI168" t="s">
        <v>113</v>
      </c>
      <c r="CJ168" t="s">
        <v>113</v>
      </c>
      <c r="CK168" t="s">
        <v>113</v>
      </c>
      <c r="CL168" t="s">
        <v>113</v>
      </c>
      <c r="CM168" t="s">
        <v>113</v>
      </c>
      <c r="CN168" t="s">
        <v>113</v>
      </c>
      <c r="CO168" t="s">
        <v>113</v>
      </c>
      <c r="CP168" t="s">
        <v>113</v>
      </c>
      <c r="CQ168">
        <v>44</v>
      </c>
      <c r="CR168">
        <v>44</v>
      </c>
      <c r="CS168" t="s">
        <v>111</v>
      </c>
      <c r="CT168" t="s">
        <v>111</v>
      </c>
      <c r="CU168">
        <v>3.784189633918261</v>
      </c>
      <c r="CV168">
        <v>2.4680995314716192</v>
      </c>
      <c r="CW168">
        <v>1.8740158183722926</v>
      </c>
      <c r="CX168">
        <v>6.5144046069951331</v>
      </c>
      <c r="CY168">
        <v>1</v>
      </c>
      <c r="CZ168" t="s">
        <v>111</v>
      </c>
      <c r="DA168" t="s">
        <v>111</v>
      </c>
      <c r="DB168">
        <v>2.2727272727272728E-2</v>
      </c>
      <c r="DC168">
        <v>2.2727272727272728E-2</v>
      </c>
      <c r="DD168" t="s">
        <v>113</v>
      </c>
      <c r="DE168" t="s">
        <v>113</v>
      </c>
      <c r="DF168" t="s">
        <v>113</v>
      </c>
      <c r="DG168" t="s">
        <v>113</v>
      </c>
      <c r="DH168" t="s">
        <v>113</v>
      </c>
      <c r="DI168" t="s">
        <v>113</v>
      </c>
      <c r="DJ168">
        <v>20</v>
      </c>
      <c r="DK168">
        <v>20</v>
      </c>
      <c r="DL168" t="s">
        <v>111</v>
      </c>
      <c r="DM168" t="s">
        <v>111</v>
      </c>
      <c r="DN168" t="s">
        <v>113</v>
      </c>
      <c r="DO168" t="s">
        <v>113</v>
      </c>
      <c r="DP168" t="s">
        <v>113</v>
      </c>
      <c r="DQ168" t="s">
        <v>113</v>
      </c>
      <c r="DR168">
        <v>1</v>
      </c>
      <c r="DS168">
        <v>1</v>
      </c>
      <c r="DT168" t="s">
        <v>111</v>
      </c>
      <c r="DU168" t="s">
        <v>111</v>
      </c>
      <c r="DV168">
        <v>0</v>
      </c>
      <c r="DW168">
        <v>0</v>
      </c>
      <c r="DX168" t="s">
        <v>111</v>
      </c>
      <c r="DY168" t="s">
        <v>111</v>
      </c>
      <c r="DZ168">
        <v>1</v>
      </c>
      <c r="EA168">
        <v>1</v>
      </c>
      <c r="EB168" t="s">
        <v>111</v>
      </c>
      <c r="EC168" t="s">
        <v>111</v>
      </c>
      <c r="ED168" t="s">
        <v>113</v>
      </c>
      <c r="EE168" t="s">
        <v>113</v>
      </c>
      <c r="EF168" t="s">
        <v>113</v>
      </c>
      <c r="EG168" t="s">
        <v>113</v>
      </c>
      <c r="EH168" s="4" t="s">
        <v>113</v>
      </c>
      <c r="EI168" s="10">
        <v>0.58099999999999996</v>
      </c>
      <c r="EJ168" s="10">
        <v>1.091</v>
      </c>
      <c r="EK168" s="10">
        <v>0.51</v>
      </c>
      <c r="EL168" s="10" t="s">
        <v>113</v>
      </c>
      <c r="EM168">
        <v>0</v>
      </c>
      <c r="EN168" s="10" t="s">
        <v>113</v>
      </c>
      <c r="EO168" s="8">
        <v>23.15789473684211</v>
      </c>
      <c r="EP168" s="8">
        <v>47.945623018775912</v>
      </c>
      <c r="EQ168" t="s">
        <v>113</v>
      </c>
      <c r="ER168" t="s">
        <v>113</v>
      </c>
      <c r="ES168" t="s">
        <v>113</v>
      </c>
      <c r="ET168" t="s">
        <v>113</v>
      </c>
      <c r="EU168" t="s">
        <v>113</v>
      </c>
      <c r="EV168" t="s">
        <v>113</v>
      </c>
      <c r="EW168" s="8" t="s">
        <v>113</v>
      </c>
      <c r="EY168" s="8" t="s">
        <v>113</v>
      </c>
      <c r="FA168" s="8"/>
      <c r="FC168" s="8" t="s">
        <v>113</v>
      </c>
      <c r="FD168" s="8" t="s">
        <v>113</v>
      </c>
      <c r="FE168" s="8" t="s">
        <v>113</v>
      </c>
      <c r="FF168" t="s">
        <v>113</v>
      </c>
      <c r="FG168" t="s">
        <v>113</v>
      </c>
      <c r="FH168" s="8" t="s">
        <v>113</v>
      </c>
      <c r="FI168" s="8" t="s">
        <v>113</v>
      </c>
      <c r="FJ168" s="8" t="s">
        <v>113</v>
      </c>
    </row>
    <row r="169" spans="1:166" x14ac:dyDescent="0.2">
      <c r="A169" t="s">
        <v>395</v>
      </c>
      <c r="B169" t="s">
        <v>23</v>
      </c>
      <c r="C169" t="s">
        <v>167</v>
      </c>
      <c r="D169" t="s">
        <v>151</v>
      </c>
      <c r="E169">
        <v>3</v>
      </c>
      <c r="F169" t="s">
        <v>221</v>
      </c>
      <c r="G169">
        <v>13</v>
      </c>
      <c r="H169" s="2" t="s">
        <v>252</v>
      </c>
      <c r="I169" s="3">
        <v>30.743200000000002</v>
      </c>
      <c r="J169" s="3">
        <v>-81.474649999999997</v>
      </c>
      <c r="K169" s="3" t="s">
        <v>489</v>
      </c>
      <c r="L169" t="s">
        <v>113</v>
      </c>
      <c r="M169" t="s">
        <v>113</v>
      </c>
      <c r="N169" t="s">
        <v>113</v>
      </c>
      <c r="O169" t="s">
        <v>113</v>
      </c>
      <c r="P169" t="s">
        <v>113</v>
      </c>
      <c r="Q169" t="s">
        <v>113</v>
      </c>
      <c r="R169">
        <v>50</v>
      </c>
      <c r="S169">
        <v>20</v>
      </c>
      <c r="T169">
        <v>0</v>
      </c>
      <c r="U169" t="s">
        <v>113</v>
      </c>
      <c r="V169" s="9">
        <v>40</v>
      </c>
      <c r="W169" s="9">
        <v>40</v>
      </c>
      <c r="X169" t="s">
        <v>113</v>
      </c>
      <c r="Y169" t="s">
        <v>113</v>
      </c>
      <c r="Z169" s="7">
        <v>7.5</v>
      </c>
      <c r="AA169" s="7">
        <v>7.5</v>
      </c>
      <c r="AB169" t="s">
        <v>113</v>
      </c>
      <c r="AC169" t="s">
        <v>113</v>
      </c>
      <c r="AD169" t="s">
        <v>113</v>
      </c>
      <c r="AE169" t="s">
        <v>113</v>
      </c>
      <c r="AF169" t="s">
        <v>113</v>
      </c>
      <c r="AG169" t="s">
        <v>113</v>
      </c>
      <c r="AH169" s="7">
        <v>-24</v>
      </c>
      <c r="AI169" s="7">
        <v>-24</v>
      </c>
      <c r="AJ169" s="7" t="s">
        <v>113</v>
      </c>
      <c r="AK169" s="7">
        <v>10.479999999999999</v>
      </c>
      <c r="AL169" s="8">
        <v>10.53</v>
      </c>
      <c r="AM169" s="8">
        <v>9.5299999999999994</v>
      </c>
      <c r="AN169" s="8">
        <v>11.38</v>
      </c>
      <c r="AO169" s="8">
        <v>0</v>
      </c>
      <c r="AP169" s="8">
        <v>0</v>
      </c>
      <c r="AQ169" s="8">
        <v>0</v>
      </c>
      <c r="AR169" s="8">
        <v>0</v>
      </c>
      <c r="AS169" s="8">
        <v>3.6666666666666674E-2</v>
      </c>
      <c r="AT169" s="8">
        <v>0.04</v>
      </c>
      <c r="AU169" s="8">
        <v>0.03</v>
      </c>
      <c r="AV169" s="8">
        <v>0.04</v>
      </c>
      <c r="AW169" s="8">
        <v>5.3333333333333337E-2</v>
      </c>
      <c r="AX169" s="8">
        <v>0.05</v>
      </c>
      <c r="AY169" s="8">
        <v>0.05</v>
      </c>
      <c r="AZ169" s="8">
        <v>0.06</v>
      </c>
      <c r="BA169">
        <v>0</v>
      </c>
      <c r="BB169" t="s">
        <v>113</v>
      </c>
      <c r="BC169" s="9">
        <v>30</v>
      </c>
      <c r="BD169" s="9">
        <v>2</v>
      </c>
      <c r="BE169" s="8" t="s">
        <v>113</v>
      </c>
      <c r="BF169" s="8" t="s">
        <v>113</v>
      </c>
      <c r="BG169" s="8" t="s">
        <v>113</v>
      </c>
      <c r="BH169">
        <v>0.8</v>
      </c>
      <c r="BI169">
        <v>0.1</v>
      </c>
      <c r="BJ169">
        <v>0.1</v>
      </c>
      <c r="BK169">
        <v>11</v>
      </c>
      <c r="BL169">
        <v>15</v>
      </c>
      <c r="BM169">
        <v>13</v>
      </c>
      <c r="BN169">
        <v>15</v>
      </c>
      <c r="BO169">
        <v>15</v>
      </c>
      <c r="BP169">
        <v>17</v>
      </c>
      <c r="BQ169">
        <v>15</v>
      </c>
      <c r="BR169">
        <v>20</v>
      </c>
      <c r="BS169">
        <v>16</v>
      </c>
      <c r="BT169">
        <v>13</v>
      </c>
      <c r="BU169" t="s">
        <v>111</v>
      </c>
      <c r="BV169" t="s">
        <v>111</v>
      </c>
      <c r="BW169" t="s">
        <v>111</v>
      </c>
      <c r="BX169" t="s">
        <v>111</v>
      </c>
      <c r="BY169" t="s">
        <v>111</v>
      </c>
      <c r="BZ169">
        <v>15</v>
      </c>
      <c r="CA169" t="s">
        <v>113</v>
      </c>
      <c r="CB169" t="s">
        <v>113</v>
      </c>
      <c r="CC169" t="s">
        <v>113</v>
      </c>
      <c r="CD169" t="s">
        <v>113</v>
      </c>
      <c r="CE169" t="s">
        <v>113</v>
      </c>
      <c r="CF169" t="s">
        <v>113</v>
      </c>
      <c r="CG169" t="s">
        <v>113</v>
      </c>
      <c r="CH169" t="s">
        <v>113</v>
      </c>
      <c r="CI169" t="s">
        <v>113</v>
      </c>
      <c r="CJ169" t="s">
        <v>113</v>
      </c>
      <c r="CK169" t="s">
        <v>113</v>
      </c>
      <c r="CL169" t="s">
        <v>113</v>
      </c>
      <c r="CM169" t="s">
        <v>113</v>
      </c>
      <c r="CN169" t="s">
        <v>113</v>
      </c>
      <c r="CO169" t="s">
        <v>113</v>
      </c>
      <c r="CP169" t="s">
        <v>113</v>
      </c>
      <c r="CQ169">
        <v>35</v>
      </c>
      <c r="CR169">
        <v>35</v>
      </c>
      <c r="CS169" t="s">
        <v>111</v>
      </c>
      <c r="CT169" t="s">
        <v>111</v>
      </c>
      <c r="CU169">
        <v>3.5553480614894135</v>
      </c>
      <c r="CV169">
        <v>2.7080502011022101</v>
      </c>
      <c r="CW169">
        <v>2.1754882697860181</v>
      </c>
      <c r="CX169">
        <v>8.8064840126574673</v>
      </c>
      <c r="CY169">
        <v>3</v>
      </c>
      <c r="CZ169" t="s">
        <v>111</v>
      </c>
      <c r="DA169" t="s">
        <v>111</v>
      </c>
      <c r="DB169">
        <v>8.5714285714285715E-2</v>
      </c>
      <c r="DC169">
        <v>8.5714285714285715E-2</v>
      </c>
      <c r="DD169" t="s">
        <v>113</v>
      </c>
      <c r="DE169" t="s">
        <v>113</v>
      </c>
      <c r="DF169" t="s">
        <v>113</v>
      </c>
      <c r="DG169" t="s">
        <v>113</v>
      </c>
      <c r="DH169" t="s">
        <v>113</v>
      </c>
      <c r="DI169" t="s">
        <v>113</v>
      </c>
      <c r="DJ169">
        <v>39</v>
      </c>
      <c r="DK169">
        <v>39</v>
      </c>
      <c r="DL169" t="s">
        <v>111</v>
      </c>
      <c r="DM169" t="s">
        <v>111</v>
      </c>
      <c r="DN169" t="s">
        <v>113</v>
      </c>
      <c r="DO169" t="s">
        <v>113</v>
      </c>
      <c r="DP169" t="s">
        <v>113</v>
      </c>
      <c r="DQ169" t="s">
        <v>113</v>
      </c>
      <c r="DR169">
        <v>0</v>
      </c>
      <c r="DS169">
        <v>0</v>
      </c>
      <c r="DT169" t="s">
        <v>111</v>
      </c>
      <c r="DU169" t="s">
        <v>111</v>
      </c>
      <c r="DV169">
        <v>0</v>
      </c>
      <c r="DW169">
        <v>0</v>
      </c>
      <c r="DX169" t="s">
        <v>111</v>
      </c>
      <c r="DY169" t="s">
        <v>111</v>
      </c>
      <c r="DZ169">
        <v>0</v>
      </c>
      <c r="EA169">
        <v>0</v>
      </c>
      <c r="EB169" t="s">
        <v>111</v>
      </c>
      <c r="EC169" t="s">
        <v>111</v>
      </c>
      <c r="ED169" t="s">
        <v>113</v>
      </c>
      <c r="EE169" t="s">
        <v>113</v>
      </c>
      <c r="EF169" t="s">
        <v>113</v>
      </c>
      <c r="EG169" t="s">
        <v>113</v>
      </c>
      <c r="EH169" s="4" t="s">
        <v>113</v>
      </c>
      <c r="EI169" s="10">
        <v>0.57799999999999996</v>
      </c>
      <c r="EJ169" s="10">
        <v>1.04</v>
      </c>
      <c r="EK169" s="10">
        <v>0.46200000000000008</v>
      </c>
      <c r="EL169" s="10" t="s">
        <v>113</v>
      </c>
      <c r="EM169">
        <v>0</v>
      </c>
      <c r="EN169" s="10" t="s">
        <v>113</v>
      </c>
      <c r="EO169" s="8">
        <v>31.587301587301592</v>
      </c>
      <c r="EP169" s="8">
        <v>64.103267495732752</v>
      </c>
      <c r="EQ169" t="s">
        <v>113</v>
      </c>
      <c r="ER169" t="s">
        <v>113</v>
      </c>
      <c r="ES169" t="s">
        <v>113</v>
      </c>
      <c r="ET169" t="s">
        <v>113</v>
      </c>
      <c r="EU169" t="s">
        <v>113</v>
      </c>
      <c r="EV169" t="s">
        <v>113</v>
      </c>
      <c r="EW169" s="8" t="s">
        <v>113</v>
      </c>
      <c r="EY169" s="8" t="s">
        <v>113</v>
      </c>
      <c r="FA169" s="8"/>
      <c r="FC169" s="8" t="s">
        <v>113</v>
      </c>
      <c r="FD169" s="8" t="s">
        <v>113</v>
      </c>
      <c r="FE169" s="8" t="s">
        <v>113</v>
      </c>
      <c r="FF169" t="s">
        <v>113</v>
      </c>
      <c r="FG169" t="s">
        <v>113</v>
      </c>
      <c r="FH169" s="8" t="s">
        <v>113</v>
      </c>
      <c r="FI169" s="8" t="s">
        <v>113</v>
      </c>
      <c r="FJ169" s="8" t="s">
        <v>113</v>
      </c>
    </row>
    <row r="170" spans="1:166" x14ac:dyDescent="0.2">
      <c r="A170" t="s">
        <v>396</v>
      </c>
      <c r="B170" t="s">
        <v>23</v>
      </c>
      <c r="C170" t="s">
        <v>167</v>
      </c>
      <c r="D170" t="s">
        <v>152</v>
      </c>
      <c r="E170">
        <v>4</v>
      </c>
      <c r="F170" t="s">
        <v>134</v>
      </c>
      <c r="G170">
        <v>13</v>
      </c>
      <c r="H170" s="2" t="s">
        <v>252</v>
      </c>
      <c r="I170" s="3">
        <v>30.742100000000001</v>
      </c>
      <c r="J170" s="3">
        <v>-81.476709999999997</v>
      </c>
      <c r="K170" s="3" t="s">
        <v>489</v>
      </c>
      <c r="L170" t="s">
        <v>113</v>
      </c>
      <c r="M170" t="s">
        <v>113</v>
      </c>
      <c r="N170" t="s">
        <v>113</v>
      </c>
      <c r="O170" t="s">
        <v>113</v>
      </c>
      <c r="P170" t="s">
        <v>113</v>
      </c>
      <c r="Q170" t="s">
        <v>113</v>
      </c>
      <c r="R170">
        <v>15</v>
      </c>
      <c r="S170">
        <v>6</v>
      </c>
      <c r="T170">
        <v>0</v>
      </c>
      <c r="U170" t="s">
        <v>113</v>
      </c>
      <c r="V170" s="9">
        <v>36</v>
      </c>
      <c r="W170" s="9">
        <v>36</v>
      </c>
      <c r="X170" t="s">
        <v>113</v>
      </c>
      <c r="Y170" t="s">
        <v>113</v>
      </c>
      <c r="Z170" s="7">
        <v>7.5</v>
      </c>
      <c r="AA170" s="7">
        <v>7.5</v>
      </c>
      <c r="AB170" t="s">
        <v>113</v>
      </c>
      <c r="AC170" t="s">
        <v>113</v>
      </c>
      <c r="AD170" t="s">
        <v>113</v>
      </c>
      <c r="AE170" t="s">
        <v>113</v>
      </c>
      <c r="AF170" t="s">
        <v>113</v>
      </c>
      <c r="AG170" t="s">
        <v>113</v>
      </c>
      <c r="AH170" s="7">
        <v>-286</v>
      </c>
      <c r="AI170" s="7">
        <v>-286</v>
      </c>
      <c r="AJ170" s="7" t="s">
        <v>113</v>
      </c>
      <c r="AK170" s="7">
        <v>1.07</v>
      </c>
      <c r="AL170" s="8">
        <v>0.02</v>
      </c>
      <c r="AM170" s="8">
        <v>2.71</v>
      </c>
      <c r="AN170" s="8">
        <v>0.48</v>
      </c>
      <c r="AO170" s="8">
        <v>3.3333333333333335E-3</v>
      </c>
      <c r="AP170" s="8">
        <v>0.01</v>
      </c>
      <c r="AQ170" s="8">
        <v>0</v>
      </c>
      <c r="AR170" s="8">
        <v>0</v>
      </c>
      <c r="AS170" s="8">
        <v>4.3333333333333335E-2</v>
      </c>
      <c r="AT170" s="8">
        <v>0.02</v>
      </c>
      <c r="AU170" s="8">
        <v>7.0000000000000007E-2</v>
      </c>
      <c r="AV170" s="8">
        <v>0.04</v>
      </c>
      <c r="AW170" s="8">
        <v>0.11666666666666665</v>
      </c>
      <c r="AX170" s="8">
        <v>0.05</v>
      </c>
      <c r="AY170" s="8">
        <v>0.2</v>
      </c>
      <c r="AZ170" s="8">
        <v>0.1</v>
      </c>
      <c r="BA170">
        <v>0</v>
      </c>
      <c r="BB170" t="s">
        <v>113</v>
      </c>
      <c r="BC170" s="9">
        <v>35</v>
      </c>
      <c r="BD170" s="9">
        <v>2</v>
      </c>
      <c r="BE170" s="8" t="s">
        <v>113</v>
      </c>
      <c r="BF170" s="8" t="s">
        <v>113</v>
      </c>
      <c r="BG170" s="8" t="s">
        <v>113</v>
      </c>
      <c r="BH170">
        <v>0.5</v>
      </c>
      <c r="BI170">
        <v>0.05</v>
      </c>
      <c r="BJ170">
        <v>0.45</v>
      </c>
      <c r="BK170">
        <v>13</v>
      </c>
      <c r="BL170">
        <v>13</v>
      </c>
      <c r="BM170">
        <v>20</v>
      </c>
      <c r="BN170">
        <v>9</v>
      </c>
      <c r="BO170">
        <v>14</v>
      </c>
      <c r="BP170">
        <v>11</v>
      </c>
      <c r="BQ170">
        <v>17</v>
      </c>
      <c r="BR170">
        <v>12</v>
      </c>
      <c r="BS170">
        <v>12</v>
      </c>
      <c r="BT170">
        <v>11</v>
      </c>
      <c r="BU170" t="s">
        <v>111</v>
      </c>
      <c r="BV170" t="s">
        <v>111</v>
      </c>
      <c r="BW170" t="s">
        <v>111</v>
      </c>
      <c r="BX170" t="s">
        <v>111</v>
      </c>
      <c r="BY170" t="s">
        <v>111</v>
      </c>
      <c r="BZ170">
        <v>13.2</v>
      </c>
      <c r="CA170" t="s">
        <v>113</v>
      </c>
      <c r="CB170" t="s">
        <v>113</v>
      </c>
      <c r="CC170" t="s">
        <v>113</v>
      </c>
      <c r="CD170" t="s">
        <v>113</v>
      </c>
      <c r="CE170" t="s">
        <v>113</v>
      </c>
      <c r="CF170" t="s">
        <v>113</v>
      </c>
      <c r="CG170" t="s">
        <v>113</v>
      </c>
      <c r="CH170" t="s">
        <v>113</v>
      </c>
      <c r="CI170" t="s">
        <v>113</v>
      </c>
      <c r="CJ170" t="s">
        <v>113</v>
      </c>
      <c r="CK170" t="s">
        <v>113</v>
      </c>
      <c r="CL170" t="s">
        <v>113</v>
      </c>
      <c r="CM170" t="s">
        <v>113</v>
      </c>
      <c r="CN170" t="s">
        <v>113</v>
      </c>
      <c r="CO170" t="s">
        <v>113</v>
      </c>
      <c r="CP170" t="s">
        <v>113</v>
      </c>
      <c r="CQ170">
        <v>52</v>
      </c>
      <c r="CR170">
        <v>52</v>
      </c>
      <c r="CS170" t="s">
        <v>111</v>
      </c>
      <c r="CT170" t="s">
        <v>111</v>
      </c>
      <c r="CU170">
        <v>3.9512437185814275</v>
      </c>
      <c r="CV170">
        <v>2.5802168295923251</v>
      </c>
      <c r="CW170">
        <v>2.2255155750022917</v>
      </c>
      <c r="CX170">
        <v>9.2582548984053297</v>
      </c>
      <c r="CY170">
        <v>1</v>
      </c>
      <c r="CZ170" t="s">
        <v>111</v>
      </c>
      <c r="DA170" t="s">
        <v>111</v>
      </c>
      <c r="DB170">
        <v>1.9230769230769232E-2</v>
      </c>
      <c r="DC170">
        <v>1.9230769230769232E-2</v>
      </c>
      <c r="DD170" t="s">
        <v>113</v>
      </c>
      <c r="DE170" t="s">
        <v>113</v>
      </c>
      <c r="DF170" t="s">
        <v>113</v>
      </c>
      <c r="DG170" t="s">
        <v>113</v>
      </c>
      <c r="DH170" t="s">
        <v>113</v>
      </c>
      <c r="DI170" t="s">
        <v>113</v>
      </c>
      <c r="DJ170">
        <v>2</v>
      </c>
      <c r="DK170">
        <v>2</v>
      </c>
      <c r="DL170" t="s">
        <v>111</v>
      </c>
      <c r="DM170" t="s">
        <v>111</v>
      </c>
      <c r="DN170" t="s">
        <v>113</v>
      </c>
      <c r="DO170" t="s">
        <v>113</v>
      </c>
      <c r="DP170" t="s">
        <v>113</v>
      </c>
      <c r="DQ170" t="s">
        <v>113</v>
      </c>
      <c r="DR170">
        <v>0</v>
      </c>
      <c r="DS170">
        <v>0</v>
      </c>
      <c r="DT170" t="s">
        <v>111</v>
      </c>
      <c r="DU170" t="s">
        <v>111</v>
      </c>
      <c r="DV170">
        <v>0</v>
      </c>
      <c r="DW170">
        <v>0</v>
      </c>
      <c r="DX170" t="s">
        <v>111</v>
      </c>
      <c r="DY170" t="s">
        <v>111</v>
      </c>
      <c r="DZ170">
        <v>3</v>
      </c>
      <c r="EA170">
        <v>3</v>
      </c>
      <c r="EB170" t="s">
        <v>111</v>
      </c>
      <c r="EC170" t="s">
        <v>111</v>
      </c>
      <c r="ED170" t="s">
        <v>113</v>
      </c>
      <c r="EE170" t="s">
        <v>113</v>
      </c>
      <c r="EF170" t="s">
        <v>113</v>
      </c>
      <c r="EG170" t="s">
        <v>113</v>
      </c>
      <c r="EH170" s="4" t="s">
        <v>113</v>
      </c>
      <c r="EI170" s="10">
        <v>0.60599999999999998</v>
      </c>
      <c r="EJ170" s="10">
        <v>1.222</v>
      </c>
      <c r="EK170" s="10">
        <v>0.61599999999999999</v>
      </c>
      <c r="EL170" s="10" t="s">
        <v>113</v>
      </c>
      <c r="EM170">
        <v>0</v>
      </c>
      <c r="EN170" s="10" t="s">
        <v>113</v>
      </c>
      <c r="EO170" s="8">
        <v>18.333333333333336</v>
      </c>
      <c r="EP170" s="8">
        <v>39.331870275542556</v>
      </c>
      <c r="EQ170" t="s">
        <v>113</v>
      </c>
      <c r="ER170" t="s">
        <v>113</v>
      </c>
      <c r="ES170" t="s">
        <v>113</v>
      </c>
      <c r="ET170" t="s">
        <v>113</v>
      </c>
      <c r="EU170" t="s">
        <v>113</v>
      </c>
      <c r="EV170" t="s">
        <v>113</v>
      </c>
      <c r="EW170" s="8" t="s">
        <v>113</v>
      </c>
      <c r="EY170" s="8" t="s">
        <v>113</v>
      </c>
      <c r="FA170" s="8"/>
      <c r="FC170" s="8" t="s">
        <v>113</v>
      </c>
      <c r="FD170" s="8" t="s">
        <v>113</v>
      </c>
      <c r="FE170" s="8" t="s">
        <v>113</v>
      </c>
      <c r="FF170" t="s">
        <v>113</v>
      </c>
      <c r="FG170" t="s">
        <v>113</v>
      </c>
      <c r="FH170" s="8" t="s">
        <v>113</v>
      </c>
      <c r="FI170" s="8" t="s">
        <v>113</v>
      </c>
      <c r="FJ170" s="8" t="s">
        <v>113</v>
      </c>
    </row>
    <row r="171" spans="1:166" x14ac:dyDescent="0.2">
      <c r="A171" t="s">
        <v>280</v>
      </c>
      <c r="B171" t="s">
        <v>23</v>
      </c>
      <c r="C171" t="s">
        <v>167</v>
      </c>
      <c r="D171" t="s">
        <v>152</v>
      </c>
      <c r="E171">
        <v>4</v>
      </c>
      <c r="F171" t="s">
        <v>135</v>
      </c>
      <c r="G171">
        <v>13</v>
      </c>
      <c r="H171" s="2" t="s">
        <v>252</v>
      </c>
      <c r="I171" s="3">
        <v>30.742100000000001</v>
      </c>
      <c r="J171" s="3">
        <v>-81.476709999999997</v>
      </c>
      <c r="K171" s="3" t="s">
        <v>491</v>
      </c>
      <c r="L171" t="s">
        <v>113</v>
      </c>
      <c r="M171" t="s">
        <v>113</v>
      </c>
      <c r="N171" t="s">
        <v>113</v>
      </c>
      <c r="O171" t="s">
        <v>113</v>
      </c>
      <c r="P171" t="s">
        <v>113</v>
      </c>
      <c r="Q171" t="s">
        <v>113</v>
      </c>
      <c r="R171">
        <v>20</v>
      </c>
      <c r="S171">
        <v>8</v>
      </c>
      <c r="T171">
        <v>0</v>
      </c>
      <c r="U171" t="s">
        <v>113</v>
      </c>
      <c r="V171" s="9">
        <v>39</v>
      </c>
      <c r="W171" s="9">
        <v>39</v>
      </c>
      <c r="X171" t="s">
        <v>113</v>
      </c>
      <c r="Y171" t="s">
        <v>113</v>
      </c>
      <c r="Z171" s="7">
        <v>7.5</v>
      </c>
      <c r="AA171" s="7">
        <v>7.5</v>
      </c>
      <c r="AB171" t="s">
        <v>113</v>
      </c>
      <c r="AC171" t="s">
        <v>113</v>
      </c>
      <c r="AD171" t="s">
        <v>113</v>
      </c>
      <c r="AE171" t="s">
        <v>113</v>
      </c>
      <c r="AF171" t="s">
        <v>113</v>
      </c>
      <c r="AG171" t="s">
        <v>113</v>
      </c>
      <c r="AH171" s="7">
        <v>-354</v>
      </c>
      <c r="AI171" s="7">
        <v>-354</v>
      </c>
      <c r="AJ171" s="7" t="s">
        <v>113</v>
      </c>
      <c r="AK171" s="7">
        <v>0.39666666666666667</v>
      </c>
      <c r="AL171" s="8">
        <v>0.45</v>
      </c>
      <c r="AM171" s="8">
        <v>0.39</v>
      </c>
      <c r="AN171" s="8">
        <v>0.35</v>
      </c>
      <c r="AO171" s="8">
        <v>6.6666666666666671E-3</v>
      </c>
      <c r="AP171" s="8">
        <v>0</v>
      </c>
      <c r="AQ171" s="8">
        <v>0</v>
      </c>
      <c r="AR171" s="8">
        <v>0.02</v>
      </c>
      <c r="AS171" s="8">
        <v>0.15</v>
      </c>
      <c r="AT171" s="8">
        <v>0.21</v>
      </c>
      <c r="AU171" s="8">
        <v>0.14000000000000001</v>
      </c>
      <c r="AV171" s="8">
        <v>0.1</v>
      </c>
      <c r="AW171" s="8">
        <v>0.25666666666666671</v>
      </c>
      <c r="AX171" s="8">
        <v>0.28000000000000003</v>
      </c>
      <c r="AY171" s="8">
        <v>0.32</v>
      </c>
      <c r="AZ171" s="8">
        <v>0.17</v>
      </c>
      <c r="BA171">
        <v>0</v>
      </c>
      <c r="BB171" t="s">
        <v>113</v>
      </c>
      <c r="BC171" s="9">
        <v>2</v>
      </c>
      <c r="BD171" s="9">
        <v>0</v>
      </c>
      <c r="BE171" s="8" t="s">
        <v>113</v>
      </c>
      <c r="BF171" s="8" t="s">
        <v>113</v>
      </c>
      <c r="BG171" s="8" t="s">
        <v>113</v>
      </c>
      <c r="BH171">
        <v>1</v>
      </c>
      <c r="BI171">
        <v>0</v>
      </c>
      <c r="BJ171">
        <v>0</v>
      </c>
      <c r="BK171">
        <v>0</v>
      </c>
      <c r="BL171" t="s">
        <v>113</v>
      </c>
      <c r="BM171" t="s">
        <v>113</v>
      </c>
      <c r="BN171" t="s">
        <v>113</v>
      </c>
      <c r="BO171" t="s">
        <v>113</v>
      </c>
      <c r="BP171" t="s">
        <v>113</v>
      </c>
      <c r="BQ171" t="s">
        <v>113</v>
      </c>
      <c r="BR171" t="s">
        <v>113</v>
      </c>
      <c r="BS171" t="s">
        <v>113</v>
      </c>
      <c r="BT171" t="s">
        <v>113</v>
      </c>
      <c r="BU171" t="s">
        <v>111</v>
      </c>
      <c r="BV171" t="s">
        <v>111</v>
      </c>
      <c r="BW171" t="s">
        <v>111</v>
      </c>
      <c r="BX171" t="s">
        <v>111</v>
      </c>
      <c r="BY171" t="s">
        <v>111</v>
      </c>
      <c r="BZ171">
        <v>0</v>
      </c>
      <c r="CA171" t="s">
        <v>113</v>
      </c>
      <c r="CB171" t="s">
        <v>113</v>
      </c>
      <c r="CC171" t="s">
        <v>113</v>
      </c>
      <c r="CD171" t="s">
        <v>113</v>
      </c>
      <c r="CE171" t="s">
        <v>113</v>
      </c>
      <c r="CF171" t="s">
        <v>113</v>
      </c>
      <c r="CG171" t="s">
        <v>113</v>
      </c>
      <c r="CH171" t="s">
        <v>113</v>
      </c>
      <c r="CI171" t="s">
        <v>113</v>
      </c>
      <c r="CJ171" t="s">
        <v>113</v>
      </c>
      <c r="CK171" t="s">
        <v>113</v>
      </c>
      <c r="CL171" t="s">
        <v>113</v>
      </c>
      <c r="CM171" t="s">
        <v>113</v>
      </c>
      <c r="CN171" t="s">
        <v>113</v>
      </c>
      <c r="CO171" t="s">
        <v>113</v>
      </c>
      <c r="CP171" t="s">
        <v>113</v>
      </c>
      <c r="CQ171">
        <v>0</v>
      </c>
      <c r="CR171">
        <v>0</v>
      </c>
      <c r="CS171" t="s">
        <v>111</v>
      </c>
      <c r="CT171" t="s">
        <v>111</v>
      </c>
      <c r="CU171" t="s">
        <v>111</v>
      </c>
      <c r="CV171" t="s">
        <v>111</v>
      </c>
      <c r="CW171" t="s">
        <v>111</v>
      </c>
      <c r="CX171">
        <v>0</v>
      </c>
      <c r="CY171">
        <v>0</v>
      </c>
      <c r="CZ171" t="s">
        <v>111</v>
      </c>
      <c r="DA171" t="s">
        <v>111</v>
      </c>
      <c r="DB171" t="s">
        <v>113</v>
      </c>
      <c r="DC171" t="s">
        <v>113</v>
      </c>
      <c r="DD171" t="s">
        <v>113</v>
      </c>
      <c r="DE171" t="s">
        <v>113</v>
      </c>
      <c r="DF171" t="s">
        <v>113</v>
      </c>
      <c r="DG171" t="s">
        <v>113</v>
      </c>
      <c r="DH171" t="s">
        <v>113</v>
      </c>
      <c r="DI171" t="s">
        <v>113</v>
      </c>
      <c r="DJ171">
        <v>0</v>
      </c>
      <c r="DK171">
        <v>0</v>
      </c>
      <c r="DL171" t="s">
        <v>111</v>
      </c>
      <c r="DM171" t="s">
        <v>111</v>
      </c>
      <c r="DN171" t="s">
        <v>113</v>
      </c>
      <c r="DO171" t="s">
        <v>113</v>
      </c>
      <c r="DP171" t="s">
        <v>113</v>
      </c>
      <c r="DQ171" t="s">
        <v>113</v>
      </c>
      <c r="DR171">
        <v>0</v>
      </c>
      <c r="DS171">
        <v>0</v>
      </c>
      <c r="DT171" t="s">
        <v>111</v>
      </c>
      <c r="DU171" t="s">
        <v>111</v>
      </c>
      <c r="DV171">
        <v>3</v>
      </c>
      <c r="DW171">
        <v>3</v>
      </c>
      <c r="DX171" t="s">
        <v>111</v>
      </c>
      <c r="DY171" t="s">
        <v>111</v>
      </c>
      <c r="DZ171">
        <v>5</v>
      </c>
      <c r="EA171">
        <v>5</v>
      </c>
      <c r="EB171" t="s">
        <v>111</v>
      </c>
      <c r="EC171" t="s">
        <v>111</v>
      </c>
      <c r="ED171" t="s">
        <v>113</v>
      </c>
      <c r="EE171" t="s">
        <v>113</v>
      </c>
      <c r="EF171" t="s">
        <v>113</v>
      </c>
      <c r="EG171" t="s">
        <v>113</v>
      </c>
      <c r="EH171" s="4" t="s">
        <v>113</v>
      </c>
      <c r="EI171" s="10">
        <v>0.56399999999999995</v>
      </c>
      <c r="EJ171" s="10">
        <v>0.78400000000000003</v>
      </c>
      <c r="EK171" s="10">
        <v>0.22000000000000008</v>
      </c>
      <c r="EL171" s="10" t="s">
        <v>113</v>
      </c>
      <c r="EM171">
        <v>0</v>
      </c>
      <c r="EN171" s="10" t="s">
        <v>113</v>
      </c>
      <c r="EO171" s="8">
        <v>19.193548387096779</v>
      </c>
      <c r="EP171" s="8">
        <v>35.159107534747626</v>
      </c>
      <c r="EQ171" t="s">
        <v>113</v>
      </c>
      <c r="ER171" t="s">
        <v>113</v>
      </c>
      <c r="ES171" t="s">
        <v>113</v>
      </c>
      <c r="ET171" t="s">
        <v>113</v>
      </c>
      <c r="EU171" t="s">
        <v>113</v>
      </c>
      <c r="EV171" t="s">
        <v>113</v>
      </c>
      <c r="EW171" s="8" t="s">
        <v>113</v>
      </c>
      <c r="EY171" s="8" t="s">
        <v>113</v>
      </c>
      <c r="FA171" s="8"/>
      <c r="FC171" s="8" t="s">
        <v>113</v>
      </c>
      <c r="FD171" s="8" t="s">
        <v>113</v>
      </c>
      <c r="FE171" s="8" t="s">
        <v>113</v>
      </c>
      <c r="FF171" t="s">
        <v>113</v>
      </c>
      <c r="FG171" t="s">
        <v>113</v>
      </c>
      <c r="FH171" s="8" t="s">
        <v>113</v>
      </c>
      <c r="FI171" s="8" t="s">
        <v>113</v>
      </c>
      <c r="FJ171" s="8" t="s">
        <v>113</v>
      </c>
    </row>
    <row r="172" spans="1:166" x14ac:dyDescent="0.2">
      <c r="A172" t="s">
        <v>397</v>
      </c>
      <c r="B172" t="s">
        <v>23</v>
      </c>
      <c r="C172" t="s">
        <v>167</v>
      </c>
      <c r="D172" t="s">
        <v>152</v>
      </c>
      <c r="E172">
        <v>4</v>
      </c>
      <c r="F172" t="s">
        <v>220</v>
      </c>
      <c r="G172">
        <v>13</v>
      </c>
      <c r="H172" s="2" t="s">
        <v>252</v>
      </c>
      <c r="I172" s="3">
        <v>30.742100000000001</v>
      </c>
      <c r="J172" s="3">
        <v>-81.476709999999997</v>
      </c>
      <c r="K172" s="3" t="s">
        <v>489</v>
      </c>
      <c r="L172" t="s">
        <v>113</v>
      </c>
      <c r="M172" t="s">
        <v>113</v>
      </c>
      <c r="N172" t="s">
        <v>113</v>
      </c>
      <c r="O172" t="s">
        <v>113</v>
      </c>
      <c r="P172" t="s">
        <v>113</v>
      </c>
      <c r="Q172" t="s">
        <v>113</v>
      </c>
      <c r="R172">
        <v>7</v>
      </c>
      <c r="S172">
        <v>2.8</v>
      </c>
      <c r="T172">
        <v>0</v>
      </c>
      <c r="U172" t="s">
        <v>113</v>
      </c>
      <c r="V172" s="9">
        <v>40</v>
      </c>
      <c r="W172" s="9">
        <v>40</v>
      </c>
      <c r="X172" t="s">
        <v>113</v>
      </c>
      <c r="Y172" t="s">
        <v>113</v>
      </c>
      <c r="Z172" s="7">
        <v>6.7</v>
      </c>
      <c r="AA172" s="7">
        <v>6.7</v>
      </c>
      <c r="AB172" t="s">
        <v>113</v>
      </c>
      <c r="AC172" t="s">
        <v>113</v>
      </c>
      <c r="AD172" t="s">
        <v>113</v>
      </c>
      <c r="AE172" t="s">
        <v>113</v>
      </c>
      <c r="AF172" t="s">
        <v>113</v>
      </c>
      <c r="AG172" t="s">
        <v>113</v>
      </c>
      <c r="AH172" s="7">
        <v>-331</v>
      </c>
      <c r="AI172" s="7">
        <v>-331</v>
      </c>
      <c r="AJ172" s="7" t="s">
        <v>113</v>
      </c>
      <c r="AK172" s="7">
        <v>1.0833333333333333</v>
      </c>
      <c r="AL172" s="8">
        <v>2.6</v>
      </c>
      <c r="AM172" s="8">
        <v>0.42</v>
      </c>
      <c r="AN172" s="8">
        <v>0.23</v>
      </c>
      <c r="AO172" s="8">
        <v>3.3333333333333335E-3</v>
      </c>
      <c r="AP172" s="8">
        <v>0</v>
      </c>
      <c r="AQ172" s="8">
        <v>0.01</v>
      </c>
      <c r="AR172" s="8">
        <v>0</v>
      </c>
      <c r="AS172" s="8">
        <v>5.6666666666666671E-2</v>
      </c>
      <c r="AT172" s="8">
        <v>7.0000000000000007E-2</v>
      </c>
      <c r="AU172" s="8">
        <v>0.05</v>
      </c>
      <c r="AV172" s="8">
        <v>0.05</v>
      </c>
      <c r="AW172" s="8">
        <v>0.13333333333333333</v>
      </c>
      <c r="AX172" s="8">
        <v>0.17</v>
      </c>
      <c r="AY172" s="8">
        <v>0.11</v>
      </c>
      <c r="AZ172" s="8">
        <v>0.12</v>
      </c>
      <c r="BA172">
        <v>0</v>
      </c>
      <c r="BB172" t="s">
        <v>113</v>
      </c>
      <c r="BC172" s="9">
        <v>30</v>
      </c>
      <c r="BD172" s="9">
        <v>1</v>
      </c>
      <c r="BE172" s="8" t="s">
        <v>113</v>
      </c>
      <c r="BF172" s="8" t="s">
        <v>113</v>
      </c>
      <c r="BG172" s="8" t="s">
        <v>113</v>
      </c>
      <c r="BH172">
        <v>0.7</v>
      </c>
      <c r="BI172">
        <v>0.1</v>
      </c>
      <c r="BJ172">
        <v>0.2</v>
      </c>
      <c r="BK172">
        <v>8</v>
      </c>
      <c r="BL172">
        <v>7</v>
      </c>
      <c r="BM172">
        <v>10</v>
      </c>
      <c r="BN172">
        <v>9</v>
      </c>
      <c r="BO172">
        <v>11</v>
      </c>
      <c r="BP172">
        <v>9</v>
      </c>
      <c r="BQ172">
        <v>9</v>
      </c>
      <c r="BR172">
        <v>7</v>
      </c>
      <c r="BS172">
        <v>7</v>
      </c>
      <c r="BT172">
        <v>9</v>
      </c>
      <c r="BU172" t="s">
        <v>111</v>
      </c>
      <c r="BV172" t="s">
        <v>111</v>
      </c>
      <c r="BW172" t="s">
        <v>111</v>
      </c>
      <c r="BX172" t="s">
        <v>111</v>
      </c>
      <c r="BY172" t="s">
        <v>111</v>
      </c>
      <c r="BZ172">
        <v>8.6</v>
      </c>
      <c r="CA172" t="s">
        <v>113</v>
      </c>
      <c r="CB172" t="s">
        <v>113</v>
      </c>
      <c r="CC172" t="s">
        <v>113</v>
      </c>
      <c r="CD172" t="s">
        <v>113</v>
      </c>
      <c r="CE172" t="s">
        <v>113</v>
      </c>
      <c r="CF172" t="s">
        <v>113</v>
      </c>
      <c r="CG172" t="s">
        <v>113</v>
      </c>
      <c r="CH172" t="s">
        <v>113</v>
      </c>
      <c r="CI172" t="s">
        <v>113</v>
      </c>
      <c r="CJ172" t="s">
        <v>113</v>
      </c>
      <c r="CK172" t="s">
        <v>113</v>
      </c>
      <c r="CL172" t="s">
        <v>113</v>
      </c>
      <c r="CM172" t="s">
        <v>113</v>
      </c>
      <c r="CN172" t="s">
        <v>113</v>
      </c>
      <c r="CO172" t="s">
        <v>113</v>
      </c>
      <c r="CP172" t="s">
        <v>113</v>
      </c>
      <c r="CQ172">
        <v>70</v>
      </c>
      <c r="CR172">
        <v>70</v>
      </c>
      <c r="CS172" t="s">
        <v>111</v>
      </c>
      <c r="CT172" t="s">
        <v>111</v>
      </c>
      <c r="CU172">
        <v>4.2484952420493594</v>
      </c>
      <c r="CV172">
        <v>2.1517622032594619</v>
      </c>
      <c r="CW172">
        <v>1.6015892216925729</v>
      </c>
      <c r="CX172">
        <v>4.9609101490354082</v>
      </c>
      <c r="CY172">
        <v>1</v>
      </c>
      <c r="CZ172" t="s">
        <v>111</v>
      </c>
      <c r="DA172" t="s">
        <v>111</v>
      </c>
      <c r="DB172">
        <v>1.4285714285714285E-2</v>
      </c>
      <c r="DC172">
        <v>1.4285714285714285E-2</v>
      </c>
      <c r="DD172" t="s">
        <v>113</v>
      </c>
      <c r="DE172" t="s">
        <v>113</v>
      </c>
      <c r="DF172" t="s">
        <v>113</v>
      </c>
      <c r="DG172" t="s">
        <v>113</v>
      </c>
      <c r="DH172" t="s">
        <v>113</v>
      </c>
      <c r="DI172" t="s">
        <v>113</v>
      </c>
      <c r="DJ172">
        <v>0</v>
      </c>
      <c r="DK172">
        <v>0</v>
      </c>
      <c r="DL172" t="s">
        <v>111</v>
      </c>
      <c r="DM172" t="s">
        <v>111</v>
      </c>
      <c r="DN172" t="s">
        <v>113</v>
      </c>
      <c r="DO172" t="s">
        <v>113</v>
      </c>
      <c r="DP172" t="s">
        <v>113</v>
      </c>
      <c r="DQ172" t="s">
        <v>113</v>
      </c>
      <c r="DR172">
        <v>0</v>
      </c>
      <c r="DS172">
        <v>0</v>
      </c>
      <c r="DT172" t="s">
        <v>111</v>
      </c>
      <c r="DU172" t="s">
        <v>111</v>
      </c>
      <c r="DV172">
        <v>0</v>
      </c>
      <c r="DW172">
        <v>0</v>
      </c>
      <c r="DX172" t="s">
        <v>111</v>
      </c>
      <c r="DY172" t="s">
        <v>111</v>
      </c>
      <c r="DZ172">
        <v>20</v>
      </c>
      <c r="EA172">
        <v>20</v>
      </c>
      <c r="EB172" t="s">
        <v>111</v>
      </c>
      <c r="EC172" t="s">
        <v>111</v>
      </c>
      <c r="ED172" t="s">
        <v>113</v>
      </c>
      <c r="EE172" t="s">
        <v>113</v>
      </c>
      <c r="EF172" t="s">
        <v>113</v>
      </c>
      <c r="EG172" t="s">
        <v>113</v>
      </c>
      <c r="EH172" s="4" t="s">
        <v>113</v>
      </c>
      <c r="EI172" s="10">
        <v>0.56399999999999995</v>
      </c>
      <c r="EJ172" s="10">
        <v>1.284</v>
      </c>
      <c r="EK172" s="10">
        <v>0.72000000000000008</v>
      </c>
      <c r="EL172" s="10" t="s">
        <v>113</v>
      </c>
      <c r="EM172">
        <v>0</v>
      </c>
      <c r="EN172" s="10" t="s">
        <v>113</v>
      </c>
      <c r="EO172" s="8">
        <v>16.981132075471688</v>
      </c>
      <c r="EP172" s="8">
        <v>49.338575957083641</v>
      </c>
      <c r="EQ172" t="s">
        <v>113</v>
      </c>
      <c r="ER172" t="s">
        <v>113</v>
      </c>
      <c r="ES172" t="s">
        <v>113</v>
      </c>
      <c r="ET172" t="s">
        <v>113</v>
      </c>
      <c r="EU172" t="s">
        <v>113</v>
      </c>
      <c r="EV172" t="s">
        <v>113</v>
      </c>
      <c r="EW172" s="8" t="s">
        <v>113</v>
      </c>
      <c r="EY172" s="8" t="s">
        <v>113</v>
      </c>
      <c r="FA172" s="8"/>
      <c r="FC172" s="8" t="s">
        <v>113</v>
      </c>
      <c r="FD172" s="8" t="s">
        <v>113</v>
      </c>
      <c r="FE172" s="8" t="s">
        <v>113</v>
      </c>
      <c r="FF172" t="s">
        <v>113</v>
      </c>
      <c r="FG172" t="s">
        <v>113</v>
      </c>
      <c r="FH172" s="8" t="s">
        <v>113</v>
      </c>
      <c r="FI172" s="8" t="s">
        <v>113</v>
      </c>
      <c r="FJ172" s="8" t="s">
        <v>113</v>
      </c>
    </row>
    <row r="173" spans="1:166" x14ac:dyDescent="0.2">
      <c r="A173" t="s">
        <v>398</v>
      </c>
      <c r="B173" t="s">
        <v>23</v>
      </c>
      <c r="C173" t="s">
        <v>167</v>
      </c>
      <c r="D173" t="s">
        <v>152</v>
      </c>
      <c r="E173">
        <v>4</v>
      </c>
      <c r="F173" t="s">
        <v>221</v>
      </c>
      <c r="G173">
        <v>13</v>
      </c>
      <c r="H173" s="2" t="s">
        <v>252</v>
      </c>
      <c r="I173" s="3">
        <v>30.742100000000001</v>
      </c>
      <c r="J173" s="3">
        <v>-81.476709999999997</v>
      </c>
      <c r="K173" s="3" t="s">
        <v>489</v>
      </c>
      <c r="L173" t="s">
        <v>113</v>
      </c>
      <c r="M173" t="s">
        <v>113</v>
      </c>
      <c r="N173" t="s">
        <v>113</v>
      </c>
      <c r="O173" t="s">
        <v>113</v>
      </c>
      <c r="P173" t="s">
        <v>113</v>
      </c>
      <c r="Q173" t="s">
        <v>113</v>
      </c>
      <c r="R173">
        <v>16</v>
      </c>
      <c r="S173">
        <v>6.4</v>
      </c>
      <c r="T173">
        <v>0</v>
      </c>
      <c r="U173" t="s">
        <v>113</v>
      </c>
      <c r="V173" s="9">
        <v>38</v>
      </c>
      <c r="W173" s="9">
        <v>38</v>
      </c>
      <c r="X173" t="s">
        <v>113</v>
      </c>
      <c r="Y173" t="s">
        <v>113</v>
      </c>
      <c r="Z173" s="7">
        <v>6.9</v>
      </c>
      <c r="AA173" s="7">
        <v>6.9</v>
      </c>
      <c r="AB173" t="s">
        <v>113</v>
      </c>
      <c r="AC173" t="s">
        <v>113</v>
      </c>
      <c r="AD173" t="s">
        <v>113</v>
      </c>
      <c r="AE173" t="s">
        <v>113</v>
      </c>
      <c r="AF173" t="s">
        <v>113</v>
      </c>
      <c r="AG173" t="s">
        <v>113</v>
      </c>
      <c r="AH173" s="7">
        <v>-295</v>
      </c>
      <c r="AI173" s="7">
        <v>-295</v>
      </c>
      <c r="AJ173" s="7" t="s">
        <v>113</v>
      </c>
      <c r="AK173" s="7">
        <v>0.34999999999999992</v>
      </c>
      <c r="AL173" s="8">
        <v>0.44</v>
      </c>
      <c r="AM173" s="8">
        <v>0.47</v>
      </c>
      <c r="AN173" s="8">
        <v>0.14000000000000001</v>
      </c>
      <c r="AO173" s="8">
        <v>0</v>
      </c>
      <c r="AP173" s="8">
        <v>0</v>
      </c>
      <c r="AQ173" s="8">
        <v>0</v>
      </c>
      <c r="AR173" s="8">
        <v>0</v>
      </c>
      <c r="AS173" s="8">
        <v>0.04</v>
      </c>
      <c r="AT173" s="8">
        <v>0.02</v>
      </c>
      <c r="AU173" s="8">
        <v>0.03</v>
      </c>
      <c r="AV173" s="8">
        <v>7.0000000000000007E-2</v>
      </c>
      <c r="AW173" s="8">
        <v>0.12666666666666668</v>
      </c>
      <c r="AX173" s="8">
        <v>7.0000000000000007E-2</v>
      </c>
      <c r="AY173" s="8">
        <v>0.09</v>
      </c>
      <c r="AZ173" s="8">
        <v>0.22</v>
      </c>
      <c r="BA173">
        <v>0</v>
      </c>
      <c r="BB173" t="s">
        <v>113</v>
      </c>
      <c r="BC173" s="9">
        <v>20</v>
      </c>
      <c r="BD173" s="9">
        <v>1</v>
      </c>
      <c r="BE173" s="8" t="s">
        <v>113</v>
      </c>
      <c r="BF173" s="8" t="s">
        <v>113</v>
      </c>
      <c r="BG173" s="8" t="s">
        <v>113</v>
      </c>
      <c r="BH173">
        <v>0.9</v>
      </c>
      <c r="BI173">
        <v>0.1</v>
      </c>
      <c r="BJ173">
        <v>0</v>
      </c>
      <c r="BK173">
        <v>9</v>
      </c>
      <c r="BL173">
        <v>9</v>
      </c>
      <c r="BM173">
        <v>7</v>
      </c>
      <c r="BN173">
        <v>12</v>
      </c>
      <c r="BO173">
        <v>7</v>
      </c>
      <c r="BP173">
        <v>9</v>
      </c>
      <c r="BQ173">
        <v>7</v>
      </c>
      <c r="BR173">
        <v>4</v>
      </c>
      <c r="BS173">
        <v>8</v>
      </c>
      <c r="BT173">
        <v>13</v>
      </c>
      <c r="BU173" t="s">
        <v>111</v>
      </c>
      <c r="BV173" t="s">
        <v>111</v>
      </c>
      <c r="BW173" t="s">
        <v>111</v>
      </c>
      <c r="BX173" t="s">
        <v>111</v>
      </c>
      <c r="BY173" t="s">
        <v>111</v>
      </c>
      <c r="BZ173">
        <v>8.5</v>
      </c>
      <c r="CA173" t="s">
        <v>113</v>
      </c>
      <c r="CB173" t="s">
        <v>113</v>
      </c>
      <c r="CC173" t="s">
        <v>113</v>
      </c>
      <c r="CD173" t="s">
        <v>113</v>
      </c>
      <c r="CE173" t="s">
        <v>113</v>
      </c>
      <c r="CF173" t="s">
        <v>113</v>
      </c>
      <c r="CG173" t="s">
        <v>113</v>
      </c>
      <c r="CH173" t="s">
        <v>113</v>
      </c>
      <c r="CI173" t="s">
        <v>113</v>
      </c>
      <c r="CJ173" t="s">
        <v>113</v>
      </c>
      <c r="CK173" t="s">
        <v>113</v>
      </c>
      <c r="CL173" t="s">
        <v>113</v>
      </c>
      <c r="CM173" t="s">
        <v>113</v>
      </c>
      <c r="CN173" t="s">
        <v>113</v>
      </c>
      <c r="CO173" t="s">
        <v>113</v>
      </c>
      <c r="CP173" t="s">
        <v>113</v>
      </c>
      <c r="CQ173">
        <v>43</v>
      </c>
      <c r="CR173">
        <v>43</v>
      </c>
      <c r="CS173" t="s">
        <v>111</v>
      </c>
      <c r="CT173" t="s">
        <v>111</v>
      </c>
      <c r="CU173">
        <v>3.7612001156935624</v>
      </c>
      <c r="CV173">
        <v>2.1400661634962708</v>
      </c>
      <c r="CW173">
        <v>1.2036862878373911</v>
      </c>
      <c r="CX173">
        <v>3.3323784151779479</v>
      </c>
      <c r="CY173">
        <v>11</v>
      </c>
      <c r="CZ173" t="s">
        <v>111</v>
      </c>
      <c r="DA173" t="s">
        <v>111</v>
      </c>
      <c r="DB173">
        <v>0.2558139534883721</v>
      </c>
      <c r="DC173">
        <v>0.2558139534883721</v>
      </c>
      <c r="DD173" t="s">
        <v>113</v>
      </c>
      <c r="DE173" t="s">
        <v>113</v>
      </c>
      <c r="DF173" t="s">
        <v>113</v>
      </c>
      <c r="DG173" t="s">
        <v>113</v>
      </c>
      <c r="DH173" t="s">
        <v>113</v>
      </c>
      <c r="DI173" t="s">
        <v>113</v>
      </c>
      <c r="DJ173">
        <v>0</v>
      </c>
      <c r="DK173">
        <v>0</v>
      </c>
      <c r="DL173" t="s">
        <v>111</v>
      </c>
      <c r="DM173" t="s">
        <v>111</v>
      </c>
      <c r="DN173" t="s">
        <v>113</v>
      </c>
      <c r="DO173" t="s">
        <v>113</v>
      </c>
      <c r="DP173" t="s">
        <v>113</v>
      </c>
      <c r="DQ173" t="s">
        <v>113</v>
      </c>
      <c r="DR173">
        <v>0</v>
      </c>
      <c r="DS173">
        <v>0</v>
      </c>
      <c r="DT173" t="s">
        <v>111</v>
      </c>
      <c r="DU173" t="s">
        <v>111</v>
      </c>
      <c r="DV173">
        <v>0</v>
      </c>
      <c r="DW173">
        <v>0</v>
      </c>
      <c r="DX173" t="s">
        <v>111</v>
      </c>
      <c r="DY173" t="s">
        <v>111</v>
      </c>
      <c r="DZ173">
        <v>10</v>
      </c>
      <c r="EA173">
        <v>10</v>
      </c>
      <c r="EB173" t="s">
        <v>111</v>
      </c>
      <c r="EC173" t="s">
        <v>111</v>
      </c>
      <c r="ED173" t="s">
        <v>113</v>
      </c>
      <c r="EE173" t="s">
        <v>113</v>
      </c>
      <c r="EF173" t="s">
        <v>113</v>
      </c>
      <c r="EG173" t="s">
        <v>113</v>
      </c>
      <c r="EH173" s="4" t="s">
        <v>113</v>
      </c>
      <c r="EI173" s="10">
        <v>0.56299999999999994</v>
      </c>
      <c r="EJ173" s="10">
        <v>1.19</v>
      </c>
      <c r="EK173" s="10">
        <v>0.627</v>
      </c>
      <c r="EL173" s="10" t="s">
        <v>113</v>
      </c>
      <c r="EM173">
        <v>0</v>
      </c>
      <c r="EN173" s="10" t="s">
        <v>113</v>
      </c>
      <c r="EO173" s="8">
        <v>15.102040816326534</v>
      </c>
      <c r="EP173" s="8">
        <v>38.021214337966356</v>
      </c>
      <c r="EQ173" t="s">
        <v>113</v>
      </c>
      <c r="ER173" t="s">
        <v>113</v>
      </c>
      <c r="ES173" t="s">
        <v>113</v>
      </c>
      <c r="ET173" t="s">
        <v>113</v>
      </c>
      <c r="EU173" t="s">
        <v>113</v>
      </c>
      <c r="EV173" t="s">
        <v>113</v>
      </c>
      <c r="EW173" s="8" t="s">
        <v>113</v>
      </c>
      <c r="EY173" s="8" t="s">
        <v>113</v>
      </c>
      <c r="FA173" s="8"/>
      <c r="FC173" s="8" t="s">
        <v>113</v>
      </c>
      <c r="FD173" s="8" t="s">
        <v>113</v>
      </c>
      <c r="FE173" s="8" t="s">
        <v>113</v>
      </c>
      <c r="FF173" t="s">
        <v>113</v>
      </c>
      <c r="FG173" t="s">
        <v>113</v>
      </c>
      <c r="FH173" s="8" t="s">
        <v>113</v>
      </c>
      <c r="FI173" s="8" t="s">
        <v>113</v>
      </c>
      <c r="FJ173" s="8" t="s">
        <v>113</v>
      </c>
    </row>
    <row r="174" spans="1:166" x14ac:dyDescent="0.2">
      <c r="A174" t="s">
        <v>399</v>
      </c>
      <c r="B174" t="s">
        <v>24</v>
      </c>
      <c r="C174" t="s">
        <v>168</v>
      </c>
      <c r="D174" t="s">
        <v>145</v>
      </c>
      <c r="E174">
        <v>1</v>
      </c>
      <c r="F174" t="s">
        <v>134</v>
      </c>
      <c r="G174">
        <v>13</v>
      </c>
      <c r="H174" s="2" t="s">
        <v>222</v>
      </c>
      <c r="I174" s="3">
        <v>30.739360000000001</v>
      </c>
      <c r="J174" s="3">
        <v>-81.465869999999995</v>
      </c>
      <c r="K174" s="3" t="s">
        <v>489</v>
      </c>
      <c r="L174" t="s">
        <v>113</v>
      </c>
      <c r="M174" t="s">
        <v>113</v>
      </c>
      <c r="N174" t="s">
        <v>113</v>
      </c>
      <c r="O174" t="s">
        <v>113</v>
      </c>
      <c r="P174" t="s">
        <v>113</v>
      </c>
      <c r="Q174" t="s">
        <v>113</v>
      </c>
      <c r="R174">
        <v>0</v>
      </c>
      <c r="S174">
        <v>0</v>
      </c>
      <c r="T174">
        <v>0</v>
      </c>
      <c r="U174" t="s">
        <v>113</v>
      </c>
      <c r="V174" s="9">
        <v>35</v>
      </c>
      <c r="W174" s="9">
        <v>35</v>
      </c>
      <c r="X174" t="s">
        <v>113</v>
      </c>
      <c r="Y174" t="s">
        <v>113</v>
      </c>
      <c r="Z174" s="7">
        <v>6.9</v>
      </c>
      <c r="AA174" s="7">
        <v>6.9</v>
      </c>
      <c r="AB174" t="s">
        <v>113</v>
      </c>
      <c r="AC174" t="s">
        <v>113</v>
      </c>
      <c r="AD174" t="s">
        <v>113</v>
      </c>
      <c r="AE174" t="s">
        <v>113</v>
      </c>
      <c r="AF174" t="s">
        <v>113</v>
      </c>
      <c r="AG174" t="s">
        <v>113</v>
      </c>
      <c r="AH174" s="7">
        <v>-127</v>
      </c>
      <c r="AI174" s="7">
        <v>-127</v>
      </c>
      <c r="AJ174" s="7" t="s">
        <v>113</v>
      </c>
      <c r="AK174" s="7" t="s">
        <v>113</v>
      </c>
      <c r="AL174" s="8" t="s">
        <v>113</v>
      </c>
      <c r="AM174" s="8" t="s">
        <v>113</v>
      </c>
      <c r="AN174" s="8" t="s">
        <v>113</v>
      </c>
      <c r="AO174" s="8">
        <v>6.6666666666666671E-3</v>
      </c>
      <c r="AP174" s="8">
        <v>0.01</v>
      </c>
      <c r="AQ174" s="8">
        <v>0</v>
      </c>
      <c r="AR174" s="8">
        <v>0.01</v>
      </c>
      <c r="AS174" s="8">
        <v>3.6666666666666674E-2</v>
      </c>
      <c r="AT174" s="8">
        <v>0.04</v>
      </c>
      <c r="AU174" s="8">
        <v>0.03</v>
      </c>
      <c r="AV174" s="8">
        <v>0.04</v>
      </c>
      <c r="AW174" s="8">
        <v>4.6666666666666669E-2</v>
      </c>
      <c r="AX174" s="8">
        <v>0.04</v>
      </c>
      <c r="AY174" s="8">
        <v>0.04</v>
      </c>
      <c r="AZ174" s="8">
        <v>0.06</v>
      </c>
      <c r="BA174">
        <v>0</v>
      </c>
      <c r="BB174" t="s">
        <v>113</v>
      </c>
      <c r="BC174" s="9">
        <v>8</v>
      </c>
      <c r="BD174" s="9">
        <v>2</v>
      </c>
      <c r="BE174" s="8" t="s">
        <v>113</v>
      </c>
      <c r="BF174" s="8" t="s">
        <v>113</v>
      </c>
      <c r="BG174" s="8" t="s">
        <v>113</v>
      </c>
      <c r="BH174">
        <v>1</v>
      </c>
      <c r="BI174">
        <v>0</v>
      </c>
      <c r="BJ174">
        <v>0</v>
      </c>
      <c r="BK174">
        <v>0</v>
      </c>
      <c r="BL174" t="s">
        <v>113</v>
      </c>
      <c r="BM174" t="s">
        <v>113</v>
      </c>
      <c r="BN174" t="s">
        <v>113</v>
      </c>
      <c r="BO174" t="s">
        <v>113</v>
      </c>
      <c r="BP174" t="s">
        <v>113</v>
      </c>
      <c r="BQ174" t="s">
        <v>113</v>
      </c>
      <c r="BR174" t="s">
        <v>113</v>
      </c>
      <c r="BS174" t="s">
        <v>113</v>
      </c>
      <c r="BT174" t="s">
        <v>113</v>
      </c>
      <c r="BU174" t="s">
        <v>111</v>
      </c>
      <c r="BV174" t="s">
        <v>111</v>
      </c>
      <c r="BW174" t="s">
        <v>111</v>
      </c>
      <c r="BX174" t="s">
        <v>111</v>
      </c>
      <c r="BY174" t="s">
        <v>111</v>
      </c>
      <c r="BZ174">
        <v>0</v>
      </c>
      <c r="CA174" t="s">
        <v>113</v>
      </c>
      <c r="CB174" t="s">
        <v>113</v>
      </c>
      <c r="CC174" t="s">
        <v>113</v>
      </c>
      <c r="CD174" t="s">
        <v>113</v>
      </c>
      <c r="CE174" t="s">
        <v>113</v>
      </c>
      <c r="CF174" t="s">
        <v>113</v>
      </c>
      <c r="CG174" t="s">
        <v>113</v>
      </c>
      <c r="CH174" t="s">
        <v>113</v>
      </c>
      <c r="CI174" t="s">
        <v>113</v>
      </c>
      <c r="CJ174" t="s">
        <v>113</v>
      </c>
      <c r="CK174" t="s">
        <v>113</v>
      </c>
      <c r="CL174" t="s">
        <v>113</v>
      </c>
      <c r="CM174" t="s">
        <v>113</v>
      </c>
      <c r="CN174" t="s">
        <v>113</v>
      </c>
      <c r="CO174" t="s">
        <v>113</v>
      </c>
      <c r="CP174" t="s">
        <v>113</v>
      </c>
      <c r="CQ174">
        <v>0</v>
      </c>
      <c r="CR174">
        <v>0</v>
      </c>
      <c r="CS174" t="s">
        <v>111</v>
      </c>
      <c r="CT174" t="s">
        <v>111</v>
      </c>
      <c r="CU174" t="s">
        <v>111</v>
      </c>
      <c r="CV174" t="s">
        <v>111</v>
      </c>
      <c r="CW174" t="s">
        <v>111</v>
      </c>
      <c r="CX174">
        <v>0</v>
      </c>
      <c r="CY174">
        <v>0</v>
      </c>
      <c r="CZ174" t="s">
        <v>111</v>
      </c>
      <c r="DA174" t="s">
        <v>111</v>
      </c>
      <c r="DB174" t="s">
        <v>113</v>
      </c>
      <c r="DC174" t="s">
        <v>113</v>
      </c>
      <c r="DD174" t="s">
        <v>113</v>
      </c>
      <c r="DE174" t="s">
        <v>113</v>
      </c>
      <c r="DF174" t="s">
        <v>113</v>
      </c>
      <c r="DG174" t="s">
        <v>113</v>
      </c>
      <c r="DH174" t="s">
        <v>113</v>
      </c>
      <c r="DI174" t="s">
        <v>113</v>
      </c>
      <c r="DJ174">
        <v>1</v>
      </c>
      <c r="DK174">
        <v>1</v>
      </c>
      <c r="DL174" t="s">
        <v>111</v>
      </c>
      <c r="DM174" t="s">
        <v>111</v>
      </c>
      <c r="DN174" t="s">
        <v>113</v>
      </c>
      <c r="DO174" t="s">
        <v>113</v>
      </c>
      <c r="DP174" t="s">
        <v>113</v>
      </c>
      <c r="DQ174" t="s">
        <v>113</v>
      </c>
      <c r="DR174">
        <v>3</v>
      </c>
      <c r="DS174">
        <v>3</v>
      </c>
      <c r="DT174" t="s">
        <v>111</v>
      </c>
      <c r="DU174" t="s">
        <v>111</v>
      </c>
      <c r="DV174">
        <v>2</v>
      </c>
      <c r="DW174">
        <v>2</v>
      </c>
      <c r="DX174" t="s">
        <v>111</v>
      </c>
      <c r="DY174" t="s">
        <v>111</v>
      </c>
      <c r="DZ174">
        <v>9</v>
      </c>
      <c r="EA174">
        <v>9</v>
      </c>
      <c r="EB174" t="s">
        <v>111</v>
      </c>
      <c r="EC174" t="s">
        <v>111</v>
      </c>
      <c r="ED174" t="s">
        <v>113</v>
      </c>
      <c r="EE174" t="s">
        <v>113</v>
      </c>
      <c r="EF174" t="s">
        <v>113</v>
      </c>
      <c r="EG174" t="s">
        <v>113</v>
      </c>
      <c r="EH174" s="4" t="s">
        <v>113</v>
      </c>
      <c r="EI174" s="10">
        <v>0.57599999999999996</v>
      </c>
      <c r="EJ174" s="10">
        <v>0.71699999999999997</v>
      </c>
      <c r="EK174" s="10">
        <v>0.14100000000000001</v>
      </c>
      <c r="EL174" t="s">
        <v>253</v>
      </c>
      <c r="EM174">
        <v>2</v>
      </c>
      <c r="EN174" s="9">
        <v>1</v>
      </c>
      <c r="EO174" s="8">
        <v>18.64864864864866</v>
      </c>
      <c r="EP174" s="8">
        <v>55.852231163130952</v>
      </c>
      <c r="EQ174" t="s">
        <v>113</v>
      </c>
      <c r="ER174" t="s">
        <v>113</v>
      </c>
      <c r="ES174" t="s">
        <v>113</v>
      </c>
      <c r="ET174" t="s">
        <v>113</v>
      </c>
      <c r="EU174" t="s">
        <v>113</v>
      </c>
      <c r="EV174" t="s">
        <v>113</v>
      </c>
      <c r="EW174" s="8" t="s">
        <v>113</v>
      </c>
      <c r="EY174" s="8" t="s">
        <v>113</v>
      </c>
      <c r="FA174" s="8"/>
      <c r="FC174" s="8" t="s">
        <v>113</v>
      </c>
      <c r="FD174" s="8" t="s">
        <v>113</v>
      </c>
      <c r="FE174" s="8" t="s">
        <v>113</v>
      </c>
      <c r="FF174" t="s">
        <v>113</v>
      </c>
      <c r="FG174" t="s">
        <v>113</v>
      </c>
      <c r="FH174" s="8" t="s">
        <v>113</v>
      </c>
      <c r="FI174" s="8" t="s">
        <v>113</v>
      </c>
      <c r="FJ174" s="8" t="s">
        <v>113</v>
      </c>
    </row>
    <row r="175" spans="1:166" x14ac:dyDescent="0.2">
      <c r="A175" t="s">
        <v>281</v>
      </c>
      <c r="B175" t="s">
        <v>24</v>
      </c>
      <c r="C175" t="s">
        <v>168</v>
      </c>
      <c r="D175" t="s">
        <v>145</v>
      </c>
      <c r="E175">
        <v>1</v>
      </c>
      <c r="F175" t="s">
        <v>135</v>
      </c>
      <c r="G175">
        <v>13</v>
      </c>
      <c r="H175" s="2" t="s">
        <v>222</v>
      </c>
      <c r="I175" s="3">
        <v>30.739360000000001</v>
      </c>
      <c r="J175" s="3">
        <v>-81.465869999999995</v>
      </c>
      <c r="K175" s="3" t="s">
        <v>491</v>
      </c>
      <c r="L175" t="s">
        <v>113</v>
      </c>
      <c r="M175" t="s">
        <v>113</v>
      </c>
      <c r="N175" t="s">
        <v>113</v>
      </c>
      <c r="O175" t="s">
        <v>113</v>
      </c>
      <c r="P175" t="s">
        <v>113</v>
      </c>
      <c r="Q175" t="s">
        <v>113</v>
      </c>
      <c r="R175">
        <v>0</v>
      </c>
      <c r="S175">
        <v>0</v>
      </c>
      <c r="T175">
        <v>0</v>
      </c>
      <c r="U175" t="s">
        <v>113</v>
      </c>
      <c r="V175" s="9">
        <v>32</v>
      </c>
      <c r="W175" s="9">
        <v>32</v>
      </c>
      <c r="X175" t="s">
        <v>113</v>
      </c>
      <c r="Y175" t="s">
        <v>113</v>
      </c>
      <c r="Z175" s="7">
        <v>6.7</v>
      </c>
      <c r="AA175" s="7">
        <v>6.7</v>
      </c>
      <c r="AB175" t="s">
        <v>113</v>
      </c>
      <c r="AC175" t="s">
        <v>113</v>
      </c>
      <c r="AD175" t="s">
        <v>113</v>
      </c>
      <c r="AE175" t="s">
        <v>113</v>
      </c>
      <c r="AF175" t="s">
        <v>113</v>
      </c>
      <c r="AG175" t="s">
        <v>113</v>
      </c>
      <c r="AH175" s="7">
        <v>-137</v>
      </c>
      <c r="AI175" s="7">
        <v>-137</v>
      </c>
      <c r="AJ175" s="7" t="s">
        <v>113</v>
      </c>
      <c r="AK175" s="7" t="s">
        <v>113</v>
      </c>
      <c r="AL175" s="8" t="s">
        <v>113</v>
      </c>
      <c r="AM175" s="8" t="s">
        <v>113</v>
      </c>
      <c r="AN175" s="8" t="s">
        <v>113</v>
      </c>
      <c r="AO175" s="8">
        <v>1.6666666666666666E-2</v>
      </c>
      <c r="AP175" s="8">
        <v>0.02</v>
      </c>
      <c r="AQ175" s="8">
        <v>0.01</v>
      </c>
      <c r="AR175" s="8">
        <v>0.02</v>
      </c>
      <c r="AS175" s="8">
        <v>3.6666666666666674E-2</v>
      </c>
      <c r="AT175" s="8">
        <v>0.04</v>
      </c>
      <c r="AU175" s="8">
        <v>0.03</v>
      </c>
      <c r="AV175" s="8">
        <v>0.04</v>
      </c>
      <c r="AW175" s="8">
        <v>7.0000000000000007E-2</v>
      </c>
      <c r="AX175" s="8">
        <v>0.05</v>
      </c>
      <c r="AY175" s="8">
        <v>0.06</v>
      </c>
      <c r="AZ175" s="8">
        <v>0.1</v>
      </c>
      <c r="BA175">
        <v>0</v>
      </c>
      <c r="BB175" t="s">
        <v>113</v>
      </c>
      <c r="BC175" s="9">
        <v>1</v>
      </c>
      <c r="BD175" s="9">
        <v>1</v>
      </c>
      <c r="BE175" s="8" t="s">
        <v>113</v>
      </c>
      <c r="BF175" s="8" t="s">
        <v>113</v>
      </c>
      <c r="BG175" s="8" t="s">
        <v>113</v>
      </c>
      <c r="BH175">
        <v>1</v>
      </c>
      <c r="BI175">
        <v>0</v>
      </c>
      <c r="BJ175">
        <v>0</v>
      </c>
      <c r="BK175">
        <v>0</v>
      </c>
      <c r="BL175" t="s">
        <v>113</v>
      </c>
      <c r="BM175" t="s">
        <v>113</v>
      </c>
      <c r="BN175" t="s">
        <v>113</v>
      </c>
      <c r="BO175" t="s">
        <v>113</v>
      </c>
      <c r="BP175" t="s">
        <v>113</v>
      </c>
      <c r="BQ175" t="s">
        <v>113</v>
      </c>
      <c r="BR175" t="s">
        <v>113</v>
      </c>
      <c r="BS175" t="s">
        <v>113</v>
      </c>
      <c r="BT175" t="s">
        <v>113</v>
      </c>
      <c r="BU175" t="s">
        <v>111</v>
      </c>
      <c r="BV175" t="s">
        <v>111</v>
      </c>
      <c r="BW175" t="s">
        <v>111</v>
      </c>
      <c r="BX175" t="s">
        <v>111</v>
      </c>
      <c r="BY175" t="s">
        <v>111</v>
      </c>
      <c r="BZ175">
        <v>0</v>
      </c>
      <c r="CA175" t="s">
        <v>113</v>
      </c>
      <c r="CB175" t="s">
        <v>113</v>
      </c>
      <c r="CC175" t="s">
        <v>113</v>
      </c>
      <c r="CD175" t="s">
        <v>113</v>
      </c>
      <c r="CE175" t="s">
        <v>113</v>
      </c>
      <c r="CF175" t="s">
        <v>113</v>
      </c>
      <c r="CG175" t="s">
        <v>113</v>
      </c>
      <c r="CH175" t="s">
        <v>113</v>
      </c>
      <c r="CI175" t="s">
        <v>113</v>
      </c>
      <c r="CJ175" t="s">
        <v>113</v>
      </c>
      <c r="CK175" t="s">
        <v>113</v>
      </c>
      <c r="CL175" t="s">
        <v>113</v>
      </c>
      <c r="CM175" t="s">
        <v>113</v>
      </c>
      <c r="CN175" t="s">
        <v>113</v>
      </c>
      <c r="CO175" t="s">
        <v>113</v>
      </c>
      <c r="CP175" t="s">
        <v>113</v>
      </c>
      <c r="CQ175">
        <v>0</v>
      </c>
      <c r="CR175">
        <v>0</v>
      </c>
      <c r="CS175" t="s">
        <v>111</v>
      </c>
      <c r="CT175" t="s">
        <v>111</v>
      </c>
      <c r="CU175" t="s">
        <v>111</v>
      </c>
      <c r="CV175" t="s">
        <v>111</v>
      </c>
      <c r="CW175" t="s">
        <v>111</v>
      </c>
      <c r="CX175">
        <v>0</v>
      </c>
      <c r="CY175">
        <v>0</v>
      </c>
      <c r="CZ175" t="s">
        <v>111</v>
      </c>
      <c r="DA175" t="s">
        <v>111</v>
      </c>
      <c r="DB175" t="s">
        <v>113</v>
      </c>
      <c r="DC175" t="s">
        <v>113</v>
      </c>
      <c r="DD175" t="s">
        <v>113</v>
      </c>
      <c r="DE175" t="s">
        <v>113</v>
      </c>
      <c r="DF175" t="s">
        <v>113</v>
      </c>
      <c r="DG175" t="s">
        <v>113</v>
      </c>
      <c r="DH175" t="s">
        <v>113</v>
      </c>
      <c r="DI175" t="s">
        <v>113</v>
      </c>
      <c r="DJ175">
        <v>2</v>
      </c>
      <c r="DK175">
        <v>2</v>
      </c>
      <c r="DL175" t="s">
        <v>111</v>
      </c>
      <c r="DM175" t="s">
        <v>111</v>
      </c>
      <c r="DN175" t="s">
        <v>113</v>
      </c>
      <c r="DO175" t="s">
        <v>113</v>
      </c>
      <c r="DP175" t="s">
        <v>113</v>
      </c>
      <c r="DQ175" t="s">
        <v>113</v>
      </c>
      <c r="DR175">
        <v>0</v>
      </c>
      <c r="DS175">
        <v>0</v>
      </c>
      <c r="DT175" t="s">
        <v>111</v>
      </c>
      <c r="DU175" t="s">
        <v>111</v>
      </c>
      <c r="DV175">
        <v>3</v>
      </c>
      <c r="DW175">
        <v>3</v>
      </c>
      <c r="DX175" t="s">
        <v>111</v>
      </c>
      <c r="DY175" t="s">
        <v>111</v>
      </c>
      <c r="DZ175">
        <v>3</v>
      </c>
      <c r="EA175">
        <v>3</v>
      </c>
      <c r="EB175" t="s">
        <v>111</v>
      </c>
      <c r="EC175" t="s">
        <v>111</v>
      </c>
      <c r="ED175" t="s">
        <v>113</v>
      </c>
      <c r="EE175" t="s">
        <v>113</v>
      </c>
      <c r="EF175" t="s">
        <v>113</v>
      </c>
      <c r="EG175" t="s">
        <v>113</v>
      </c>
      <c r="EH175" s="4" t="s">
        <v>113</v>
      </c>
      <c r="EI175" s="10">
        <v>0.57899999999999996</v>
      </c>
      <c r="EJ175" s="10">
        <v>0.91</v>
      </c>
      <c r="EK175" s="10">
        <v>0.33100000000000007</v>
      </c>
      <c r="EL175" t="s">
        <v>253</v>
      </c>
      <c r="EM175">
        <v>2</v>
      </c>
      <c r="EN175" s="9">
        <v>1</v>
      </c>
      <c r="EO175" s="8">
        <v>33.5</v>
      </c>
      <c r="EP175" s="8" t="s">
        <v>113</v>
      </c>
      <c r="EQ175" t="s">
        <v>113</v>
      </c>
      <c r="ER175" t="s">
        <v>113</v>
      </c>
      <c r="ES175" t="s">
        <v>113</v>
      </c>
      <c r="ET175" t="s">
        <v>113</v>
      </c>
      <c r="EU175" t="s">
        <v>113</v>
      </c>
      <c r="EV175" t="s">
        <v>113</v>
      </c>
      <c r="EW175" s="8" t="s">
        <v>113</v>
      </c>
      <c r="EY175" s="8" t="s">
        <v>113</v>
      </c>
      <c r="FA175" s="8"/>
      <c r="FC175" s="8" t="s">
        <v>113</v>
      </c>
      <c r="FD175" s="8" t="s">
        <v>113</v>
      </c>
      <c r="FE175" s="8" t="s">
        <v>113</v>
      </c>
      <c r="FF175" t="s">
        <v>113</v>
      </c>
      <c r="FG175" t="s">
        <v>113</v>
      </c>
      <c r="FH175" s="8" t="s">
        <v>113</v>
      </c>
      <c r="FI175" s="8" t="s">
        <v>113</v>
      </c>
      <c r="FJ175" s="8" t="s">
        <v>113</v>
      </c>
    </row>
    <row r="176" spans="1:166" x14ac:dyDescent="0.2">
      <c r="A176" t="s">
        <v>400</v>
      </c>
      <c r="B176" t="s">
        <v>24</v>
      </c>
      <c r="C176" t="s">
        <v>168</v>
      </c>
      <c r="D176" t="s">
        <v>145</v>
      </c>
      <c r="E176">
        <v>1</v>
      </c>
      <c r="F176" t="s">
        <v>220</v>
      </c>
      <c r="G176">
        <v>13</v>
      </c>
      <c r="H176" s="2" t="s">
        <v>222</v>
      </c>
      <c r="I176" s="3">
        <v>30.739360000000001</v>
      </c>
      <c r="J176" s="3">
        <v>-81.465869999999995</v>
      </c>
      <c r="K176" s="3" t="s">
        <v>489</v>
      </c>
      <c r="L176" t="s">
        <v>113</v>
      </c>
      <c r="M176" t="s">
        <v>113</v>
      </c>
      <c r="N176" t="s">
        <v>113</v>
      </c>
      <c r="O176" t="s">
        <v>113</v>
      </c>
      <c r="P176" t="s">
        <v>113</v>
      </c>
      <c r="Q176" t="s">
        <v>113</v>
      </c>
      <c r="R176">
        <v>0</v>
      </c>
      <c r="S176">
        <v>0</v>
      </c>
      <c r="T176">
        <v>0</v>
      </c>
      <c r="U176" t="s">
        <v>113</v>
      </c>
      <c r="V176" s="9">
        <v>40</v>
      </c>
      <c r="W176" s="9">
        <v>40</v>
      </c>
      <c r="X176" t="s">
        <v>113</v>
      </c>
      <c r="Y176" t="s">
        <v>113</v>
      </c>
      <c r="Z176" s="7">
        <v>7.8</v>
      </c>
      <c r="AA176" s="7">
        <v>7.8</v>
      </c>
      <c r="AB176" t="s">
        <v>113</v>
      </c>
      <c r="AC176" t="s">
        <v>113</v>
      </c>
      <c r="AD176" t="s">
        <v>113</v>
      </c>
      <c r="AE176" t="s">
        <v>113</v>
      </c>
      <c r="AF176" t="s">
        <v>113</v>
      </c>
      <c r="AG176" t="s">
        <v>113</v>
      </c>
      <c r="AH176" s="7">
        <v>-96</v>
      </c>
      <c r="AI176" s="7">
        <v>-96</v>
      </c>
      <c r="AJ176" s="7" t="s">
        <v>113</v>
      </c>
      <c r="AK176" s="7" t="s">
        <v>113</v>
      </c>
      <c r="AL176" s="8" t="s">
        <v>113</v>
      </c>
      <c r="AM176" s="8" t="s">
        <v>113</v>
      </c>
      <c r="AN176" s="8" t="s">
        <v>113</v>
      </c>
      <c r="AO176" s="8">
        <v>0.02</v>
      </c>
      <c r="AP176" s="8">
        <v>0.03</v>
      </c>
      <c r="AQ176" s="8">
        <v>0.02</v>
      </c>
      <c r="AR176" s="8">
        <v>0.01</v>
      </c>
      <c r="AS176" s="8">
        <v>2.3333333333333334E-2</v>
      </c>
      <c r="AT176" s="8">
        <v>0.02</v>
      </c>
      <c r="AU176" s="8">
        <v>0.02</v>
      </c>
      <c r="AV176" s="8">
        <v>0.03</v>
      </c>
      <c r="AW176" s="8">
        <v>8.666666666666667E-2</v>
      </c>
      <c r="AX176" s="8">
        <v>0.09</v>
      </c>
      <c r="AY176" s="8">
        <v>0.08</v>
      </c>
      <c r="AZ176" s="8">
        <v>0.09</v>
      </c>
      <c r="BA176">
        <v>0</v>
      </c>
      <c r="BB176" t="s">
        <v>113</v>
      </c>
      <c r="BC176" s="9">
        <v>13</v>
      </c>
      <c r="BD176" s="9">
        <v>2</v>
      </c>
      <c r="BE176" s="8" t="s">
        <v>113</v>
      </c>
      <c r="BF176" s="8" t="s">
        <v>113</v>
      </c>
      <c r="BG176" s="8" t="s">
        <v>113</v>
      </c>
      <c r="BH176">
        <v>0.2</v>
      </c>
      <c r="BI176">
        <v>0.8</v>
      </c>
      <c r="BJ176">
        <v>0</v>
      </c>
      <c r="BK176">
        <v>14</v>
      </c>
      <c r="BL176">
        <v>9</v>
      </c>
      <c r="BM176">
        <v>11</v>
      </c>
      <c r="BN176">
        <v>16</v>
      </c>
      <c r="BO176" t="s">
        <v>113</v>
      </c>
      <c r="BP176" t="s">
        <v>113</v>
      </c>
      <c r="BQ176" t="s">
        <v>113</v>
      </c>
      <c r="BR176" t="s">
        <v>113</v>
      </c>
      <c r="BS176" t="s">
        <v>113</v>
      </c>
      <c r="BT176" t="s">
        <v>113</v>
      </c>
      <c r="BU176" t="s">
        <v>111</v>
      </c>
      <c r="BV176" t="s">
        <v>111</v>
      </c>
      <c r="BW176" t="s">
        <v>111</v>
      </c>
      <c r="BX176" t="s">
        <v>111</v>
      </c>
      <c r="BY176" t="s">
        <v>111</v>
      </c>
      <c r="BZ176">
        <v>12.5</v>
      </c>
      <c r="CA176" t="s">
        <v>113</v>
      </c>
      <c r="CB176" t="s">
        <v>113</v>
      </c>
      <c r="CC176" t="s">
        <v>113</v>
      </c>
      <c r="CD176" t="s">
        <v>113</v>
      </c>
      <c r="CE176" t="s">
        <v>113</v>
      </c>
      <c r="CF176" t="s">
        <v>113</v>
      </c>
      <c r="CG176" t="s">
        <v>113</v>
      </c>
      <c r="CH176" t="s">
        <v>113</v>
      </c>
      <c r="CI176" t="s">
        <v>113</v>
      </c>
      <c r="CJ176" t="s">
        <v>113</v>
      </c>
      <c r="CK176" t="s">
        <v>113</v>
      </c>
      <c r="CL176" t="s">
        <v>113</v>
      </c>
      <c r="CM176" t="s">
        <v>113</v>
      </c>
      <c r="CN176" t="s">
        <v>113</v>
      </c>
      <c r="CO176" t="s">
        <v>113</v>
      </c>
      <c r="CP176" t="s">
        <v>113</v>
      </c>
      <c r="CQ176">
        <v>4</v>
      </c>
      <c r="CR176">
        <v>4</v>
      </c>
      <c r="CS176" t="s">
        <v>111</v>
      </c>
      <c r="CT176" t="s">
        <v>111</v>
      </c>
      <c r="CU176">
        <v>1.3862943611198906</v>
      </c>
      <c r="CV176">
        <v>2.5257286443082556</v>
      </c>
      <c r="CW176">
        <v>0.14517281554467676</v>
      </c>
      <c r="CX176">
        <v>1.1562393691397035</v>
      </c>
      <c r="CY176">
        <v>0</v>
      </c>
      <c r="CZ176" t="s">
        <v>111</v>
      </c>
      <c r="DA176" t="s">
        <v>111</v>
      </c>
      <c r="DB176">
        <v>0</v>
      </c>
      <c r="DC176">
        <v>0</v>
      </c>
      <c r="DD176" t="s">
        <v>113</v>
      </c>
      <c r="DE176" t="s">
        <v>113</v>
      </c>
      <c r="DF176" t="s">
        <v>113</v>
      </c>
      <c r="DG176" t="s">
        <v>113</v>
      </c>
      <c r="DH176" t="s">
        <v>113</v>
      </c>
      <c r="DI176" t="s">
        <v>113</v>
      </c>
      <c r="DJ176">
        <v>5</v>
      </c>
      <c r="DK176">
        <v>5</v>
      </c>
      <c r="DL176" t="s">
        <v>111</v>
      </c>
      <c r="DM176" t="s">
        <v>111</v>
      </c>
      <c r="DN176" t="s">
        <v>113</v>
      </c>
      <c r="DO176" t="s">
        <v>113</v>
      </c>
      <c r="DP176" t="s">
        <v>113</v>
      </c>
      <c r="DQ176" t="s">
        <v>113</v>
      </c>
      <c r="DR176">
        <v>3</v>
      </c>
      <c r="DS176">
        <v>3</v>
      </c>
      <c r="DT176" t="s">
        <v>111</v>
      </c>
      <c r="DU176" t="s">
        <v>111</v>
      </c>
      <c r="DV176">
        <v>7</v>
      </c>
      <c r="DW176">
        <v>7</v>
      </c>
      <c r="DX176" t="s">
        <v>111</v>
      </c>
      <c r="DY176" t="s">
        <v>111</v>
      </c>
      <c r="DZ176">
        <v>2</v>
      </c>
      <c r="EA176">
        <v>2</v>
      </c>
      <c r="EB176" t="s">
        <v>111</v>
      </c>
      <c r="EC176" t="s">
        <v>111</v>
      </c>
      <c r="ED176" t="s">
        <v>113</v>
      </c>
      <c r="EE176" t="s">
        <v>113</v>
      </c>
      <c r="EF176" t="s">
        <v>113</v>
      </c>
      <c r="EG176" t="s">
        <v>113</v>
      </c>
      <c r="EH176" s="4" t="s">
        <v>113</v>
      </c>
      <c r="EI176" s="10">
        <v>0.59</v>
      </c>
      <c r="EJ176" s="10">
        <v>0.53400000000000003</v>
      </c>
      <c r="EK176" s="10">
        <v>-5.5999999999999939E-2</v>
      </c>
      <c r="EL176" t="s">
        <v>253</v>
      </c>
      <c r="EM176">
        <v>2</v>
      </c>
      <c r="EN176" s="9">
        <v>1</v>
      </c>
      <c r="EO176" s="8">
        <v>43.898305084745765</v>
      </c>
      <c r="EP176" s="8">
        <v>46.36064374542795</v>
      </c>
      <c r="EQ176" t="s">
        <v>113</v>
      </c>
      <c r="ER176" t="s">
        <v>113</v>
      </c>
      <c r="ES176" t="s">
        <v>113</v>
      </c>
      <c r="ET176" t="s">
        <v>113</v>
      </c>
      <c r="EU176" t="s">
        <v>113</v>
      </c>
      <c r="EV176" t="s">
        <v>113</v>
      </c>
      <c r="EW176" s="8" t="s">
        <v>113</v>
      </c>
      <c r="EY176" s="8" t="s">
        <v>113</v>
      </c>
      <c r="FA176" s="8"/>
      <c r="FC176" s="8" t="s">
        <v>113</v>
      </c>
      <c r="FD176" s="8" t="s">
        <v>113</v>
      </c>
      <c r="FE176" s="8" t="s">
        <v>113</v>
      </c>
      <c r="FF176" t="s">
        <v>113</v>
      </c>
      <c r="FG176" t="s">
        <v>113</v>
      </c>
      <c r="FH176" s="8" t="s">
        <v>113</v>
      </c>
      <c r="FI176" s="8" t="s">
        <v>113</v>
      </c>
      <c r="FJ176" s="8" t="s">
        <v>113</v>
      </c>
    </row>
    <row r="177" spans="1:166" x14ac:dyDescent="0.2">
      <c r="A177" t="s">
        <v>401</v>
      </c>
      <c r="B177" t="s">
        <v>24</v>
      </c>
      <c r="C177" t="s">
        <v>168</v>
      </c>
      <c r="D177" t="s">
        <v>145</v>
      </c>
      <c r="E177">
        <v>1</v>
      </c>
      <c r="F177" t="s">
        <v>221</v>
      </c>
      <c r="G177">
        <v>13</v>
      </c>
      <c r="H177" s="2" t="s">
        <v>222</v>
      </c>
      <c r="I177" s="3">
        <v>30.739360000000001</v>
      </c>
      <c r="J177" s="3">
        <v>-81.465869999999995</v>
      </c>
      <c r="K177" s="3" t="s">
        <v>489</v>
      </c>
      <c r="L177" t="s">
        <v>113</v>
      </c>
      <c r="M177" t="s">
        <v>113</v>
      </c>
      <c r="N177" t="s">
        <v>113</v>
      </c>
      <c r="O177" t="s">
        <v>113</v>
      </c>
      <c r="P177" t="s">
        <v>113</v>
      </c>
      <c r="Q177" t="s">
        <v>113</v>
      </c>
      <c r="R177">
        <v>0</v>
      </c>
      <c r="S177">
        <v>0</v>
      </c>
      <c r="T177">
        <v>0</v>
      </c>
      <c r="U177" t="s">
        <v>113</v>
      </c>
      <c r="V177" s="9">
        <v>32</v>
      </c>
      <c r="W177" s="9">
        <v>32</v>
      </c>
      <c r="X177" t="s">
        <v>113</v>
      </c>
      <c r="Y177" t="s">
        <v>113</v>
      </c>
      <c r="Z177" s="7">
        <v>6.6</v>
      </c>
      <c r="AA177" s="7">
        <v>6.6</v>
      </c>
      <c r="AB177" t="s">
        <v>113</v>
      </c>
      <c r="AC177" t="s">
        <v>113</v>
      </c>
      <c r="AD177" t="s">
        <v>113</v>
      </c>
      <c r="AE177" t="s">
        <v>113</v>
      </c>
      <c r="AF177" t="s">
        <v>113</v>
      </c>
      <c r="AG177" t="s">
        <v>113</v>
      </c>
      <c r="AH177" s="7">
        <v>-81</v>
      </c>
      <c r="AI177" s="7">
        <v>-81</v>
      </c>
      <c r="AJ177" s="7" t="s">
        <v>113</v>
      </c>
      <c r="AK177" s="7" t="s">
        <v>113</v>
      </c>
      <c r="AL177" s="8" t="s">
        <v>113</v>
      </c>
      <c r="AM177" s="8" t="s">
        <v>113</v>
      </c>
      <c r="AN177" s="8" t="s">
        <v>113</v>
      </c>
      <c r="AO177" s="8">
        <v>0</v>
      </c>
      <c r="AP177" s="8">
        <v>0</v>
      </c>
      <c r="AQ177" s="8">
        <v>0</v>
      </c>
      <c r="AR177" s="8">
        <v>0</v>
      </c>
      <c r="AS177" s="8">
        <v>2.6666666666666668E-2</v>
      </c>
      <c r="AT177" s="8">
        <v>0.03</v>
      </c>
      <c r="AU177" s="8">
        <v>0.03</v>
      </c>
      <c r="AV177" s="8">
        <v>0.02</v>
      </c>
      <c r="AW177" s="8">
        <v>6.3333333333333339E-2</v>
      </c>
      <c r="AX177" s="8">
        <v>0.09</v>
      </c>
      <c r="AY177" s="8">
        <v>0.06</v>
      </c>
      <c r="AZ177" s="8">
        <v>0.04</v>
      </c>
      <c r="BA177">
        <v>0</v>
      </c>
      <c r="BB177" t="s">
        <v>113</v>
      </c>
      <c r="BC177" s="9">
        <v>2</v>
      </c>
      <c r="BD177" s="9">
        <v>1</v>
      </c>
      <c r="BE177" s="8" t="s">
        <v>113</v>
      </c>
      <c r="BF177" s="8" t="s">
        <v>113</v>
      </c>
      <c r="BG177" s="8" t="s">
        <v>113</v>
      </c>
      <c r="BH177">
        <v>0.5</v>
      </c>
      <c r="BI177">
        <v>0.5</v>
      </c>
      <c r="BJ177">
        <v>0</v>
      </c>
      <c r="BK177">
        <v>20</v>
      </c>
      <c r="BL177">
        <v>15</v>
      </c>
      <c r="BM177">
        <v>14</v>
      </c>
      <c r="BN177">
        <v>8</v>
      </c>
      <c r="BO177">
        <v>10</v>
      </c>
      <c r="BP177">
        <v>16</v>
      </c>
      <c r="BQ177">
        <v>4</v>
      </c>
      <c r="BR177" t="s">
        <v>113</v>
      </c>
      <c r="BS177" t="s">
        <v>113</v>
      </c>
      <c r="BT177" t="s">
        <v>113</v>
      </c>
      <c r="BU177" t="s">
        <v>111</v>
      </c>
      <c r="BV177" t="s">
        <v>111</v>
      </c>
      <c r="BW177" t="s">
        <v>111</v>
      </c>
      <c r="BX177" t="s">
        <v>111</v>
      </c>
      <c r="BY177" t="s">
        <v>111</v>
      </c>
      <c r="BZ177">
        <v>12.428571428571429</v>
      </c>
      <c r="CA177" t="s">
        <v>113</v>
      </c>
      <c r="CB177" t="s">
        <v>113</v>
      </c>
      <c r="CC177" t="s">
        <v>113</v>
      </c>
      <c r="CD177" t="s">
        <v>113</v>
      </c>
      <c r="CE177" t="s">
        <v>113</v>
      </c>
      <c r="CF177" t="s">
        <v>113</v>
      </c>
      <c r="CG177" t="s">
        <v>113</v>
      </c>
      <c r="CH177" t="s">
        <v>113</v>
      </c>
      <c r="CI177" t="s">
        <v>113</v>
      </c>
      <c r="CJ177" t="s">
        <v>113</v>
      </c>
      <c r="CK177" t="s">
        <v>113</v>
      </c>
      <c r="CL177" t="s">
        <v>113</v>
      </c>
      <c r="CM177" t="s">
        <v>113</v>
      </c>
      <c r="CN177" t="s">
        <v>113</v>
      </c>
      <c r="CO177" t="s">
        <v>113</v>
      </c>
      <c r="CP177" t="s">
        <v>113</v>
      </c>
      <c r="CQ177">
        <v>7</v>
      </c>
      <c r="CR177">
        <v>7</v>
      </c>
      <c r="CS177" t="s">
        <v>111</v>
      </c>
      <c r="CT177" t="s">
        <v>111</v>
      </c>
      <c r="CU177">
        <v>1.9459101490553132</v>
      </c>
      <c r="CV177">
        <v>2.5199979695992702</v>
      </c>
      <c r="CW177">
        <v>0.56400368290843339</v>
      </c>
      <c r="CX177">
        <v>1.7576956877901679</v>
      </c>
      <c r="CY177">
        <v>0</v>
      </c>
      <c r="CZ177" t="s">
        <v>111</v>
      </c>
      <c r="DA177" t="s">
        <v>111</v>
      </c>
      <c r="DB177">
        <v>0</v>
      </c>
      <c r="DC177">
        <v>0</v>
      </c>
      <c r="DD177" t="s">
        <v>113</v>
      </c>
      <c r="DE177" t="s">
        <v>113</v>
      </c>
      <c r="DF177" t="s">
        <v>113</v>
      </c>
      <c r="DG177" t="s">
        <v>113</v>
      </c>
      <c r="DH177" t="s">
        <v>113</v>
      </c>
      <c r="DI177" t="s">
        <v>113</v>
      </c>
      <c r="DJ177">
        <v>13</v>
      </c>
      <c r="DK177">
        <v>13</v>
      </c>
      <c r="DL177" t="s">
        <v>111</v>
      </c>
      <c r="DM177" t="s">
        <v>111</v>
      </c>
      <c r="DN177" t="s">
        <v>113</v>
      </c>
      <c r="DO177" t="s">
        <v>113</v>
      </c>
      <c r="DP177" t="s">
        <v>113</v>
      </c>
      <c r="DQ177" t="s">
        <v>113</v>
      </c>
      <c r="DR177">
        <v>0</v>
      </c>
      <c r="DS177">
        <v>0</v>
      </c>
      <c r="DT177" t="s">
        <v>111</v>
      </c>
      <c r="DU177" t="s">
        <v>111</v>
      </c>
      <c r="DV177">
        <v>3</v>
      </c>
      <c r="DW177">
        <v>3</v>
      </c>
      <c r="DX177" t="s">
        <v>111</v>
      </c>
      <c r="DY177" t="s">
        <v>111</v>
      </c>
      <c r="DZ177">
        <v>5</v>
      </c>
      <c r="EA177">
        <v>5</v>
      </c>
      <c r="EB177" t="s">
        <v>111</v>
      </c>
      <c r="EC177" t="s">
        <v>111</v>
      </c>
      <c r="ED177" t="s">
        <v>113</v>
      </c>
      <c r="EE177" t="s">
        <v>113</v>
      </c>
      <c r="EF177" t="s">
        <v>113</v>
      </c>
      <c r="EG177" t="s">
        <v>113</v>
      </c>
      <c r="EH177" s="4" t="s">
        <v>113</v>
      </c>
      <c r="EI177" s="10">
        <v>0.57099999999999995</v>
      </c>
      <c r="EJ177" s="10">
        <v>0.93400000000000005</v>
      </c>
      <c r="EK177" s="10">
        <v>0.3630000000000001</v>
      </c>
      <c r="EL177" t="s">
        <v>253</v>
      </c>
      <c r="EM177">
        <v>2</v>
      </c>
      <c r="EN177" s="9">
        <v>1</v>
      </c>
      <c r="EO177" s="8">
        <v>7.1428571428571495</v>
      </c>
      <c r="EP177" s="8">
        <v>51.255791270421852</v>
      </c>
      <c r="EQ177" t="s">
        <v>113</v>
      </c>
      <c r="ER177" t="s">
        <v>113</v>
      </c>
      <c r="ES177" t="s">
        <v>113</v>
      </c>
      <c r="ET177" t="s">
        <v>113</v>
      </c>
      <c r="EU177" t="s">
        <v>113</v>
      </c>
      <c r="EV177" t="s">
        <v>113</v>
      </c>
      <c r="EW177" s="8" t="s">
        <v>113</v>
      </c>
      <c r="EY177" s="8" t="s">
        <v>113</v>
      </c>
      <c r="FA177" s="8"/>
      <c r="FC177" s="8" t="s">
        <v>113</v>
      </c>
      <c r="FD177" s="8" t="s">
        <v>113</v>
      </c>
      <c r="FE177" s="8" t="s">
        <v>113</v>
      </c>
      <c r="FF177" t="s">
        <v>113</v>
      </c>
      <c r="FG177" t="s">
        <v>113</v>
      </c>
      <c r="FH177" s="8" t="s">
        <v>113</v>
      </c>
      <c r="FI177" s="8" t="s">
        <v>113</v>
      </c>
      <c r="FJ177" s="8" t="s">
        <v>113</v>
      </c>
    </row>
    <row r="178" spans="1:166" x14ac:dyDescent="0.2">
      <c r="A178" t="s">
        <v>402</v>
      </c>
      <c r="B178" t="s">
        <v>24</v>
      </c>
      <c r="C178" t="s">
        <v>168</v>
      </c>
      <c r="D178" t="s">
        <v>146</v>
      </c>
      <c r="E178">
        <v>2</v>
      </c>
      <c r="F178" t="s">
        <v>134</v>
      </c>
      <c r="G178">
        <v>13</v>
      </c>
      <c r="H178" s="2" t="s">
        <v>222</v>
      </c>
      <c r="I178" s="3">
        <v>30.738689999999998</v>
      </c>
      <c r="J178" s="3">
        <v>-81.466200000000001</v>
      </c>
      <c r="K178" s="3" t="s">
        <v>489</v>
      </c>
      <c r="L178" t="s">
        <v>113</v>
      </c>
      <c r="M178" t="s">
        <v>113</v>
      </c>
      <c r="N178" t="s">
        <v>113</v>
      </c>
      <c r="O178" t="s">
        <v>113</v>
      </c>
      <c r="P178" t="s">
        <v>113</v>
      </c>
      <c r="Q178" t="s">
        <v>113</v>
      </c>
      <c r="R178">
        <v>0</v>
      </c>
      <c r="S178">
        <v>0</v>
      </c>
      <c r="T178">
        <v>0</v>
      </c>
      <c r="U178" t="s">
        <v>113</v>
      </c>
      <c r="V178" s="9">
        <v>35</v>
      </c>
      <c r="W178" s="9">
        <v>35</v>
      </c>
      <c r="X178" t="s">
        <v>113</v>
      </c>
      <c r="Y178" t="s">
        <v>113</v>
      </c>
      <c r="Z178" s="7">
        <v>7.4</v>
      </c>
      <c r="AA178" s="7">
        <v>7.4</v>
      </c>
      <c r="AB178" t="s">
        <v>113</v>
      </c>
      <c r="AC178" t="s">
        <v>113</v>
      </c>
      <c r="AD178" t="s">
        <v>113</v>
      </c>
      <c r="AE178" t="s">
        <v>113</v>
      </c>
      <c r="AF178" t="s">
        <v>113</v>
      </c>
      <c r="AG178" t="s">
        <v>113</v>
      </c>
      <c r="AH178" s="7">
        <v>-300</v>
      </c>
      <c r="AI178" s="7">
        <v>-300</v>
      </c>
      <c r="AJ178" s="7" t="s">
        <v>113</v>
      </c>
      <c r="AK178" s="7" t="s">
        <v>113</v>
      </c>
      <c r="AL178" s="8" t="s">
        <v>113</v>
      </c>
      <c r="AM178" s="8" t="s">
        <v>113</v>
      </c>
      <c r="AN178" s="8" t="s">
        <v>113</v>
      </c>
      <c r="AO178" s="8">
        <v>0.02</v>
      </c>
      <c r="AP178" s="8">
        <v>0.03</v>
      </c>
      <c r="AQ178" s="8">
        <v>0.01</v>
      </c>
      <c r="AR178" s="8">
        <v>0.02</v>
      </c>
      <c r="AS178" s="8">
        <v>1.6666666666666666E-2</v>
      </c>
      <c r="AT178" s="8">
        <v>0.01</v>
      </c>
      <c r="AU178" s="8">
        <v>0.03</v>
      </c>
      <c r="AV178" s="8">
        <v>0.01</v>
      </c>
      <c r="AW178" s="8">
        <v>4.3333333333333335E-2</v>
      </c>
      <c r="AX178" s="8">
        <v>0.05</v>
      </c>
      <c r="AY178" s="8">
        <v>0.05</v>
      </c>
      <c r="AZ178" s="8">
        <v>0.03</v>
      </c>
      <c r="BA178">
        <v>0</v>
      </c>
      <c r="BB178" t="s">
        <v>113</v>
      </c>
      <c r="BC178" s="9">
        <v>30</v>
      </c>
      <c r="BD178" s="9">
        <v>20</v>
      </c>
      <c r="BE178" s="8" t="s">
        <v>113</v>
      </c>
      <c r="BF178" s="8" t="s">
        <v>113</v>
      </c>
      <c r="BG178" s="8" t="s">
        <v>113</v>
      </c>
      <c r="BH178">
        <v>1</v>
      </c>
      <c r="BI178">
        <v>0</v>
      </c>
      <c r="BJ178">
        <v>0</v>
      </c>
      <c r="BK178">
        <v>24</v>
      </c>
      <c r="BL178">
        <v>15</v>
      </c>
      <c r="BM178">
        <v>20</v>
      </c>
      <c r="BN178">
        <v>20</v>
      </c>
      <c r="BO178">
        <v>13</v>
      </c>
      <c r="BP178">
        <v>16</v>
      </c>
      <c r="BQ178">
        <v>24</v>
      </c>
      <c r="BR178">
        <v>17</v>
      </c>
      <c r="BS178">
        <v>31</v>
      </c>
      <c r="BT178">
        <v>19</v>
      </c>
      <c r="BU178" t="s">
        <v>111</v>
      </c>
      <c r="BV178" t="s">
        <v>111</v>
      </c>
      <c r="BW178" t="s">
        <v>111</v>
      </c>
      <c r="BX178" t="s">
        <v>111</v>
      </c>
      <c r="BY178" t="s">
        <v>111</v>
      </c>
      <c r="BZ178">
        <v>19.899999999999999</v>
      </c>
      <c r="CA178" t="s">
        <v>113</v>
      </c>
      <c r="CB178" t="s">
        <v>113</v>
      </c>
      <c r="CC178" t="s">
        <v>113</v>
      </c>
      <c r="CD178" t="s">
        <v>113</v>
      </c>
      <c r="CE178" t="s">
        <v>113</v>
      </c>
      <c r="CF178" t="s">
        <v>113</v>
      </c>
      <c r="CG178" t="s">
        <v>113</v>
      </c>
      <c r="CH178" t="s">
        <v>113</v>
      </c>
      <c r="CI178" t="s">
        <v>113</v>
      </c>
      <c r="CJ178" t="s">
        <v>113</v>
      </c>
      <c r="CK178" t="s">
        <v>113</v>
      </c>
      <c r="CL178" t="s">
        <v>113</v>
      </c>
      <c r="CM178" t="s">
        <v>113</v>
      </c>
      <c r="CN178" t="s">
        <v>113</v>
      </c>
      <c r="CO178" t="s">
        <v>113</v>
      </c>
      <c r="CP178" t="s">
        <v>113</v>
      </c>
      <c r="CQ178">
        <v>35</v>
      </c>
      <c r="CR178">
        <v>35</v>
      </c>
      <c r="CS178" t="s">
        <v>111</v>
      </c>
      <c r="CT178" t="s">
        <v>111</v>
      </c>
      <c r="CU178">
        <v>3.5553480614894135</v>
      </c>
      <c r="CV178">
        <v>2.9907197317304468</v>
      </c>
      <c r="CW178">
        <v>2.7378875679239583</v>
      </c>
      <c r="CX178">
        <v>15.454304422266105</v>
      </c>
      <c r="CY178">
        <v>0</v>
      </c>
      <c r="CZ178" t="s">
        <v>111</v>
      </c>
      <c r="DA178" t="s">
        <v>111</v>
      </c>
      <c r="DB178">
        <v>0</v>
      </c>
      <c r="DC178">
        <v>0</v>
      </c>
      <c r="DD178" t="s">
        <v>113</v>
      </c>
      <c r="DE178" t="s">
        <v>113</v>
      </c>
      <c r="DF178" t="s">
        <v>113</v>
      </c>
      <c r="DG178" t="s">
        <v>113</v>
      </c>
      <c r="DH178" t="s">
        <v>113</v>
      </c>
      <c r="DI178" t="s">
        <v>113</v>
      </c>
      <c r="DJ178">
        <v>39</v>
      </c>
      <c r="DK178">
        <v>39</v>
      </c>
      <c r="DL178" t="s">
        <v>111</v>
      </c>
      <c r="DM178" t="s">
        <v>111</v>
      </c>
      <c r="DN178" t="s">
        <v>113</v>
      </c>
      <c r="DO178" t="s">
        <v>113</v>
      </c>
      <c r="DP178" t="s">
        <v>113</v>
      </c>
      <c r="DQ178" t="s">
        <v>113</v>
      </c>
      <c r="DR178">
        <v>0</v>
      </c>
      <c r="DS178">
        <v>0</v>
      </c>
      <c r="DT178" t="s">
        <v>111</v>
      </c>
      <c r="DU178" t="s">
        <v>111</v>
      </c>
      <c r="DV178">
        <v>6</v>
      </c>
      <c r="DW178">
        <v>6</v>
      </c>
      <c r="DX178" t="s">
        <v>111</v>
      </c>
      <c r="DY178" t="s">
        <v>111</v>
      </c>
      <c r="DZ178">
        <v>0</v>
      </c>
      <c r="EA178">
        <v>0</v>
      </c>
      <c r="EB178" t="s">
        <v>111</v>
      </c>
      <c r="EC178" t="s">
        <v>111</v>
      </c>
      <c r="ED178" t="s">
        <v>113</v>
      </c>
      <c r="EE178" t="s">
        <v>113</v>
      </c>
      <c r="EF178" t="s">
        <v>113</v>
      </c>
      <c r="EG178" t="s">
        <v>113</v>
      </c>
      <c r="EH178" s="4" t="s">
        <v>113</v>
      </c>
      <c r="EI178" s="10">
        <v>0.58499999999999996</v>
      </c>
      <c r="EJ178" s="10">
        <v>0.76800000000000002</v>
      </c>
      <c r="EK178" s="10">
        <v>0.18300000000000005</v>
      </c>
      <c r="EL178" t="s">
        <v>113</v>
      </c>
      <c r="EM178">
        <v>0</v>
      </c>
      <c r="EN178" t="s">
        <v>113</v>
      </c>
      <c r="EO178" s="8">
        <v>31.944444444444443</v>
      </c>
      <c r="EP178" s="8">
        <v>54.011216776395997</v>
      </c>
      <c r="EQ178" t="s">
        <v>113</v>
      </c>
      <c r="ER178" t="s">
        <v>113</v>
      </c>
      <c r="ES178" t="s">
        <v>113</v>
      </c>
      <c r="ET178" t="s">
        <v>113</v>
      </c>
      <c r="EU178" t="s">
        <v>113</v>
      </c>
      <c r="EV178" t="s">
        <v>113</v>
      </c>
      <c r="EW178" s="8" t="s">
        <v>113</v>
      </c>
      <c r="EY178" s="8" t="s">
        <v>113</v>
      </c>
      <c r="FA178" s="8"/>
      <c r="FC178" s="8" t="s">
        <v>113</v>
      </c>
      <c r="FD178" s="8" t="s">
        <v>113</v>
      </c>
      <c r="FE178" s="8" t="s">
        <v>113</v>
      </c>
      <c r="FF178" t="s">
        <v>113</v>
      </c>
      <c r="FG178" t="s">
        <v>113</v>
      </c>
      <c r="FH178" s="8" t="s">
        <v>113</v>
      </c>
      <c r="FI178" s="8" t="s">
        <v>113</v>
      </c>
      <c r="FJ178" s="8" t="s">
        <v>113</v>
      </c>
    </row>
    <row r="179" spans="1:166" x14ac:dyDescent="0.2">
      <c r="A179" t="s">
        <v>282</v>
      </c>
      <c r="B179" t="s">
        <v>24</v>
      </c>
      <c r="C179" t="s">
        <v>168</v>
      </c>
      <c r="D179" t="s">
        <v>146</v>
      </c>
      <c r="E179">
        <v>2</v>
      </c>
      <c r="F179" t="s">
        <v>135</v>
      </c>
      <c r="G179">
        <v>13</v>
      </c>
      <c r="H179" s="2" t="s">
        <v>222</v>
      </c>
      <c r="I179" s="3">
        <v>30.738689999999998</v>
      </c>
      <c r="J179" s="3">
        <v>-81.466200000000001</v>
      </c>
      <c r="K179" s="3" t="s">
        <v>491</v>
      </c>
      <c r="L179" t="s">
        <v>113</v>
      </c>
      <c r="M179" t="s">
        <v>113</v>
      </c>
      <c r="N179" t="s">
        <v>113</v>
      </c>
      <c r="O179" t="s">
        <v>113</v>
      </c>
      <c r="P179" t="s">
        <v>113</v>
      </c>
      <c r="Q179" t="s">
        <v>113</v>
      </c>
      <c r="R179">
        <v>0</v>
      </c>
      <c r="S179">
        <v>0</v>
      </c>
      <c r="T179">
        <v>0</v>
      </c>
      <c r="U179" t="s">
        <v>113</v>
      </c>
      <c r="V179" s="9">
        <v>40</v>
      </c>
      <c r="W179" s="9">
        <v>40</v>
      </c>
      <c r="X179" t="s">
        <v>113</v>
      </c>
      <c r="Y179" t="s">
        <v>113</v>
      </c>
      <c r="Z179" s="7">
        <v>6.8</v>
      </c>
      <c r="AA179" s="7">
        <v>6.8</v>
      </c>
      <c r="AB179" t="s">
        <v>113</v>
      </c>
      <c r="AC179" t="s">
        <v>113</v>
      </c>
      <c r="AD179" t="s">
        <v>113</v>
      </c>
      <c r="AE179" t="s">
        <v>113</v>
      </c>
      <c r="AF179" t="s">
        <v>113</v>
      </c>
      <c r="AG179" t="s">
        <v>113</v>
      </c>
      <c r="AH179" s="7">
        <v>-271</v>
      </c>
      <c r="AI179" s="7">
        <v>-271</v>
      </c>
      <c r="AJ179" s="7" t="s">
        <v>113</v>
      </c>
      <c r="AK179" s="7" t="s">
        <v>113</v>
      </c>
      <c r="AL179" s="8" t="s">
        <v>113</v>
      </c>
      <c r="AM179" s="8" t="s">
        <v>113</v>
      </c>
      <c r="AN179" s="8" t="s">
        <v>113</v>
      </c>
      <c r="AO179" s="8">
        <v>0.01</v>
      </c>
      <c r="AP179" s="8">
        <v>0.01</v>
      </c>
      <c r="AQ179" s="8">
        <v>0.01</v>
      </c>
      <c r="AR179" s="8">
        <v>0.01</v>
      </c>
      <c r="AS179" s="8">
        <v>2.6666666666666668E-2</v>
      </c>
      <c r="AT179" s="8">
        <v>0.03</v>
      </c>
      <c r="AU179" s="8">
        <v>0.02</v>
      </c>
      <c r="AV179" s="8">
        <v>0.03</v>
      </c>
      <c r="AW179" s="8">
        <v>4.3333333333333335E-2</v>
      </c>
      <c r="AX179" s="8">
        <v>0.04</v>
      </c>
      <c r="AY179" s="8">
        <v>0.05</v>
      </c>
      <c r="AZ179" s="8">
        <v>0.04</v>
      </c>
      <c r="BA179">
        <v>0</v>
      </c>
      <c r="BB179" t="s">
        <v>113</v>
      </c>
      <c r="BC179" s="9">
        <v>10</v>
      </c>
      <c r="BD179" s="9">
        <v>2</v>
      </c>
      <c r="BE179" s="8" t="s">
        <v>113</v>
      </c>
      <c r="BF179" s="8" t="s">
        <v>113</v>
      </c>
      <c r="BG179" s="8" t="s">
        <v>113</v>
      </c>
      <c r="BH179">
        <v>1</v>
      </c>
      <c r="BI179">
        <v>0</v>
      </c>
      <c r="BJ179">
        <v>0</v>
      </c>
      <c r="BK179">
        <v>16</v>
      </c>
      <c r="BL179">
        <v>7</v>
      </c>
      <c r="BM179">
        <v>17</v>
      </c>
      <c r="BN179">
        <v>28</v>
      </c>
      <c r="BO179">
        <v>5</v>
      </c>
      <c r="BP179">
        <v>19</v>
      </c>
      <c r="BQ179" t="s">
        <v>113</v>
      </c>
      <c r="BR179" t="s">
        <v>113</v>
      </c>
      <c r="BS179" t="s">
        <v>113</v>
      </c>
      <c r="BT179" t="s">
        <v>113</v>
      </c>
      <c r="BU179" t="s">
        <v>111</v>
      </c>
      <c r="BV179" t="s">
        <v>111</v>
      </c>
      <c r="BW179" t="s">
        <v>111</v>
      </c>
      <c r="BX179" t="s">
        <v>111</v>
      </c>
      <c r="BY179" t="s">
        <v>111</v>
      </c>
      <c r="BZ179">
        <v>15.333333333333334</v>
      </c>
      <c r="CA179" t="s">
        <v>113</v>
      </c>
      <c r="CB179" t="s">
        <v>113</v>
      </c>
      <c r="CC179" t="s">
        <v>113</v>
      </c>
      <c r="CD179" t="s">
        <v>113</v>
      </c>
      <c r="CE179" t="s">
        <v>113</v>
      </c>
      <c r="CF179" t="s">
        <v>113</v>
      </c>
      <c r="CG179" t="s">
        <v>113</v>
      </c>
      <c r="CH179" t="s">
        <v>113</v>
      </c>
      <c r="CI179" t="s">
        <v>113</v>
      </c>
      <c r="CJ179" t="s">
        <v>113</v>
      </c>
      <c r="CK179" t="s">
        <v>113</v>
      </c>
      <c r="CL179" t="s">
        <v>113</v>
      </c>
      <c r="CM179" t="s">
        <v>113</v>
      </c>
      <c r="CN179" t="s">
        <v>113</v>
      </c>
      <c r="CO179" t="s">
        <v>113</v>
      </c>
      <c r="CP179" t="s">
        <v>113</v>
      </c>
      <c r="CQ179">
        <v>6</v>
      </c>
      <c r="CR179">
        <v>6</v>
      </c>
      <c r="CS179" t="s">
        <v>111</v>
      </c>
      <c r="CT179" t="s">
        <v>111</v>
      </c>
      <c r="CU179">
        <v>1.791759469228055</v>
      </c>
      <c r="CV179">
        <v>2.7300291078209855</v>
      </c>
      <c r="CW179">
        <v>0.86337059286316187</v>
      </c>
      <c r="CX179">
        <v>2.3711393851810203</v>
      </c>
      <c r="CY179">
        <v>0</v>
      </c>
      <c r="CZ179" t="s">
        <v>111</v>
      </c>
      <c r="DA179" t="s">
        <v>111</v>
      </c>
      <c r="DB179">
        <v>0</v>
      </c>
      <c r="DC179">
        <v>0</v>
      </c>
      <c r="DD179" t="s">
        <v>113</v>
      </c>
      <c r="DE179" t="s">
        <v>113</v>
      </c>
      <c r="DF179" t="s">
        <v>113</v>
      </c>
      <c r="DG179" t="s">
        <v>113</v>
      </c>
      <c r="DH179" t="s">
        <v>113</v>
      </c>
      <c r="DI179" t="s">
        <v>113</v>
      </c>
      <c r="DJ179">
        <v>13</v>
      </c>
      <c r="DK179">
        <v>13</v>
      </c>
      <c r="DL179" t="s">
        <v>111</v>
      </c>
      <c r="DM179" t="s">
        <v>111</v>
      </c>
      <c r="DN179" t="s">
        <v>113</v>
      </c>
      <c r="DO179" t="s">
        <v>113</v>
      </c>
      <c r="DP179" t="s">
        <v>113</v>
      </c>
      <c r="DQ179" t="s">
        <v>113</v>
      </c>
      <c r="DR179">
        <v>0</v>
      </c>
      <c r="DS179">
        <v>0</v>
      </c>
      <c r="DT179" t="s">
        <v>111</v>
      </c>
      <c r="DU179" t="s">
        <v>111</v>
      </c>
      <c r="DV179">
        <v>1</v>
      </c>
      <c r="DW179">
        <v>1</v>
      </c>
      <c r="DX179" t="s">
        <v>111</v>
      </c>
      <c r="DY179" t="s">
        <v>111</v>
      </c>
      <c r="DZ179">
        <v>0</v>
      </c>
      <c r="EA179">
        <v>0</v>
      </c>
      <c r="EB179" t="s">
        <v>111</v>
      </c>
      <c r="EC179" t="s">
        <v>111</v>
      </c>
      <c r="ED179" t="s">
        <v>113</v>
      </c>
      <c r="EE179" t="s">
        <v>113</v>
      </c>
      <c r="EF179" t="s">
        <v>113</v>
      </c>
      <c r="EG179" t="s">
        <v>113</v>
      </c>
      <c r="EH179" s="4" t="s">
        <v>113</v>
      </c>
      <c r="EI179" s="10">
        <v>0.57499999999999996</v>
      </c>
      <c r="EJ179" s="10">
        <v>0.85499999999999998</v>
      </c>
      <c r="EK179" s="10">
        <v>0.28000000000000003</v>
      </c>
      <c r="EL179" t="s">
        <v>113</v>
      </c>
      <c r="EM179">
        <v>0</v>
      </c>
      <c r="EN179" t="s">
        <v>113</v>
      </c>
      <c r="EO179" s="8">
        <v>43.589743589743584</v>
      </c>
      <c r="EP179" s="8">
        <v>56.03206534991466</v>
      </c>
      <c r="EQ179" t="s">
        <v>113</v>
      </c>
      <c r="ER179" t="s">
        <v>113</v>
      </c>
      <c r="ES179" t="s">
        <v>113</v>
      </c>
      <c r="ET179" t="s">
        <v>113</v>
      </c>
      <c r="EU179" t="s">
        <v>113</v>
      </c>
      <c r="EV179" t="s">
        <v>113</v>
      </c>
      <c r="EW179" s="8" t="s">
        <v>113</v>
      </c>
      <c r="EY179" s="8" t="s">
        <v>113</v>
      </c>
      <c r="FA179" s="8"/>
      <c r="FC179" s="8" t="s">
        <v>113</v>
      </c>
      <c r="FD179" s="8" t="s">
        <v>113</v>
      </c>
      <c r="FE179" s="8" t="s">
        <v>113</v>
      </c>
      <c r="FF179" t="s">
        <v>113</v>
      </c>
      <c r="FG179" t="s">
        <v>113</v>
      </c>
      <c r="FH179" s="8" t="s">
        <v>113</v>
      </c>
      <c r="FI179" s="8" t="s">
        <v>113</v>
      </c>
      <c r="FJ179" s="8" t="s">
        <v>113</v>
      </c>
    </row>
    <row r="180" spans="1:166" x14ac:dyDescent="0.2">
      <c r="A180" t="s">
        <v>403</v>
      </c>
      <c r="B180" t="s">
        <v>24</v>
      </c>
      <c r="C180" t="s">
        <v>168</v>
      </c>
      <c r="D180" t="s">
        <v>146</v>
      </c>
      <c r="E180">
        <v>2</v>
      </c>
      <c r="F180" t="s">
        <v>220</v>
      </c>
      <c r="G180">
        <v>13</v>
      </c>
      <c r="H180" s="2" t="s">
        <v>222</v>
      </c>
      <c r="I180" s="3">
        <v>30.738689999999998</v>
      </c>
      <c r="J180" s="3">
        <v>-81.466200000000001</v>
      </c>
      <c r="K180" s="3" t="s">
        <v>489</v>
      </c>
      <c r="L180" t="s">
        <v>113</v>
      </c>
      <c r="M180" t="s">
        <v>113</v>
      </c>
      <c r="N180" t="s">
        <v>113</v>
      </c>
      <c r="O180" t="s">
        <v>113</v>
      </c>
      <c r="P180" t="s">
        <v>113</v>
      </c>
      <c r="Q180" t="s">
        <v>113</v>
      </c>
      <c r="R180">
        <v>0</v>
      </c>
      <c r="S180">
        <v>0</v>
      </c>
      <c r="T180">
        <v>0</v>
      </c>
      <c r="U180" t="s">
        <v>113</v>
      </c>
      <c r="V180" s="9">
        <v>36</v>
      </c>
      <c r="W180" s="9">
        <v>36</v>
      </c>
      <c r="X180" t="s">
        <v>113</v>
      </c>
      <c r="Y180" t="s">
        <v>113</v>
      </c>
      <c r="Z180" s="7">
        <v>7.4</v>
      </c>
      <c r="AA180" s="7">
        <v>7.4</v>
      </c>
      <c r="AB180" t="s">
        <v>113</v>
      </c>
      <c r="AC180" t="s">
        <v>113</v>
      </c>
      <c r="AD180" t="s">
        <v>113</v>
      </c>
      <c r="AE180" t="s">
        <v>113</v>
      </c>
      <c r="AF180" t="s">
        <v>113</v>
      </c>
      <c r="AG180" t="s">
        <v>113</v>
      </c>
      <c r="AH180" s="7">
        <v>-265</v>
      </c>
      <c r="AI180" s="7">
        <v>-265</v>
      </c>
      <c r="AJ180" s="7" t="s">
        <v>113</v>
      </c>
      <c r="AK180" s="7" t="s">
        <v>113</v>
      </c>
      <c r="AL180" s="8" t="s">
        <v>113</v>
      </c>
      <c r="AM180" s="8" t="s">
        <v>113</v>
      </c>
      <c r="AN180" s="8" t="s">
        <v>113</v>
      </c>
      <c r="AO180" s="8">
        <v>1.3333333333333334E-2</v>
      </c>
      <c r="AP180" s="8">
        <v>0.01</v>
      </c>
      <c r="AQ180" s="8">
        <v>0.02</v>
      </c>
      <c r="AR180" s="8">
        <v>0.01</v>
      </c>
      <c r="AS180" s="8">
        <v>2.3333333333333334E-2</v>
      </c>
      <c r="AT180" s="8">
        <v>0.02</v>
      </c>
      <c r="AU180" s="8">
        <v>0.02</v>
      </c>
      <c r="AV180" s="8">
        <v>0.03</v>
      </c>
      <c r="AW180" s="8">
        <v>0.06</v>
      </c>
      <c r="AX180" s="8">
        <v>0.06</v>
      </c>
      <c r="AY180" s="8">
        <v>0.06</v>
      </c>
      <c r="AZ180" s="8">
        <v>0.06</v>
      </c>
      <c r="BA180">
        <v>0</v>
      </c>
      <c r="BB180" t="s">
        <v>113</v>
      </c>
      <c r="BC180" s="9">
        <v>30.2</v>
      </c>
      <c r="BD180" s="9">
        <v>20</v>
      </c>
      <c r="BE180" s="8" t="s">
        <v>113</v>
      </c>
      <c r="BF180" s="8" t="s">
        <v>113</v>
      </c>
      <c r="BG180" s="8" t="s">
        <v>113</v>
      </c>
      <c r="BH180">
        <v>1</v>
      </c>
      <c r="BI180">
        <v>0</v>
      </c>
      <c r="BJ180">
        <v>0</v>
      </c>
      <c r="BK180">
        <v>19</v>
      </c>
      <c r="BL180">
        <v>27</v>
      </c>
      <c r="BM180">
        <v>17</v>
      </c>
      <c r="BN180">
        <v>14</v>
      </c>
      <c r="BO180">
        <v>22</v>
      </c>
      <c r="BP180">
        <v>20</v>
      </c>
      <c r="BQ180">
        <v>22</v>
      </c>
      <c r="BR180">
        <v>27</v>
      </c>
      <c r="BS180">
        <v>27</v>
      </c>
      <c r="BT180">
        <v>11</v>
      </c>
      <c r="BU180" t="s">
        <v>111</v>
      </c>
      <c r="BV180" t="s">
        <v>111</v>
      </c>
      <c r="BW180" t="s">
        <v>111</v>
      </c>
      <c r="BX180" t="s">
        <v>111</v>
      </c>
      <c r="BY180" t="s">
        <v>111</v>
      </c>
      <c r="BZ180">
        <v>20.6</v>
      </c>
      <c r="CA180" t="s">
        <v>113</v>
      </c>
      <c r="CB180" t="s">
        <v>113</v>
      </c>
      <c r="CC180" t="s">
        <v>113</v>
      </c>
      <c r="CD180" t="s">
        <v>113</v>
      </c>
      <c r="CE180" t="s">
        <v>113</v>
      </c>
      <c r="CF180" t="s">
        <v>113</v>
      </c>
      <c r="CG180" t="s">
        <v>113</v>
      </c>
      <c r="CH180" t="s">
        <v>113</v>
      </c>
      <c r="CI180" t="s">
        <v>113</v>
      </c>
      <c r="CJ180" t="s">
        <v>113</v>
      </c>
      <c r="CK180" t="s">
        <v>113</v>
      </c>
      <c r="CL180" t="s">
        <v>113</v>
      </c>
      <c r="CM180" t="s">
        <v>113</v>
      </c>
      <c r="CN180" t="s">
        <v>113</v>
      </c>
      <c r="CO180" t="s">
        <v>113</v>
      </c>
      <c r="CP180" t="s">
        <v>113</v>
      </c>
      <c r="CQ180">
        <v>32</v>
      </c>
      <c r="CR180">
        <v>32</v>
      </c>
      <c r="CS180" t="s">
        <v>111</v>
      </c>
      <c r="CT180" t="s">
        <v>111</v>
      </c>
      <c r="CU180">
        <v>3.4657359027997265</v>
      </c>
      <c r="CV180">
        <v>3.0252910757955354</v>
      </c>
      <c r="CW180">
        <v>2.7377768864752268</v>
      </c>
      <c r="CX180">
        <v>15.452594012120594</v>
      </c>
      <c r="CY180">
        <v>0</v>
      </c>
      <c r="CZ180" t="s">
        <v>111</v>
      </c>
      <c r="DA180" t="s">
        <v>111</v>
      </c>
      <c r="DB180">
        <v>0</v>
      </c>
      <c r="DC180">
        <v>0</v>
      </c>
      <c r="DD180" t="s">
        <v>113</v>
      </c>
      <c r="DE180" t="s">
        <v>113</v>
      </c>
      <c r="DF180" t="s">
        <v>113</v>
      </c>
      <c r="DG180" t="s">
        <v>113</v>
      </c>
      <c r="DH180" t="s">
        <v>113</v>
      </c>
      <c r="DI180" t="s">
        <v>113</v>
      </c>
      <c r="DJ180">
        <v>20</v>
      </c>
      <c r="DK180">
        <v>20</v>
      </c>
      <c r="DL180" t="s">
        <v>111</v>
      </c>
      <c r="DM180" t="s">
        <v>111</v>
      </c>
      <c r="DN180" t="s">
        <v>113</v>
      </c>
      <c r="DO180" t="s">
        <v>113</v>
      </c>
      <c r="DP180" t="s">
        <v>113</v>
      </c>
      <c r="DQ180" t="s">
        <v>113</v>
      </c>
      <c r="DR180">
        <v>2</v>
      </c>
      <c r="DS180">
        <v>2</v>
      </c>
      <c r="DT180" t="s">
        <v>111</v>
      </c>
      <c r="DU180" t="s">
        <v>111</v>
      </c>
      <c r="DV180">
        <v>10</v>
      </c>
      <c r="DW180">
        <v>10</v>
      </c>
      <c r="DX180" t="s">
        <v>111</v>
      </c>
      <c r="DY180" t="s">
        <v>111</v>
      </c>
      <c r="DZ180">
        <v>0</v>
      </c>
      <c r="EA180">
        <v>0</v>
      </c>
      <c r="EB180" t="s">
        <v>111</v>
      </c>
      <c r="EC180" t="s">
        <v>111</v>
      </c>
      <c r="ED180" t="s">
        <v>113</v>
      </c>
      <c r="EE180" t="s">
        <v>113</v>
      </c>
      <c r="EF180" t="s">
        <v>113</v>
      </c>
      <c r="EG180" t="s">
        <v>113</v>
      </c>
      <c r="EH180" s="4" t="s">
        <v>113</v>
      </c>
      <c r="EI180" s="10">
        <v>0.59199999999999997</v>
      </c>
      <c r="EJ180" s="10">
        <v>0.82599999999999996</v>
      </c>
      <c r="EK180" s="10">
        <v>0.23399999999999999</v>
      </c>
      <c r="EL180" t="s">
        <v>113</v>
      </c>
      <c r="EM180">
        <v>0</v>
      </c>
      <c r="EN180" t="s">
        <v>113</v>
      </c>
      <c r="EO180" s="8">
        <v>38.636363636363633</v>
      </c>
      <c r="EP180" s="8">
        <v>55.864423311387469</v>
      </c>
      <c r="EQ180" t="s">
        <v>113</v>
      </c>
      <c r="ER180" t="s">
        <v>113</v>
      </c>
      <c r="ES180" t="s">
        <v>113</v>
      </c>
      <c r="ET180" t="s">
        <v>113</v>
      </c>
      <c r="EU180" t="s">
        <v>113</v>
      </c>
      <c r="EV180" t="s">
        <v>113</v>
      </c>
      <c r="EW180" s="8" t="s">
        <v>113</v>
      </c>
      <c r="EY180" s="8" t="s">
        <v>113</v>
      </c>
      <c r="FA180" s="8"/>
      <c r="FC180" s="8" t="s">
        <v>113</v>
      </c>
      <c r="FD180" s="8" t="s">
        <v>113</v>
      </c>
      <c r="FE180" s="8" t="s">
        <v>113</v>
      </c>
      <c r="FF180" t="s">
        <v>113</v>
      </c>
      <c r="FG180" t="s">
        <v>113</v>
      </c>
      <c r="FH180" s="8" t="s">
        <v>113</v>
      </c>
      <c r="FI180" s="8" t="s">
        <v>113</v>
      </c>
      <c r="FJ180" s="8" t="s">
        <v>113</v>
      </c>
    </row>
    <row r="181" spans="1:166" x14ac:dyDescent="0.2">
      <c r="A181" t="s">
        <v>404</v>
      </c>
      <c r="B181" t="s">
        <v>24</v>
      </c>
      <c r="C181" t="s">
        <v>168</v>
      </c>
      <c r="D181" t="s">
        <v>146</v>
      </c>
      <c r="E181">
        <v>2</v>
      </c>
      <c r="F181" t="s">
        <v>221</v>
      </c>
      <c r="G181">
        <v>13</v>
      </c>
      <c r="H181" s="2" t="s">
        <v>222</v>
      </c>
      <c r="I181" s="3">
        <v>30.738689999999998</v>
      </c>
      <c r="J181" s="3">
        <v>-81.466200000000001</v>
      </c>
      <c r="K181" s="3" t="s">
        <v>489</v>
      </c>
      <c r="L181" t="s">
        <v>113</v>
      </c>
      <c r="M181" t="s">
        <v>113</v>
      </c>
      <c r="N181" t="s">
        <v>113</v>
      </c>
      <c r="O181" t="s">
        <v>113</v>
      </c>
      <c r="P181" t="s">
        <v>113</v>
      </c>
      <c r="Q181" t="s">
        <v>113</v>
      </c>
      <c r="R181">
        <v>0</v>
      </c>
      <c r="S181">
        <v>0</v>
      </c>
      <c r="T181">
        <v>0</v>
      </c>
      <c r="U181" t="s">
        <v>113</v>
      </c>
      <c r="V181" s="9">
        <v>36</v>
      </c>
      <c r="W181" s="9">
        <v>36</v>
      </c>
      <c r="X181" t="s">
        <v>113</v>
      </c>
      <c r="Y181" t="s">
        <v>113</v>
      </c>
      <c r="Z181" s="7">
        <v>6.9</v>
      </c>
      <c r="AA181" s="7">
        <v>6.9</v>
      </c>
      <c r="AB181" t="s">
        <v>113</v>
      </c>
      <c r="AC181" t="s">
        <v>113</v>
      </c>
      <c r="AD181" t="s">
        <v>113</v>
      </c>
      <c r="AE181" t="s">
        <v>113</v>
      </c>
      <c r="AF181" t="s">
        <v>113</v>
      </c>
      <c r="AG181" t="s">
        <v>113</v>
      </c>
      <c r="AH181" s="7">
        <v>-211</v>
      </c>
      <c r="AI181" s="7">
        <v>-211</v>
      </c>
      <c r="AJ181" s="7" t="s">
        <v>113</v>
      </c>
      <c r="AK181" s="7" t="s">
        <v>113</v>
      </c>
      <c r="AL181" s="8" t="s">
        <v>113</v>
      </c>
      <c r="AM181" s="8" t="s">
        <v>113</v>
      </c>
      <c r="AN181" s="8" t="s">
        <v>113</v>
      </c>
      <c r="AO181" s="8">
        <v>0.02</v>
      </c>
      <c r="AP181" s="8">
        <v>0.02</v>
      </c>
      <c r="AQ181" s="8">
        <v>0.02</v>
      </c>
      <c r="AR181" s="8">
        <v>0.02</v>
      </c>
      <c r="AS181" s="8">
        <v>2.3333333333333334E-2</v>
      </c>
      <c r="AT181" s="8">
        <v>0.03</v>
      </c>
      <c r="AU181" s="8">
        <v>0.02</v>
      </c>
      <c r="AV181" s="8">
        <v>0.02</v>
      </c>
      <c r="AW181" s="8">
        <v>6.6666666666666666E-2</v>
      </c>
      <c r="AX181" s="8">
        <v>7.0000000000000007E-2</v>
      </c>
      <c r="AY181" s="8">
        <v>7.0000000000000007E-2</v>
      </c>
      <c r="AZ181" s="8">
        <v>0.06</v>
      </c>
      <c r="BA181">
        <v>0</v>
      </c>
      <c r="BB181" t="s">
        <v>113</v>
      </c>
      <c r="BC181" s="9">
        <v>35</v>
      </c>
      <c r="BD181" s="9">
        <v>15</v>
      </c>
      <c r="BE181" s="8" t="s">
        <v>113</v>
      </c>
      <c r="BF181" s="8" t="s">
        <v>113</v>
      </c>
      <c r="BG181" s="8" t="s">
        <v>113</v>
      </c>
      <c r="BH181">
        <v>0.95</v>
      </c>
      <c r="BI181">
        <v>0.05</v>
      </c>
      <c r="BJ181">
        <v>0</v>
      </c>
      <c r="BK181">
        <v>12</v>
      </c>
      <c r="BL181">
        <v>9</v>
      </c>
      <c r="BM181">
        <v>21</v>
      </c>
      <c r="BN181">
        <v>18</v>
      </c>
      <c r="BO181">
        <v>17</v>
      </c>
      <c r="BP181">
        <v>15</v>
      </c>
      <c r="BQ181">
        <v>20</v>
      </c>
      <c r="BR181">
        <v>21</v>
      </c>
      <c r="BS181">
        <v>16</v>
      </c>
      <c r="BT181">
        <v>23</v>
      </c>
      <c r="BU181" t="s">
        <v>111</v>
      </c>
      <c r="BV181" t="s">
        <v>111</v>
      </c>
      <c r="BW181" t="s">
        <v>111</v>
      </c>
      <c r="BX181" t="s">
        <v>111</v>
      </c>
      <c r="BY181" t="s">
        <v>111</v>
      </c>
      <c r="BZ181">
        <v>17.2</v>
      </c>
      <c r="CA181" t="s">
        <v>113</v>
      </c>
      <c r="CB181" t="s">
        <v>113</v>
      </c>
      <c r="CC181" t="s">
        <v>113</v>
      </c>
      <c r="CD181" t="s">
        <v>113</v>
      </c>
      <c r="CE181" t="s">
        <v>113</v>
      </c>
      <c r="CF181" t="s">
        <v>113</v>
      </c>
      <c r="CG181" t="s">
        <v>113</v>
      </c>
      <c r="CH181" t="s">
        <v>113</v>
      </c>
      <c r="CI181" t="s">
        <v>113</v>
      </c>
      <c r="CJ181" t="s">
        <v>113</v>
      </c>
      <c r="CK181" t="s">
        <v>113</v>
      </c>
      <c r="CL181" t="s">
        <v>113</v>
      </c>
      <c r="CM181" t="s">
        <v>113</v>
      </c>
      <c r="CN181" t="s">
        <v>113</v>
      </c>
      <c r="CO181" t="s">
        <v>113</v>
      </c>
      <c r="CP181" t="s">
        <v>113</v>
      </c>
      <c r="CQ181">
        <v>75</v>
      </c>
      <c r="CR181">
        <v>75</v>
      </c>
      <c r="CS181" t="s">
        <v>111</v>
      </c>
      <c r="CT181" t="s">
        <v>111</v>
      </c>
      <c r="CU181">
        <v>4.3174881135363101</v>
      </c>
      <c r="CV181">
        <v>2.8449093838194073</v>
      </c>
      <c r="CW181">
        <v>3.0337165717338079</v>
      </c>
      <c r="CX181">
        <v>20.77429846071016</v>
      </c>
      <c r="CY181">
        <v>0</v>
      </c>
      <c r="CZ181" t="s">
        <v>111</v>
      </c>
      <c r="DA181" t="s">
        <v>111</v>
      </c>
      <c r="DB181">
        <v>0</v>
      </c>
      <c r="DC181">
        <v>0</v>
      </c>
      <c r="DD181" t="s">
        <v>113</v>
      </c>
      <c r="DE181" t="s">
        <v>113</v>
      </c>
      <c r="DF181" t="s">
        <v>113</v>
      </c>
      <c r="DG181" t="s">
        <v>113</v>
      </c>
      <c r="DH181" t="s">
        <v>113</v>
      </c>
      <c r="DI181" t="s">
        <v>113</v>
      </c>
      <c r="DJ181">
        <v>34</v>
      </c>
      <c r="DK181">
        <v>34</v>
      </c>
      <c r="DL181" t="s">
        <v>111</v>
      </c>
      <c r="DM181" t="s">
        <v>111</v>
      </c>
      <c r="DN181" t="s">
        <v>113</v>
      </c>
      <c r="DO181" t="s">
        <v>113</v>
      </c>
      <c r="DP181" t="s">
        <v>113</v>
      </c>
      <c r="DQ181" t="s">
        <v>113</v>
      </c>
      <c r="DR181">
        <v>0</v>
      </c>
      <c r="DS181">
        <v>0</v>
      </c>
      <c r="DT181" t="s">
        <v>111</v>
      </c>
      <c r="DU181" t="s">
        <v>111</v>
      </c>
      <c r="DV181">
        <v>1</v>
      </c>
      <c r="DW181">
        <v>1</v>
      </c>
      <c r="DX181" t="s">
        <v>111</v>
      </c>
      <c r="DY181" t="s">
        <v>111</v>
      </c>
      <c r="DZ181">
        <v>0</v>
      </c>
      <c r="EA181">
        <v>0</v>
      </c>
      <c r="EB181" t="s">
        <v>111</v>
      </c>
      <c r="EC181" t="s">
        <v>111</v>
      </c>
      <c r="ED181" t="s">
        <v>113</v>
      </c>
      <c r="EE181" t="s">
        <v>113</v>
      </c>
      <c r="EF181" t="s">
        <v>113</v>
      </c>
      <c r="EG181" t="s">
        <v>113</v>
      </c>
      <c r="EH181" s="4" t="s">
        <v>113</v>
      </c>
      <c r="EI181" s="10">
        <v>0.58899999999999997</v>
      </c>
      <c r="EJ181" s="10">
        <v>0.90300000000000002</v>
      </c>
      <c r="EK181" s="10">
        <v>0.31400000000000006</v>
      </c>
      <c r="EL181" t="s">
        <v>113</v>
      </c>
      <c r="EM181">
        <v>0</v>
      </c>
      <c r="EN181" t="s">
        <v>113</v>
      </c>
      <c r="EO181" s="8">
        <v>31.315789473684209</v>
      </c>
      <c r="EP181" s="8">
        <v>50.76200926603267</v>
      </c>
      <c r="EQ181" t="s">
        <v>113</v>
      </c>
      <c r="ER181" t="s">
        <v>113</v>
      </c>
      <c r="ES181" t="s">
        <v>113</v>
      </c>
      <c r="ET181" t="s">
        <v>113</v>
      </c>
      <c r="EU181" t="s">
        <v>113</v>
      </c>
      <c r="EV181" t="s">
        <v>113</v>
      </c>
      <c r="EW181" s="8" t="s">
        <v>113</v>
      </c>
      <c r="EY181" s="8" t="s">
        <v>113</v>
      </c>
      <c r="FA181" s="8"/>
      <c r="FC181" s="8" t="s">
        <v>113</v>
      </c>
      <c r="FD181" s="8" t="s">
        <v>113</v>
      </c>
      <c r="FE181" s="8" t="s">
        <v>113</v>
      </c>
      <c r="FF181" t="s">
        <v>113</v>
      </c>
      <c r="FG181" t="s">
        <v>113</v>
      </c>
      <c r="FH181" s="8" t="s">
        <v>113</v>
      </c>
      <c r="FI181" s="8" t="s">
        <v>113</v>
      </c>
      <c r="FJ181" s="8" t="s">
        <v>113</v>
      </c>
    </row>
    <row r="182" spans="1:166" x14ac:dyDescent="0.2">
      <c r="A182" t="s">
        <v>405</v>
      </c>
      <c r="B182" t="s">
        <v>24</v>
      </c>
      <c r="C182" t="s">
        <v>168</v>
      </c>
      <c r="D182" t="s">
        <v>147</v>
      </c>
      <c r="E182">
        <v>3</v>
      </c>
      <c r="F182" t="s">
        <v>134</v>
      </c>
      <c r="G182">
        <v>13</v>
      </c>
      <c r="H182" s="2" t="s">
        <v>222</v>
      </c>
      <c r="I182" s="3">
        <v>30.737649999999999</v>
      </c>
      <c r="J182" s="3">
        <v>-81.465760000000003</v>
      </c>
      <c r="K182" s="3" t="s">
        <v>489</v>
      </c>
      <c r="L182" t="s">
        <v>113</v>
      </c>
      <c r="M182" t="s">
        <v>113</v>
      </c>
      <c r="N182" t="s">
        <v>113</v>
      </c>
      <c r="O182" t="s">
        <v>113</v>
      </c>
      <c r="P182" t="s">
        <v>113</v>
      </c>
      <c r="Q182" t="s">
        <v>113</v>
      </c>
      <c r="R182">
        <v>0</v>
      </c>
      <c r="S182">
        <v>0</v>
      </c>
      <c r="T182">
        <v>0</v>
      </c>
      <c r="U182" t="s">
        <v>113</v>
      </c>
      <c r="V182" s="9">
        <v>35</v>
      </c>
      <c r="W182" s="9">
        <v>35</v>
      </c>
      <c r="X182" t="s">
        <v>113</v>
      </c>
      <c r="Y182" t="s">
        <v>113</v>
      </c>
      <c r="Z182" s="7">
        <v>6.6</v>
      </c>
      <c r="AA182" s="7">
        <v>6.6</v>
      </c>
      <c r="AB182" t="s">
        <v>113</v>
      </c>
      <c r="AC182" t="s">
        <v>113</v>
      </c>
      <c r="AD182" t="s">
        <v>113</v>
      </c>
      <c r="AE182" t="s">
        <v>113</v>
      </c>
      <c r="AF182" t="s">
        <v>113</v>
      </c>
      <c r="AG182" t="s">
        <v>113</v>
      </c>
      <c r="AH182" s="7">
        <v>-257</v>
      </c>
      <c r="AI182" s="7">
        <v>-257</v>
      </c>
      <c r="AJ182" s="7" t="s">
        <v>113</v>
      </c>
      <c r="AK182" s="7" t="s">
        <v>113</v>
      </c>
      <c r="AL182" s="8" t="s">
        <v>113</v>
      </c>
      <c r="AM182" s="8" t="s">
        <v>113</v>
      </c>
      <c r="AN182" s="8" t="s">
        <v>113</v>
      </c>
      <c r="AO182" s="8">
        <v>1.6666666666666666E-2</v>
      </c>
      <c r="AP182" s="8">
        <v>0.01</v>
      </c>
      <c r="AQ182" s="8">
        <v>0.02</v>
      </c>
      <c r="AR182" s="8">
        <v>0.02</v>
      </c>
      <c r="AS182" s="8">
        <v>2.3333333333333334E-2</v>
      </c>
      <c r="AT182" s="8">
        <v>0.03</v>
      </c>
      <c r="AU182" s="8">
        <v>0.02</v>
      </c>
      <c r="AV182" s="8">
        <v>0.02</v>
      </c>
      <c r="AW182" s="8">
        <v>5.3333333333333337E-2</v>
      </c>
      <c r="AX182" s="8">
        <v>0.06</v>
      </c>
      <c r="AY182" s="8">
        <v>0.05</v>
      </c>
      <c r="AZ182" s="8">
        <v>0.05</v>
      </c>
      <c r="BA182">
        <v>0</v>
      </c>
      <c r="BB182" t="s">
        <v>113</v>
      </c>
      <c r="BC182" s="9">
        <v>20</v>
      </c>
      <c r="BD182" s="9">
        <v>10</v>
      </c>
      <c r="BE182" s="8" t="s">
        <v>113</v>
      </c>
      <c r="BF182" s="8" t="s">
        <v>113</v>
      </c>
      <c r="BG182" s="8" t="s">
        <v>113</v>
      </c>
      <c r="BH182">
        <v>1</v>
      </c>
      <c r="BI182">
        <v>0</v>
      </c>
      <c r="BJ182">
        <v>0</v>
      </c>
      <c r="BK182">
        <v>26</v>
      </c>
      <c r="BL182">
        <v>16</v>
      </c>
      <c r="BM182">
        <v>29</v>
      </c>
      <c r="BN182">
        <v>18</v>
      </c>
      <c r="BO182">
        <v>25</v>
      </c>
      <c r="BP182">
        <v>29</v>
      </c>
      <c r="BQ182">
        <v>10</v>
      </c>
      <c r="BR182">
        <v>24</v>
      </c>
      <c r="BS182">
        <v>20</v>
      </c>
      <c r="BT182">
        <v>10</v>
      </c>
      <c r="BU182" t="s">
        <v>111</v>
      </c>
      <c r="BV182" t="s">
        <v>111</v>
      </c>
      <c r="BW182" t="s">
        <v>111</v>
      </c>
      <c r="BX182" t="s">
        <v>111</v>
      </c>
      <c r="BY182" t="s">
        <v>111</v>
      </c>
      <c r="BZ182">
        <v>20.7</v>
      </c>
      <c r="CA182" t="s">
        <v>113</v>
      </c>
      <c r="CB182" t="s">
        <v>113</v>
      </c>
      <c r="CC182" t="s">
        <v>113</v>
      </c>
      <c r="CD182" t="s">
        <v>113</v>
      </c>
      <c r="CE182" t="s">
        <v>113</v>
      </c>
      <c r="CF182" t="s">
        <v>113</v>
      </c>
      <c r="CG182" t="s">
        <v>113</v>
      </c>
      <c r="CH182" t="s">
        <v>113</v>
      </c>
      <c r="CI182" t="s">
        <v>113</v>
      </c>
      <c r="CJ182" t="s">
        <v>113</v>
      </c>
      <c r="CK182" t="s">
        <v>113</v>
      </c>
      <c r="CL182" t="s">
        <v>113</v>
      </c>
      <c r="CM182" t="s">
        <v>113</v>
      </c>
      <c r="CN182" t="s">
        <v>113</v>
      </c>
      <c r="CO182" t="s">
        <v>113</v>
      </c>
      <c r="CP182" t="s">
        <v>113</v>
      </c>
      <c r="CQ182">
        <v>30</v>
      </c>
      <c r="CR182">
        <v>30</v>
      </c>
      <c r="CS182" t="s">
        <v>111</v>
      </c>
      <c r="CT182" t="s">
        <v>111</v>
      </c>
      <c r="CU182">
        <v>3.4011973816621555</v>
      </c>
      <c r="CV182">
        <v>3.0301337002713233</v>
      </c>
      <c r="CW182">
        <v>2.6977945570816901</v>
      </c>
      <c r="CX182">
        <v>14.846951486672825</v>
      </c>
      <c r="CY182">
        <v>0</v>
      </c>
      <c r="CZ182" t="s">
        <v>111</v>
      </c>
      <c r="DA182" t="s">
        <v>111</v>
      </c>
      <c r="DB182">
        <v>0</v>
      </c>
      <c r="DC182">
        <v>0</v>
      </c>
      <c r="DD182" t="s">
        <v>113</v>
      </c>
      <c r="DE182" t="s">
        <v>113</v>
      </c>
      <c r="DF182" t="s">
        <v>113</v>
      </c>
      <c r="DG182" t="s">
        <v>113</v>
      </c>
      <c r="DH182" t="s">
        <v>113</v>
      </c>
      <c r="DI182" t="s">
        <v>113</v>
      </c>
      <c r="DJ182">
        <v>37</v>
      </c>
      <c r="DK182">
        <v>37</v>
      </c>
      <c r="DL182" t="s">
        <v>111</v>
      </c>
      <c r="DM182" t="s">
        <v>111</v>
      </c>
      <c r="DN182" t="s">
        <v>113</v>
      </c>
      <c r="DO182" t="s">
        <v>113</v>
      </c>
      <c r="DP182" t="s">
        <v>113</v>
      </c>
      <c r="DQ182" t="s">
        <v>113</v>
      </c>
      <c r="DR182">
        <v>2</v>
      </c>
      <c r="DS182">
        <v>2</v>
      </c>
      <c r="DT182" t="s">
        <v>111</v>
      </c>
      <c r="DU182" t="s">
        <v>111</v>
      </c>
      <c r="DV182">
        <v>5</v>
      </c>
      <c r="DW182">
        <v>5</v>
      </c>
      <c r="DX182" t="s">
        <v>111</v>
      </c>
      <c r="DY182" t="s">
        <v>111</v>
      </c>
      <c r="DZ182">
        <v>0</v>
      </c>
      <c r="EA182">
        <v>0</v>
      </c>
      <c r="EB182" t="s">
        <v>111</v>
      </c>
      <c r="EC182" t="s">
        <v>111</v>
      </c>
      <c r="ED182" t="s">
        <v>113</v>
      </c>
      <c r="EE182" t="s">
        <v>113</v>
      </c>
      <c r="EF182" t="s">
        <v>113</v>
      </c>
      <c r="EG182" t="s">
        <v>113</v>
      </c>
      <c r="EH182" s="4" t="s">
        <v>113</v>
      </c>
      <c r="EI182" s="10">
        <v>0.57199999999999995</v>
      </c>
      <c r="EJ182" s="10">
        <v>0.74199999999999999</v>
      </c>
      <c r="EK182" s="10">
        <v>0.17000000000000004</v>
      </c>
      <c r="EL182" t="s">
        <v>113</v>
      </c>
      <c r="EM182">
        <v>0</v>
      </c>
      <c r="EN182" t="s">
        <v>113</v>
      </c>
      <c r="EO182" s="8">
        <v>20.789473684210527</v>
      </c>
      <c r="EP182" s="8">
        <v>56.663009022189712</v>
      </c>
      <c r="EQ182" t="s">
        <v>113</v>
      </c>
      <c r="ER182" t="s">
        <v>113</v>
      </c>
      <c r="ES182" t="s">
        <v>113</v>
      </c>
      <c r="ET182" t="s">
        <v>113</v>
      </c>
      <c r="EU182" t="s">
        <v>113</v>
      </c>
      <c r="EV182" t="s">
        <v>113</v>
      </c>
      <c r="EW182" s="8" t="s">
        <v>113</v>
      </c>
      <c r="EY182" s="8" t="s">
        <v>113</v>
      </c>
      <c r="FA182" s="8"/>
      <c r="FC182" s="8" t="s">
        <v>113</v>
      </c>
      <c r="FD182" s="8" t="s">
        <v>113</v>
      </c>
      <c r="FE182" s="8" t="s">
        <v>113</v>
      </c>
      <c r="FF182" t="s">
        <v>113</v>
      </c>
      <c r="FG182" t="s">
        <v>113</v>
      </c>
      <c r="FH182" s="8" t="s">
        <v>113</v>
      </c>
      <c r="FI182" s="8" t="s">
        <v>113</v>
      </c>
      <c r="FJ182" s="8" t="s">
        <v>113</v>
      </c>
    </row>
    <row r="183" spans="1:166" x14ac:dyDescent="0.2">
      <c r="A183" t="s">
        <v>283</v>
      </c>
      <c r="B183" t="s">
        <v>24</v>
      </c>
      <c r="C183" t="s">
        <v>168</v>
      </c>
      <c r="D183" t="s">
        <v>147</v>
      </c>
      <c r="E183">
        <v>3</v>
      </c>
      <c r="F183" t="s">
        <v>135</v>
      </c>
      <c r="G183">
        <v>13</v>
      </c>
      <c r="H183" s="2" t="s">
        <v>222</v>
      </c>
      <c r="I183" s="3">
        <v>30.737649999999999</v>
      </c>
      <c r="J183" s="3">
        <v>-81.465760000000003</v>
      </c>
      <c r="K183" s="3" t="s">
        <v>491</v>
      </c>
      <c r="L183" t="s">
        <v>113</v>
      </c>
      <c r="M183" t="s">
        <v>113</v>
      </c>
      <c r="N183" t="s">
        <v>113</v>
      </c>
      <c r="O183" t="s">
        <v>113</v>
      </c>
      <c r="P183" t="s">
        <v>113</v>
      </c>
      <c r="Q183" t="s">
        <v>113</v>
      </c>
      <c r="R183">
        <v>0</v>
      </c>
      <c r="S183">
        <v>0</v>
      </c>
      <c r="T183">
        <v>0</v>
      </c>
      <c r="U183" t="s">
        <v>113</v>
      </c>
      <c r="V183" s="9">
        <v>33</v>
      </c>
      <c r="W183" s="9">
        <v>33</v>
      </c>
      <c r="X183" t="s">
        <v>113</v>
      </c>
      <c r="Y183" t="s">
        <v>113</v>
      </c>
      <c r="Z183" s="7">
        <v>6.6</v>
      </c>
      <c r="AA183" s="7">
        <v>6.6</v>
      </c>
      <c r="AB183" t="s">
        <v>113</v>
      </c>
      <c r="AC183" t="s">
        <v>113</v>
      </c>
      <c r="AD183" t="s">
        <v>113</v>
      </c>
      <c r="AE183" t="s">
        <v>113</v>
      </c>
      <c r="AF183" t="s">
        <v>113</v>
      </c>
      <c r="AG183" t="s">
        <v>113</v>
      </c>
      <c r="AH183" s="7">
        <v>-253</v>
      </c>
      <c r="AI183" s="7">
        <v>-253</v>
      </c>
      <c r="AJ183" s="7" t="s">
        <v>113</v>
      </c>
      <c r="AK183" s="7" t="s">
        <v>113</v>
      </c>
      <c r="AL183" s="8" t="s">
        <v>113</v>
      </c>
      <c r="AM183" s="8" t="s">
        <v>113</v>
      </c>
      <c r="AN183" s="8" t="s">
        <v>113</v>
      </c>
      <c r="AO183" s="8">
        <v>0.02</v>
      </c>
      <c r="AP183" s="8">
        <v>0.03</v>
      </c>
      <c r="AQ183" s="8">
        <v>0.01</v>
      </c>
      <c r="AR183" s="8">
        <v>0.02</v>
      </c>
      <c r="AS183" s="8">
        <v>0.02</v>
      </c>
      <c r="AT183" s="8">
        <v>0.02</v>
      </c>
      <c r="AU183" s="8">
        <v>0.02</v>
      </c>
      <c r="AV183" s="8">
        <v>0.02</v>
      </c>
      <c r="AW183" s="8">
        <v>6.6666666666666666E-2</v>
      </c>
      <c r="AX183" s="8">
        <v>0.06</v>
      </c>
      <c r="AY183" s="8">
        <v>0.06</v>
      </c>
      <c r="AZ183" s="8">
        <v>0.08</v>
      </c>
      <c r="BA183">
        <v>0</v>
      </c>
      <c r="BB183" t="s">
        <v>113</v>
      </c>
      <c r="BC183" s="9">
        <v>15</v>
      </c>
      <c r="BD183" s="9">
        <v>5</v>
      </c>
      <c r="BE183" s="8" t="s">
        <v>113</v>
      </c>
      <c r="BF183" s="8" t="s">
        <v>113</v>
      </c>
      <c r="BG183" s="8" t="s">
        <v>113</v>
      </c>
      <c r="BH183">
        <v>1</v>
      </c>
      <c r="BI183">
        <v>0</v>
      </c>
      <c r="BJ183">
        <v>0</v>
      </c>
      <c r="BK183">
        <v>10</v>
      </c>
      <c r="BL183">
        <v>24</v>
      </c>
      <c r="BM183">
        <v>9</v>
      </c>
      <c r="BN183">
        <v>19</v>
      </c>
      <c r="BO183">
        <v>9</v>
      </c>
      <c r="BP183">
        <v>8</v>
      </c>
      <c r="BQ183">
        <v>16</v>
      </c>
      <c r="BR183">
        <v>17</v>
      </c>
      <c r="BS183">
        <v>6</v>
      </c>
      <c r="BT183">
        <v>23</v>
      </c>
      <c r="BU183" t="s">
        <v>111</v>
      </c>
      <c r="BV183" t="s">
        <v>111</v>
      </c>
      <c r="BW183" t="s">
        <v>111</v>
      </c>
      <c r="BX183" t="s">
        <v>111</v>
      </c>
      <c r="BY183" t="s">
        <v>111</v>
      </c>
      <c r="BZ183">
        <v>14.1</v>
      </c>
      <c r="CA183" t="s">
        <v>113</v>
      </c>
      <c r="CB183" t="s">
        <v>113</v>
      </c>
      <c r="CC183" t="s">
        <v>113</v>
      </c>
      <c r="CD183" t="s">
        <v>113</v>
      </c>
      <c r="CE183" t="s">
        <v>113</v>
      </c>
      <c r="CF183" t="s">
        <v>113</v>
      </c>
      <c r="CG183" t="s">
        <v>113</v>
      </c>
      <c r="CH183" t="s">
        <v>113</v>
      </c>
      <c r="CI183" t="s">
        <v>113</v>
      </c>
      <c r="CJ183" t="s">
        <v>113</v>
      </c>
      <c r="CK183" t="s">
        <v>113</v>
      </c>
      <c r="CL183" t="s">
        <v>113</v>
      </c>
      <c r="CM183" t="s">
        <v>113</v>
      </c>
      <c r="CN183" t="s">
        <v>113</v>
      </c>
      <c r="CO183" t="s">
        <v>113</v>
      </c>
      <c r="CP183" t="s">
        <v>113</v>
      </c>
      <c r="CQ183">
        <v>24</v>
      </c>
      <c r="CR183">
        <v>24</v>
      </c>
      <c r="CS183" t="s">
        <v>111</v>
      </c>
      <c r="CT183" t="s">
        <v>111</v>
      </c>
      <c r="CU183">
        <v>3.1780538303479458</v>
      </c>
      <c r="CV183">
        <v>2.6461747973841225</v>
      </c>
      <c r="CW183">
        <v>1.7623171616469513</v>
      </c>
      <c r="CX183">
        <v>5.8259213676478083</v>
      </c>
      <c r="CY183">
        <v>0</v>
      </c>
      <c r="CZ183" t="s">
        <v>111</v>
      </c>
      <c r="DA183" t="s">
        <v>111</v>
      </c>
      <c r="DB183">
        <v>0</v>
      </c>
      <c r="DC183">
        <v>0</v>
      </c>
      <c r="DD183" t="s">
        <v>113</v>
      </c>
      <c r="DE183" t="s">
        <v>113</v>
      </c>
      <c r="DF183" t="s">
        <v>113</v>
      </c>
      <c r="DG183" t="s">
        <v>113</v>
      </c>
      <c r="DH183" t="s">
        <v>113</v>
      </c>
      <c r="DI183" t="s">
        <v>113</v>
      </c>
      <c r="DJ183">
        <v>9</v>
      </c>
      <c r="DK183">
        <v>9</v>
      </c>
      <c r="DL183" t="s">
        <v>111</v>
      </c>
      <c r="DM183" t="s">
        <v>111</v>
      </c>
      <c r="DN183" t="s">
        <v>113</v>
      </c>
      <c r="DO183" t="s">
        <v>113</v>
      </c>
      <c r="DP183" t="s">
        <v>113</v>
      </c>
      <c r="DQ183" t="s">
        <v>113</v>
      </c>
      <c r="DR183">
        <v>0</v>
      </c>
      <c r="DS183">
        <v>0</v>
      </c>
      <c r="DT183" t="s">
        <v>111</v>
      </c>
      <c r="DU183" t="s">
        <v>111</v>
      </c>
      <c r="DV183">
        <v>10</v>
      </c>
      <c r="DW183">
        <v>10</v>
      </c>
      <c r="DX183" t="s">
        <v>111</v>
      </c>
      <c r="DY183" t="s">
        <v>111</v>
      </c>
      <c r="DZ183">
        <v>4</v>
      </c>
      <c r="EA183">
        <v>4</v>
      </c>
      <c r="EB183" t="s">
        <v>111</v>
      </c>
      <c r="EC183" t="s">
        <v>111</v>
      </c>
      <c r="ED183" t="s">
        <v>113</v>
      </c>
      <c r="EE183" t="s">
        <v>113</v>
      </c>
      <c r="EF183" t="s">
        <v>113</v>
      </c>
      <c r="EG183" t="s">
        <v>113</v>
      </c>
      <c r="EH183" s="4" t="s">
        <v>113</v>
      </c>
      <c r="EI183" s="10">
        <v>0.55700000000000005</v>
      </c>
      <c r="EJ183" s="10">
        <v>0.65200000000000002</v>
      </c>
      <c r="EK183" s="10">
        <v>9.4999999999999973E-2</v>
      </c>
      <c r="EL183" t="s">
        <v>113</v>
      </c>
      <c r="EM183">
        <v>0</v>
      </c>
      <c r="EN183" t="s">
        <v>113</v>
      </c>
      <c r="EO183" s="8">
        <v>25.26315789473685</v>
      </c>
      <c r="EP183" s="8">
        <v>47.308583272372601</v>
      </c>
      <c r="EQ183" t="s">
        <v>113</v>
      </c>
      <c r="ER183" t="s">
        <v>113</v>
      </c>
      <c r="ES183" t="s">
        <v>113</v>
      </c>
      <c r="ET183" t="s">
        <v>113</v>
      </c>
      <c r="EU183" t="s">
        <v>113</v>
      </c>
      <c r="EV183" t="s">
        <v>113</v>
      </c>
      <c r="EW183" s="8" t="s">
        <v>113</v>
      </c>
      <c r="EY183" s="8" t="s">
        <v>113</v>
      </c>
      <c r="FA183" s="8"/>
      <c r="FC183" s="8" t="s">
        <v>113</v>
      </c>
      <c r="FD183" s="8" t="s">
        <v>113</v>
      </c>
      <c r="FE183" s="8" t="s">
        <v>113</v>
      </c>
      <c r="FF183" t="s">
        <v>113</v>
      </c>
      <c r="FG183" t="s">
        <v>113</v>
      </c>
      <c r="FH183" s="8" t="s">
        <v>113</v>
      </c>
      <c r="FI183" s="8" t="s">
        <v>113</v>
      </c>
      <c r="FJ183" s="8" t="s">
        <v>113</v>
      </c>
    </row>
    <row r="184" spans="1:166" x14ac:dyDescent="0.2">
      <c r="A184" t="s">
        <v>406</v>
      </c>
      <c r="B184" t="s">
        <v>24</v>
      </c>
      <c r="C184" t="s">
        <v>168</v>
      </c>
      <c r="D184" t="s">
        <v>147</v>
      </c>
      <c r="E184">
        <v>3</v>
      </c>
      <c r="F184" t="s">
        <v>220</v>
      </c>
      <c r="G184">
        <v>13</v>
      </c>
      <c r="H184" s="2" t="s">
        <v>222</v>
      </c>
      <c r="I184" s="3">
        <v>30.737649999999999</v>
      </c>
      <c r="J184" s="3">
        <v>-81.465760000000003</v>
      </c>
      <c r="K184" s="3" t="s">
        <v>489</v>
      </c>
      <c r="L184" t="s">
        <v>113</v>
      </c>
      <c r="M184" t="s">
        <v>113</v>
      </c>
      <c r="N184" t="s">
        <v>113</v>
      </c>
      <c r="O184" t="s">
        <v>113</v>
      </c>
      <c r="P184" t="s">
        <v>113</v>
      </c>
      <c r="Q184" t="s">
        <v>113</v>
      </c>
      <c r="R184">
        <v>0</v>
      </c>
      <c r="S184">
        <v>0</v>
      </c>
      <c r="T184">
        <v>0</v>
      </c>
      <c r="U184" t="s">
        <v>113</v>
      </c>
      <c r="V184" s="9">
        <v>34</v>
      </c>
      <c r="W184" s="9">
        <v>34</v>
      </c>
      <c r="X184" t="s">
        <v>113</v>
      </c>
      <c r="Y184" t="s">
        <v>113</v>
      </c>
      <c r="Z184" s="7">
        <v>6.8</v>
      </c>
      <c r="AA184" s="7">
        <v>6.8</v>
      </c>
      <c r="AB184" t="s">
        <v>113</v>
      </c>
      <c r="AC184" t="s">
        <v>113</v>
      </c>
      <c r="AD184" t="s">
        <v>113</v>
      </c>
      <c r="AE184" t="s">
        <v>113</v>
      </c>
      <c r="AF184" t="s">
        <v>113</v>
      </c>
      <c r="AG184" t="s">
        <v>113</v>
      </c>
      <c r="AH184" s="7">
        <v>-218</v>
      </c>
      <c r="AI184" s="7">
        <v>-218</v>
      </c>
      <c r="AJ184" s="7" t="s">
        <v>113</v>
      </c>
      <c r="AK184" s="7" t="s">
        <v>113</v>
      </c>
      <c r="AL184" s="8" t="s">
        <v>113</v>
      </c>
      <c r="AM184" s="8" t="s">
        <v>113</v>
      </c>
      <c r="AN184" s="8" t="s">
        <v>113</v>
      </c>
      <c r="AO184" s="8">
        <v>1.6666666666666666E-2</v>
      </c>
      <c r="AP184" s="8">
        <v>0.01</v>
      </c>
      <c r="AQ184" s="8">
        <v>0.02</v>
      </c>
      <c r="AR184" s="8">
        <v>0.02</v>
      </c>
      <c r="AS184" s="8">
        <v>0.02</v>
      </c>
      <c r="AT184" s="8">
        <v>0.02</v>
      </c>
      <c r="AU184" s="8">
        <v>0.02</v>
      </c>
      <c r="AV184" s="8">
        <v>0.02</v>
      </c>
      <c r="AW184" s="8">
        <v>6.9999999999999993E-2</v>
      </c>
      <c r="AX184" s="8">
        <v>0.09</v>
      </c>
      <c r="AY184" s="8">
        <v>0.06</v>
      </c>
      <c r="AZ184" s="8">
        <v>0.06</v>
      </c>
      <c r="BA184">
        <v>0</v>
      </c>
      <c r="BB184" t="s">
        <v>113</v>
      </c>
      <c r="BC184" s="9">
        <v>35</v>
      </c>
      <c r="BD184" s="9">
        <v>25</v>
      </c>
      <c r="BE184" s="8" t="s">
        <v>113</v>
      </c>
      <c r="BF184" s="8" t="s">
        <v>113</v>
      </c>
      <c r="BG184" s="8" t="s">
        <v>113</v>
      </c>
      <c r="BH184">
        <v>0.95</v>
      </c>
      <c r="BI184">
        <v>0.05</v>
      </c>
      <c r="BJ184">
        <v>0</v>
      </c>
      <c r="BK184">
        <v>32</v>
      </c>
      <c r="BL184">
        <v>24</v>
      </c>
      <c r="BM184">
        <v>26</v>
      </c>
      <c r="BN184">
        <v>35</v>
      </c>
      <c r="BO184">
        <v>39</v>
      </c>
      <c r="BP184">
        <v>26</v>
      </c>
      <c r="BQ184">
        <v>22</v>
      </c>
      <c r="BR184">
        <v>29</v>
      </c>
      <c r="BS184">
        <v>34</v>
      </c>
      <c r="BT184">
        <v>27</v>
      </c>
      <c r="BU184" t="s">
        <v>111</v>
      </c>
      <c r="BV184" t="s">
        <v>111</v>
      </c>
      <c r="BW184" t="s">
        <v>111</v>
      </c>
      <c r="BX184" t="s">
        <v>111</v>
      </c>
      <c r="BY184" t="s">
        <v>111</v>
      </c>
      <c r="BZ184">
        <v>29.4</v>
      </c>
      <c r="CA184" t="s">
        <v>113</v>
      </c>
      <c r="CB184" t="s">
        <v>113</v>
      </c>
      <c r="CC184" t="s">
        <v>113</v>
      </c>
      <c r="CD184" t="s">
        <v>113</v>
      </c>
      <c r="CE184" t="s">
        <v>113</v>
      </c>
      <c r="CF184" t="s">
        <v>113</v>
      </c>
      <c r="CG184" t="s">
        <v>113</v>
      </c>
      <c r="CH184" t="s">
        <v>113</v>
      </c>
      <c r="CI184" t="s">
        <v>113</v>
      </c>
      <c r="CJ184" t="s">
        <v>113</v>
      </c>
      <c r="CK184" t="s">
        <v>113</v>
      </c>
      <c r="CL184" t="s">
        <v>113</v>
      </c>
      <c r="CM184" t="s">
        <v>113</v>
      </c>
      <c r="CN184" t="s">
        <v>113</v>
      </c>
      <c r="CO184" t="s">
        <v>113</v>
      </c>
      <c r="CP184" t="s">
        <v>113</v>
      </c>
      <c r="CQ184">
        <v>31</v>
      </c>
      <c r="CR184">
        <v>31</v>
      </c>
      <c r="CS184" t="s">
        <v>111</v>
      </c>
      <c r="CT184" t="s">
        <v>111</v>
      </c>
      <c r="CU184">
        <v>3.4339872044851463</v>
      </c>
      <c r="CV184">
        <v>3.380994674344636</v>
      </c>
      <c r="CW184">
        <v>3.4210763668842685</v>
      </c>
      <c r="CX184">
        <v>30.602336641742987</v>
      </c>
      <c r="CY184">
        <v>0</v>
      </c>
      <c r="CZ184" t="s">
        <v>111</v>
      </c>
      <c r="DA184" t="s">
        <v>111</v>
      </c>
      <c r="DB184">
        <v>0</v>
      </c>
      <c r="DC184">
        <v>0</v>
      </c>
      <c r="DD184" t="s">
        <v>113</v>
      </c>
      <c r="DE184" t="s">
        <v>113</v>
      </c>
      <c r="DF184" t="s">
        <v>113</v>
      </c>
      <c r="DG184" t="s">
        <v>113</v>
      </c>
      <c r="DH184" t="s">
        <v>113</v>
      </c>
      <c r="DI184" t="s">
        <v>113</v>
      </c>
      <c r="DJ184">
        <v>34</v>
      </c>
      <c r="DK184">
        <v>34</v>
      </c>
      <c r="DL184" t="s">
        <v>111</v>
      </c>
      <c r="DM184" t="s">
        <v>111</v>
      </c>
      <c r="DN184" t="s">
        <v>113</v>
      </c>
      <c r="DO184" t="s">
        <v>113</v>
      </c>
      <c r="DP184" t="s">
        <v>113</v>
      </c>
      <c r="DQ184" t="s">
        <v>113</v>
      </c>
      <c r="DR184">
        <v>0</v>
      </c>
      <c r="DS184">
        <v>0</v>
      </c>
      <c r="DT184" t="s">
        <v>111</v>
      </c>
      <c r="DU184" t="s">
        <v>111</v>
      </c>
      <c r="DV184">
        <v>16</v>
      </c>
      <c r="DW184">
        <v>16</v>
      </c>
      <c r="DX184" t="s">
        <v>111</v>
      </c>
      <c r="DY184" t="s">
        <v>111</v>
      </c>
      <c r="DZ184">
        <v>7</v>
      </c>
      <c r="EA184">
        <v>7</v>
      </c>
      <c r="EB184" t="s">
        <v>111</v>
      </c>
      <c r="EC184" t="s">
        <v>111</v>
      </c>
      <c r="ED184" t="s">
        <v>113</v>
      </c>
      <c r="EE184" t="s">
        <v>113</v>
      </c>
      <c r="EF184" t="s">
        <v>113</v>
      </c>
      <c r="EG184" t="s">
        <v>113</v>
      </c>
      <c r="EH184" s="4" t="s">
        <v>113</v>
      </c>
      <c r="EI184" s="10">
        <v>0.58299999999999996</v>
      </c>
      <c r="EJ184" s="10">
        <v>0.89100000000000001</v>
      </c>
      <c r="EK184" s="10">
        <v>0.30800000000000005</v>
      </c>
      <c r="EL184" t="s">
        <v>113</v>
      </c>
      <c r="EM184">
        <v>0</v>
      </c>
      <c r="EN184" t="s">
        <v>113</v>
      </c>
      <c r="EO184" s="8">
        <v>38.571428571428577</v>
      </c>
      <c r="EP184" s="8">
        <v>58.281516703243113</v>
      </c>
      <c r="EQ184" t="s">
        <v>113</v>
      </c>
      <c r="ER184" t="s">
        <v>113</v>
      </c>
      <c r="ES184" t="s">
        <v>113</v>
      </c>
      <c r="ET184" t="s">
        <v>113</v>
      </c>
      <c r="EU184" t="s">
        <v>113</v>
      </c>
      <c r="EV184" t="s">
        <v>113</v>
      </c>
      <c r="EW184" s="8" t="s">
        <v>113</v>
      </c>
      <c r="EY184" s="8" t="s">
        <v>113</v>
      </c>
      <c r="FA184" s="8"/>
      <c r="FC184" s="8" t="s">
        <v>113</v>
      </c>
      <c r="FD184" s="8" t="s">
        <v>113</v>
      </c>
      <c r="FE184" s="8" t="s">
        <v>113</v>
      </c>
      <c r="FF184" t="s">
        <v>113</v>
      </c>
      <c r="FG184" t="s">
        <v>113</v>
      </c>
      <c r="FH184" s="8" t="s">
        <v>113</v>
      </c>
      <c r="FI184" s="8" t="s">
        <v>113</v>
      </c>
      <c r="FJ184" s="8" t="s">
        <v>113</v>
      </c>
    </row>
    <row r="185" spans="1:166" x14ac:dyDescent="0.2">
      <c r="A185" t="s">
        <v>407</v>
      </c>
      <c r="B185" t="s">
        <v>24</v>
      </c>
      <c r="C185" t="s">
        <v>168</v>
      </c>
      <c r="D185" t="s">
        <v>147</v>
      </c>
      <c r="E185">
        <v>3</v>
      </c>
      <c r="F185" t="s">
        <v>221</v>
      </c>
      <c r="G185">
        <v>13</v>
      </c>
      <c r="H185" s="2" t="s">
        <v>222</v>
      </c>
      <c r="I185" s="3">
        <v>30.737649999999999</v>
      </c>
      <c r="J185" s="3">
        <v>-81.465760000000003</v>
      </c>
      <c r="K185" s="3" t="s">
        <v>489</v>
      </c>
      <c r="L185" t="s">
        <v>113</v>
      </c>
      <c r="M185" t="s">
        <v>113</v>
      </c>
      <c r="N185" t="s">
        <v>113</v>
      </c>
      <c r="O185" t="s">
        <v>113</v>
      </c>
      <c r="P185" t="s">
        <v>113</v>
      </c>
      <c r="Q185" t="s">
        <v>113</v>
      </c>
      <c r="R185">
        <v>0</v>
      </c>
      <c r="S185">
        <v>0</v>
      </c>
      <c r="T185">
        <v>0</v>
      </c>
      <c r="U185" t="s">
        <v>113</v>
      </c>
      <c r="V185" s="9">
        <v>36</v>
      </c>
      <c r="W185" s="9">
        <v>36</v>
      </c>
      <c r="X185" t="s">
        <v>113</v>
      </c>
      <c r="Y185" t="s">
        <v>113</v>
      </c>
      <c r="Z185" s="7">
        <v>6.7</v>
      </c>
      <c r="AA185" s="7">
        <v>6.7</v>
      </c>
      <c r="AB185" t="s">
        <v>113</v>
      </c>
      <c r="AC185" t="s">
        <v>113</v>
      </c>
      <c r="AD185" t="s">
        <v>113</v>
      </c>
      <c r="AE185" t="s">
        <v>113</v>
      </c>
      <c r="AF185" t="s">
        <v>113</v>
      </c>
      <c r="AG185" t="s">
        <v>113</v>
      </c>
      <c r="AH185" s="7">
        <v>-170</v>
      </c>
      <c r="AI185" s="7">
        <v>-170</v>
      </c>
      <c r="AJ185" s="7" t="s">
        <v>113</v>
      </c>
      <c r="AK185" s="7" t="s">
        <v>113</v>
      </c>
      <c r="AL185" s="8" t="s">
        <v>113</v>
      </c>
      <c r="AM185" s="8" t="s">
        <v>113</v>
      </c>
      <c r="AN185" s="8" t="s">
        <v>113</v>
      </c>
      <c r="AO185" s="8">
        <v>1.3333333333333334E-2</v>
      </c>
      <c r="AP185" s="8">
        <v>0.02</v>
      </c>
      <c r="AQ185" s="8">
        <v>0.01</v>
      </c>
      <c r="AR185" s="8">
        <v>0.01</v>
      </c>
      <c r="AS185" s="8">
        <v>0.02</v>
      </c>
      <c r="AT185" s="8">
        <v>0.02</v>
      </c>
      <c r="AU185" s="8">
        <v>0.02</v>
      </c>
      <c r="AV185" s="8">
        <v>0.02</v>
      </c>
      <c r="AW185" s="8">
        <v>0.06</v>
      </c>
      <c r="AX185" s="8">
        <v>7.0000000000000007E-2</v>
      </c>
      <c r="AY185" s="8">
        <v>0.05</v>
      </c>
      <c r="AZ185" s="8">
        <v>0.06</v>
      </c>
      <c r="BA185">
        <v>0</v>
      </c>
      <c r="BB185" t="s">
        <v>113</v>
      </c>
      <c r="BC185" s="9">
        <v>20</v>
      </c>
      <c r="BD185" s="9">
        <v>20</v>
      </c>
      <c r="BE185" s="8" t="s">
        <v>113</v>
      </c>
      <c r="BF185" s="8" t="s">
        <v>113</v>
      </c>
      <c r="BG185" s="8" t="s">
        <v>113</v>
      </c>
      <c r="BH185">
        <v>1</v>
      </c>
      <c r="BI185">
        <v>0</v>
      </c>
      <c r="BJ185">
        <v>0</v>
      </c>
      <c r="BK185">
        <v>26</v>
      </c>
      <c r="BL185">
        <v>19</v>
      </c>
      <c r="BM185">
        <v>20</v>
      </c>
      <c r="BN185">
        <v>12</v>
      </c>
      <c r="BO185">
        <v>23</v>
      </c>
      <c r="BP185">
        <v>19</v>
      </c>
      <c r="BQ185">
        <v>22</v>
      </c>
      <c r="BR185">
        <v>19</v>
      </c>
      <c r="BS185">
        <v>14</v>
      </c>
      <c r="BT185">
        <v>16</v>
      </c>
      <c r="BU185" t="s">
        <v>111</v>
      </c>
      <c r="BV185" t="s">
        <v>111</v>
      </c>
      <c r="BW185" t="s">
        <v>111</v>
      </c>
      <c r="BX185" t="s">
        <v>111</v>
      </c>
      <c r="BY185" t="s">
        <v>111</v>
      </c>
      <c r="BZ185">
        <v>19</v>
      </c>
      <c r="CA185" t="s">
        <v>113</v>
      </c>
      <c r="CB185" t="s">
        <v>113</v>
      </c>
      <c r="CC185" t="s">
        <v>113</v>
      </c>
      <c r="CD185" t="s">
        <v>113</v>
      </c>
      <c r="CE185" t="s">
        <v>113</v>
      </c>
      <c r="CF185" t="s">
        <v>113</v>
      </c>
      <c r="CG185" t="s">
        <v>113</v>
      </c>
      <c r="CH185" t="s">
        <v>113</v>
      </c>
      <c r="CI185" t="s">
        <v>113</v>
      </c>
      <c r="CJ185" t="s">
        <v>113</v>
      </c>
      <c r="CK185" t="s">
        <v>113</v>
      </c>
      <c r="CL185" t="s">
        <v>113</v>
      </c>
      <c r="CM185" t="s">
        <v>113</v>
      </c>
      <c r="CN185" t="s">
        <v>113</v>
      </c>
      <c r="CO185" t="s">
        <v>113</v>
      </c>
      <c r="CP185" t="s">
        <v>113</v>
      </c>
      <c r="CQ185">
        <v>23</v>
      </c>
      <c r="CR185">
        <v>23</v>
      </c>
      <c r="CS185" t="s">
        <v>111</v>
      </c>
      <c r="CT185" t="s">
        <v>111</v>
      </c>
      <c r="CU185">
        <v>3.1354942159291497</v>
      </c>
      <c r="CV185">
        <v>2.9444389791664403</v>
      </c>
      <c r="CW185">
        <v>2.3230237461558794</v>
      </c>
      <c r="CX185">
        <v>10.206489527364534</v>
      </c>
      <c r="CY185">
        <v>0</v>
      </c>
      <c r="CZ185" t="s">
        <v>111</v>
      </c>
      <c r="DA185" t="s">
        <v>111</v>
      </c>
      <c r="DB185">
        <v>0</v>
      </c>
      <c r="DC185">
        <v>0</v>
      </c>
      <c r="DD185" t="s">
        <v>113</v>
      </c>
      <c r="DE185" t="s">
        <v>113</v>
      </c>
      <c r="DF185" t="s">
        <v>113</v>
      </c>
      <c r="DG185" t="s">
        <v>113</v>
      </c>
      <c r="DH185" t="s">
        <v>113</v>
      </c>
      <c r="DI185" t="s">
        <v>113</v>
      </c>
      <c r="DJ185">
        <v>27</v>
      </c>
      <c r="DK185">
        <v>27</v>
      </c>
      <c r="DL185" t="s">
        <v>111</v>
      </c>
      <c r="DM185" t="s">
        <v>111</v>
      </c>
      <c r="DN185" t="s">
        <v>113</v>
      </c>
      <c r="DO185" t="s">
        <v>113</v>
      </c>
      <c r="DP185" t="s">
        <v>113</v>
      </c>
      <c r="DQ185" t="s">
        <v>113</v>
      </c>
      <c r="DR185">
        <v>0</v>
      </c>
      <c r="DS185">
        <v>0</v>
      </c>
      <c r="DT185" t="s">
        <v>111</v>
      </c>
      <c r="DU185" t="s">
        <v>111</v>
      </c>
      <c r="DV185">
        <v>2</v>
      </c>
      <c r="DW185">
        <v>2</v>
      </c>
      <c r="DX185" t="s">
        <v>111</v>
      </c>
      <c r="DY185" t="s">
        <v>111</v>
      </c>
      <c r="DZ185">
        <v>0</v>
      </c>
      <c r="EA185">
        <v>0</v>
      </c>
      <c r="EB185" t="s">
        <v>111</v>
      </c>
      <c r="EC185" t="s">
        <v>111</v>
      </c>
      <c r="ED185" t="s">
        <v>113</v>
      </c>
      <c r="EE185" t="s">
        <v>113</v>
      </c>
      <c r="EF185" t="s">
        <v>113</v>
      </c>
      <c r="EG185" t="s">
        <v>113</v>
      </c>
      <c r="EH185" s="4" t="s">
        <v>113</v>
      </c>
      <c r="EI185" s="10">
        <v>0.59099999999999997</v>
      </c>
      <c r="EJ185" s="10">
        <v>0.8</v>
      </c>
      <c r="EK185" s="10">
        <v>0.20900000000000007</v>
      </c>
      <c r="EL185" t="s">
        <v>113</v>
      </c>
      <c r="EM185">
        <v>0</v>
      </c>
      <c r="EN185" t="s">
        <v>113</v>
      </c>
      <c r="EO185" s="8">
        <v>37.250000000000007</v>
      </c>
      <c r="EP185" s="8">
        <v>49.801877590831502</v>
      </c>
      <c r="EQ185" t="s">
        <v>113</v>
      </c>
      <c r="ER185" t="s">
        <v>113</v>
      </c>
      <c r="ES185" t="s">
        <v>113</v>
      </c>
      <c r="ET185" t="s">
        <v>113</v>
      </c>
      <c r="EU185" t="s">
        <v>113</v>
      </c>
      <c r="EV185" t="s">
        <v>113</v>
      </c>
      <c r="EW185" s="8" t="s">
        <v>113</v>
      </c>
      <c r="EY185" s="8" t="s">
        <v>113</v>
      </c>
      <c r="FA185" s="8"/>
      <c r="FC185" s="8" t="s">
        <v>113</v>
      </c>
      <c r="FD185" s="8" t="s">
        <v>113</v>
      </c>
      <c r="FE185" s="8" t="s">
        <v>113</v>
      </c>
      <c r="FF185" t="s">
        <v>113</v>
      </c>
      <c r="FG185" t="s">
        <v>113</v>
      </c>
      <c r="FH185" s="8" t="s">
        <v>113</v>
      </c>
      <c r="FI185" s="8" t="s">
        <v>113</v>
      </c>
      <c r="FJ185" s="8" t="s">
        <v>113</v>
      </c>
    </row>
    <row r="186" spans="1:166" x14ac:dyDescent="0.2">
      <c r="A186" t="s">
        <v>408</v>
      </c>
      <c r="B186" t="s">
        <v>24</v>
      </c>
      <c r="C186" t="s">
        <v>168</v>
      </c>
      <c r="D186" t="s">
        <v>148</v>
      </c>
      <c r="E186">
        <v>4</v>
      </c>
      <c r="F186" t="s">
        <v>134</v>
      </c>
      <c r="G186">
        <v>13</v>
      </c>
      <c r="H186" s="2" t="s">
        <v>222</v>
      </c>
      <c r="I186" s="3">
        <v>30.73658</v>
      </c>
      <c r="J186" s="3">
        <v>-81.465630000000004</v>
      </c>
      <c r="K186" s="3" t="s">
        <v>489</v>
      </c>
      <c r="L186" t="s">
        <v>113</v>
      </c>
      <c r="M186" t="s">
        <v>113</v>
      </c>
      <c r="N186" t="s">
        <v>113</v>
      </c>
      <c r="O186" t="s">
        <v>113</v>
      </c>
      <c r="P186" t="s">
        <v>113</v>
      </c>
      <c r="Q186" t="s">
        <v>113</v>
      </c>
      <c r="R186">
        <v>0</v>
      </c>
      <c r="S186">
        <v>0</v>
      </c>
      <c r="T186">
        <v>0</v>
      </c>
      <c r="U186" t="s">
        <v>113</v>
      </c>
      <c r="V186" s="9">
        <v>35</v>
      </c>
      <c r="W186" s="9">
        <v>35</v>
      </c>
      <c r="X186" t="s">
        <v>113</v>
      </c>
      <c r="Y186" t="s">
        <v>113</v>
      </c>
      <c r="Z186" s="7">
        <v>7</v>
      </c>
      <c r="AA186" s="7">
        <v>7</v>
      </c>
      <c r="AB186" t="s">
        <v>113</v>
      </c>
      <c r="AC186" t="s">
        <v>113</v>
      </c>
      <c r="AD186" t="s">
        <v>113</v>
      </c>
      <c r="AE186" t="s">
        <v>113</v>
      </c>
      <c r="AF186" t="s">
        <v>113</v>
      </c>
      <c r="AG186" t="s">
        <v>113</v>
      </c>
      <c r="AH186" s="7">
        <v>-304</v>
      </c>
      <c r="AI186" s="7">
        <v>-304</v>
      </c>
      <c r="AJ186" s="7" t="s">
        <v>113</v>
      </c>
      <c r="AK186" s="7" t="s">
        <v>113</v>
      </c>
      <c r="AL186" s="8" t="s">
        <v>113</v>
      </c>
      <c r="AM186" s="8" t="s">
        <v>113</v>
      </c>
      <c r="AN186" s="8" t="s">
        <v>113</v>
      </c>
      <c r="AO186" s="8">
        <v>0.01</v>
      </c>
      <c r="AP186" s="8">
        <v>0.01</v>
      </c>
      <c r="AQ186" s="8">
        <v>0.01</v>
      </c>
      <c r="AR186" s="8">
        <v>0.01</v>
      </c>
      <c r="AS186" s="8">
        <v>0.01</v>
      </c>
      <c r="AT186" s="8">
        <v>0.01</v>
      </c>
      <c r="AU186" s="8">
        <v>0.01</v>
      </c>
      <c r="AV186" s="8">
        <v>0.01</v>
      </c>
      <c r="AW186" s="8">
        <v>4.6666666666666669E-2</v>
      </c>
      <c r="AX186" s="8">
        <v>0.05</v>
      </c>
      <c r="AY186" s="8">
        <v>0.05</v>
      </c>
      <c r="AZ186" s="8">
        <v>0.04</v>
      </c>
      <c r="BA186">
        <v>0</v>
      </c>
      <c r="BB186" t="s">
        <v>113</v>
      </c>
      <c r="BC186" s="9">
        <v>35</v>
      </c>
      <c r="BD186" s="9">
        <v>35</v>
      </c>
      <c r="BE186" s="8" t="s">
        <v>113</v>
      </c>
      <c r="BF186" s="8" t="s">
        <v>113</v>
      </c>
      <c r="BG186" s="8" t="s">
        <v>113</v>
      </c>
      <c r="BH186">
        <v>1</v>
      </c>
      <c r="BI186">
        <v>0</v>
      </c>
      <c r="BJ186">
        <v>0</v>
      </c>
      <c r="BK186">
        <v>41</v>
      </c>
      <c r="BL186">
        <v>29</v>
      </c>
      <c r="BM186">
        <v>26</v>
      </c>
      <c r="BN186">
        <v>29</v>
      </c>
      <c r="BO186">
        <v>28</v>
      </c>
      <c r="BP186">
        <v>36</v>
      </c>
      <c r="BQ186">
        <v>24</v>
      </c>
      <c r="BR186">
        <v>22</v>
      </c>
      <c r="BS186">
        <v>23</v>
      </c>
      <c r="BT186">
        <v>35</v>
      </c>
      <c r="BU186" t="s">
        <v>111</v>
      </c>
      <c r="BV186" t="s">
        <v>111</v>
      </c>
      <c r="BW186" t="s">
        <v>111</v>
      </c>
      <c r="BX186" t="s">
        <v>111</v>
      </c>
      <c r="BY186" t="s">
        <v>111</v>
      </c>
      <c r="BZ186">
        <v>29.3</v>
      </c>
      <c r="CA186" t="s">
        <v>113</v>
      </c>
      <c r="CB186" t="s">
        <v>113</v>
      </c>
      <c r="CC186" t="s">
        <v>113</v>
      </c>
      <c r="CD186" t="s">
        <v>113</v>
      </c>
      <c r="CE186" t="s">
        <v>113</v>
      </c>
      <c r="CF186" t="s">
        <v>113</v>
      </c>
      <c r="CG186" t="s">
        <v>113</v>
      </c>
      <c r="CH186" t="s">
        <v>113</v>
      </c>
      <c r="CI186" t="s">
        <v>113</v>
      </c>
      <c r="CJ186" t="s">
        <v>113</v>
      </c>
      <c r="CK186" t="s">
        <v>113</v>
      </c>
      <c r="CL186" t="s">
        <v>113</v>
      </c>
      <c r="CM186" t="s">
        <v>113</v>
      </c>
      <c r="CN186" t="s">
        <v>113</v>
      </c>
      <c r="CO186" t="s">
        <v>113</v>
      </c>
      <c r="CP186" t="s">
        <v>113</v>
      </c>
      <c r="CQ186">
        <v>56</v>
      </c>
      <c r="CR186">
        <v>56</v>
      </c>
      <c r="CS186" t="s">
        <v>111</v>
      </c>
      <c r="CT186" t="s">
        <v>111</v>
      </c>
      <c r="CU186">
        <v>4.0253516907351496</v>
      </c>
      <c r="CV186">
        <v>3.3775875160230218</v>
      </c>
      <c r="CW186">
        <v>3.8689385017165878</v>
      </c>
      <c r="CX186">
        <v>47.891522320964683</v>
      </c>
      <c r="CY186">
        <v>0</v>
      </c>
      <c r="CZ186" t="s">
        <v>111</v>
      </c>
      <c r="DA186" t="s">
        <v>111</v>
      </c>
      <c r="DB186">
        <v>0</v>
      </c>
      <c r="DC186">
        <v>0</v>
      </c>
      <c r="DD186" t="s">
        <v>113</v>
      </c>
      <c r="DE186" t="s">
        <v>113</v>
      </c>
      <c r="DF186" t="s">
        <v>113</v>
      </c>
      <c r="DG186" t="s">
        <v>113</v>
      </c>
      <c r="DH186" t="s">
        <v>113</v>
      </c>
      <c r="DI186" t="s">
        <v>113</v>
      </c>
      <c r="DJ186">
        <v>6</v>
      </c>
      <c r="DK186">
        <v>6</v>
      </c>
      <c r="DL186" t="s">
        <v>111</v>
      </c>
      <c r="DM186" t="s">
        <v>111</v>
      </c>
      <c r="DN186" t="s">
        <v>113</v>
      </c>
      <c r="DO186" t="s">
        <v>113</v>
      </c>
      <c r="DP186" t="s">
        <v>113</v>
      </c>
      <c r="DQ186" t="s">
        <v>113</v>
      </c>
      <c r="DR186">
        <v>0</v>
      </c>
      <c r="DS186">
        <v>0</v>
      </c>
      <c r="DT186" t="s">
        <v>111</v>
      </c>
      <c r="DU186" t="s">
        <v>111</v>
      </c>
      <c r="DV186">
        <v>2</v>
      </c>
      <c r="DW186">
        <v>2</v>
      </c>
      <c r="DX186" t="s">
        <v>111</v>
      </c>
      <c r="DY186" t="s">
        <v>111</v>
      </c>
      <c r="DZ186">
        <v>0</v>
      </c>
      <c r="EA186">
        <v>0</v>
      </c>
      <c r="EB186" t="s">
        <v>111</v>
      </c>
      <c r="EC186" t="s">
        <v>111</v>
      </c>
      <c r="ED186" t="s">
        <v>113</v>
      </c>
      <c r="EE186" t="s">
        <v>113</v>
      </c>
      <c r="EF186" t="s">
        <v>113</v>
      </c>
      <c r="EG186" t="s">
        <v>113</v>
      </c>
      <c r="EH186" s="4" t="s">
        <v>113</v>
      </c>
      <c r="EI186" s="10">
        <v>0.58399999999999996</v>
      </c>
      <c r="EJ186" s="10">
        <v>0.81799999999999995</v>
      </c>
      <c r="EK186" s="10">
        <v>0.23399999999999999</v>
      </c>
      <c r="EL186" t="s">
        <v>113</v>
      </c>
      <c r="EM186">
        <v>0</v>
      </c>
      <c r="EN186" t="s">
        <v>113</v>
      </c>
      <c r="EO186" s="8">
        <v>16.170212765957451</v>
      </c>
      <c r="EP186" s="8">
        <v>46.403316264325781</v>
      </c>
      <c r="EQ186" t="s">
        <v>113</v>
      </c>
      <c r="ER186" t="s">
        <v>113</v>
      </c>
      <c r="ES186" t="s">
        <v>113</v>
      </c>
      <c r="ET186" t="s">
        <v>113</v>
      </c>
      <c r="EU186" t="s">
        <v>113</v>
      </c>
      <c r="EV186" t="s">
        <v>113</v>
      </c>
      <c r="EW186" s="8" t="s">
        <v>113</v>
      </c>
      <c r="EY186" s="8" t="s">
        <v>113</v>
      </c>
      <c r="FA186" s="8"/>
      <c r="FC186" s="8" t="s">
        <v>113</v>
      </c>
      <c r="FD186" s="8" t="s">
        <v>113</v>
      </c>
      <c r="FE186" s="8" t="s">
        <v>113</v>
      </c>
      <c r="FF186" t="s">
        <v>113</v>
      </c>
      <c r="FG186" t="s">
        <v>113</v>
      </c>
      <c r="FH186" s="8" t="s">
        <v>113</v>
      </c>
      <c r="FI186" s="8" t="s">
        <v>113</v>
      </c>
      <c r="FJ186" s="8" t="s">
        <v>113</v>
      </c>
    </row>
    <row r="187" spans="1:166" x14ac:dyDescent="0.2">
      <c r="A187" t="s">
        <v>284</v>
      </c>
      <c r="B187" t="s">
        <v>24</v>
      </c>
      <c r="C187" t="s">
        <v>168</v>
      </c>
      <c r="D187" t="s">
        <v>148</v>
      </c>
      <c r="E187">
        <v>4</v>
      </c>
      <c r="F187" t="s">
        <v>135</v>
      </c>
      <c r="G187">
        <v>13</v>
      </c>
      <c r="H187" s="2" t="s">
        <v>222</v>
      </c>
      <c r="I187" s="3">
        <v>30.73658</v>
      </c>
      <c r="J187" s="3">
        <v>-81.465630000000004</v>
      </c>
      <c r="K187" s="3" t="s">
        <v>491</v>
      </c>
      <c r="L187" t="s">
        <v>113</v>
      </c>
      <c r="M187" t="s">
        <v>113</v>
      </c>
      <c r="N187" t="s">
        <v>113</v>
      </c>
      <c r="O187" t="s">
        <v>113</v>
      </c>
      <c r="P187" t="s">
        <v>113</v>
      </c>
      <c r="Q187" t="s">
        <v>113</v>
      </c>
      <c r="R187">
        <v>0</v>
      </c>
      <c r="S187">
        <v>0</v>
      </c>
      <c r="T187">
        <v>0</v>
      </c>
      <c r="U187" t="s">
        <v>113</v>
      </c>
      <c r="V187" s="9">
        <v>45</v>
      </c>
      <c r="W187" s="9">
        <v>45</v>
      </c>
      <c r="X187" t="s">
        <v>113</v>
      </c>
      <c r="Y187" t="s">
        <v>113</v>
      </c>
      <c r="Z187" s="7">
        <v>7.8</v>
      </c>
      <c r="AA187" s="7">
        <v>7.8</v>
      </c>
      <c r="AB187" t="s">
        <v>113</v>
      </c>
      <c r="AC187" t="s">
        <v>113</v>
      </c>
      <c r="AD187" t="s">
        <v>113</v>
      </c>
      <c r="AE187" t="s">
        <v>113</v>
      </c>
      <c r="AF187" t="s">
        <v>113</v>
      </c>
      <c r="AG187" t="s">
        <v>113</v>
      </c>
      <c r="AH187" s="7">
        <v>-308</v>
      </c>
      <c r="AI187" s="7">
        <v>-308</v>
      </c>
      <c r="AJ187" s="7" t="s">
        <v>113</v>
      </c>
      <c r="AK187" s="7" t="s">
        <v>113</v>
      </c>
      <c r="AL187" s="8" t="s">
        <v>113</v>
      </c>
      <c r="AM187" s="8" t="s">
        <v>113</v>
      </c>
      <c r="AN187" s="8" t="s">
        <v>113</v>
      </c>
      <c r="AO187" s="8">
        <v>6.6666666666666671E-3</v>
      </c>
      <c r="AP187" s="8">
        <v>0.01</v>
      </c>
      <c r="AQ187" s="8">
        <v>0</v>
      </c>
      <c r="AR187" s="8">
        <v>0.01</v>
      </c>
      <c r="AS187" s="8">
        <v>0.01</v>
      </c>
      <c r="AT187" s="8">
        <v>0.01</v>
      </c>
      <c r="AU187" s="8">
        <v>0.01</v>
      </c>
      <c r="AV187" s="8">
        <v>0.01</v>
      </c>
      <c r="AW187" s="8">
        <v>2.6666666666666668E-2</v>
      </c>
      <c r="AX187" s="8">
        <v>0.04</v>
      </c>
      <c r="AY187" s="8">
        <v>0.02</v>
      </c>
      <c r="AZ187" s="8">
        <v>0.02</v>
      </c>
      <c r="BA187">
        <v>0</v>
      </c>
      <c r="BB187" t="s">
        <v>113</v>
      </c>
      <c r="BC187" s="9">
        <v>2</v>
      </c>
      <c r="BD187" s="9">
        <v>1</v>
      </c>
      <c r="BE187" s="8" t="s">
        <v>113</v>
      </c>
      <c r="BF187" s="8" t="s">
        <v>113</v>
      </c>
      <c r="BG187" s="8" t="s">
        <v>113</v>
      </c>
      <c r="BH187">
        <v>1</v>
      </c>
      <c r="BI187">
        <v>0</v>
      </c>
      <c r="BJ187">
        <v>0</v>
      </c>
      <c r="BK187">
        <v>0</v>
      </c>
      <c r="BL187" t="s">
        <v>113</v>
      </c>
      <c r="BM187" t="s">
        <v>113</v>
      </c>
      <c r="BN187" t="s">
        <v>113</v>
      </c>
      <c r="BO187" t="s">
        <v>113</v>
      </c>
      <c r="BP187" t="s">
        <v>113</v>
      </c>
      <c r="BQ187" t="s">
        <v>113</v>
      </c>
      <c r="BR187" t="s">
        <v>113</v>
      </c>
      <c r="BS187" t="s">
        <v>113</v>
      </c>
      <c r="BT187" t="s">
        <v>113</v>
      </c>
      <c r="BU187" t="s">
        <v>111</v>
      </c>
      <c r="BV187" t="s">
        <v>111</v>
      </c>
      <c r="BW187" t="s">
        <v>111</v>
      </c>
      <c r="BX187" t="s">
        <v>111</v>
      </c>
      <c r="BY187" t="s">
        <v>111</v>
      </c>
      <c r="BZ187">
        <v>0</v>
      </c>
      <c r="CA187" t="s">
        <v>113</v>
      </c>
      <c r="CB187" t="s">
        <v>113</v>
      </c>
      <c r="CC187" t="s">
        <v>113</v>
      </c>
      <c r="CD187" t="s">
        <v>113</v>
      </c>
      <c r="CE187" t="s">
        <v>113</v>
      </c>
      <c r="CF187" t="s">
        <v>113</v>
      </c>
      <c r="CG187" t="s">
        <v>113</v>
      </c>
      <c r="CH187" t="s">
        <v>113</v>
      </c>
      <c r="CI187" t="s">
        <v>113</v>
      </c>
      <c r="CJ187" t="s">
        <v>113</v>
      </c>
      <c r="CK187" t="s">
        <v>113</v>
      </c>
      <c r="CL187" t="s">
        <v>113</v>
      </c>
      <c r="CM187" t="s">
        <v>113</v>
      </c>
      <c r="CN187" t="s">
        <v>113</v>
      </c>
      <c r="CO187" t="s">
        <v>113</v>
      </c>
      <c r="CP187" t="s">
        <v>113</v>
      </c>
      <c r="CQ187">
        <v>0</v>
      </c>
      <c r="CR187">
        <v>0</v>
      </c>
      <c r="CS187" t="s">
        <v>111</v>
      </c>
      <c r="CT187" t="s">
        <v>111</v>
      </c>
      <c r="CU187" t="s">
        <v>111</v>
      </c>
      <c r="CV187" t="s">
        <v>111</v>
      </c>
      <c r="CW187" t="s">
        <v>111</v>
      </c>
      <c r="CX187">
        <v>0</v>
      </c>
      <c r="CY187">
        <v>0</v>
      </c>
      <c r="CZ187" t="s">
        <v>111</v>
      </c>
      <c r="DA187" t="s">
        <v>111</v>
      </c>
      <c r="DB187" t="s">
        <v>113</v>
      </c>
      <c r="DC187" t="s">
        <v>113</v>
      </c>
      <c r="DD187" t="s">
        <v>113</v>
      </c>
      <c r="DE187" t="s">
        <v>113</v>
      </c>
      <c r="DF187" t="s">
        <v>113</v>
      </c>
      <c r="DG187" t="s">
        <v>113</v>
      </c>
      <c r="DH187" t="s">
        <v>113</v>
      </c>
      <c r="DI187" t="s">
        <v>113</v>
      </c>
      <c r="DJ187">
        <v>0</v>
      </c>
      <c r="DK187">
        <v>0</v>
      </c>
      <c r="DL187" t="s">
        <v>111</v>
      </c>
      <c r="DM187" t="s">
        <v>111</v>
      </c>
      <c r="DN187" t="s">
        <v>113</v>
      </c>
      <c r="DO187" t="s">
        <v>113</v>
      </c>
      <c r="DP187" t="s">
        <v>113</v>
      </c>
      <c r="DQ187" t="s">
        <v>113</v>
      </c>
      <c r="DR187">
        <v>0</v>
      </c>
      <c r="DS187">
        <v>0</v>
      </c>
      <c r="DT187" t="s">
        <v>111</v>
      </c>
      <c r="DU187" t="s">
        <v>111</v>
      </c>
      <c r="DV187">
        <v>0</v>
      </c>
      <c r="DW187">
        <v>0</v>
      </c>
      <c r="DX187" t="s">
        <v>111</v>
      </c>
      <c r="DY187" t="s">
        <v>111</v>
      </c>
      <c r="DZ187">
        <v>0</v>
      </c>
      <c r="EA187">
        <v>0</v>
      </c>
      <c r="EB187" t="s">
        <v>111</v>
      </c>
      <c r="EC187" t="s">
        <v>111</v>
      </c>
      <c r="ED187" t="s">
        <v>113</v>
      </c>
      <c r="EE187" t="s">
        <v>113</v>
      </c>
      <c r="EF187" t="s">
        <v>113</v>
      </c>
      <c r="EG187" t="s">
        <v>113</v>
      </c>
      <c r="EH187" s="4" t="s">
        <v>113</v>
      </c>
      <c r="EI187" s="10">
        <v>0.57499999999999996</v>
      </c>
      <c r="EJ187" s="10">
        <v>0.82699999999999996</v>
      </c>
      <c r="EK187" s="10">
        <v>0.252</v>
      </c>
      <c r="EL187" t="s">
        <v>113</v>
      </c>
      <c r="EM187">
        <v>0</v>
      </c>
      <c r="EN187" t="s">
        <v>113</v>
      </c>
      <c r="EO187" s="8">
        <v>13.103448275862064</v>
      </c>
      <c r="EP187" s="8">
        <v>49.134357473786885</v>
      </c>
      <c r="EQ187" t="s">
        <v>113</v>
      </c>
      <c r="ER187" t="s">
        <v>113</v>
      </c>
      <c r="ES187" t="s">
        <v>113</v>
      </c>
      <c r="ET187" t="s">
        <v>113</v>
      </c>
      <c r="EU187" t="s">
        <v>113</v>
      </c>
      <c r="EV187" t="s">
        <v>113</v>
      </c>
      <c r="EW187" s="8" t="s">
        <v>113</v>
      </c>
      <c r="EY187" s="8" t="s">
        <v>113</v>
      </c>
      <c r="FA187" s="8"/>
      <c r="FC187" s="8" t="s">
        <v>113</v>
      </c>
      <c r="FD187" s="8" t="s">
        <v>113</v>
      </c>
      <c r="FE187" s="8" t="s">
        <v>113</v>
      </c>
      <c r="FF187" t="s">
        <v>113</v>
      </c>
      <c r="FG187" t="s">
        <v>113</v>
      </c>
      <c r="FH187" s="8" t="s">
        <v>113</v>
      </c>
      <c r="FI187" s="8" t="s">
        <v>113</v>
      </c>
      <c r="FJ187" s="8" t="s">
        <v>113</v>
      </c>
    </row>
    <row r="188" spans="1:166" x14ac:dyDescent="0.2">
      <c r="A188" t="s">
        <v>409</v>
      </c>
      <c r="B188" t="s">
        <v>24</v>
      </c>
      <c r="C188" t="s">
        <v>168</v>
      </c>
      <c r="D188" t="s">
        <v>148</v>
      </c>
      <c r="E188">
        <v>4</v>
      </c>
      <c r="F188" t="s">
        <v>220</v>
      </c>
      <c r="G188">
        <v>13</v>
      </c>
      <c r="H188" s="2" t="s">
        <v>222</v>
      </c>
      <c r="I188" s="3">
        <v>30.73658</v>
      </c>
      <c r="J188" s="3">
        <v>-81.465630000000004</v>
      </c>
      <c r="K188" s="3" t="s">
        <v>489</v>
      </c>
      <c r="L188" t="s">
        <v>113</v>
      </c>
      <c r="M188" t="s">
        <v>113</v>
      </c>
      <c r="N188" t="s">
        <v>113</v>
      </c>
      <c r="O188" t="s">
        <v>113</v>
      </c>
      <c r="P188" t="s">
        <v>113</v>
      </c>
      <c r="Q188" t="s">
        <v>113</v>
      </c>
      <c r="R188">
        <v>0</v>
      </c>
      <c r="S188">
        <v>0</v>
      </c>
      <c r="T188">
        <v>0</v>
      </c>
      <c r="U188" t="s">
        <v>113</v>
      </c>
      <c r="V188" s="9">
        <v>38</v>
      </c>
      <c r="W188" s="9">
        <v>35</v>
      </c>
      <c r="X188">
        <v>41</v>
      </c>
      <c r="Y188" t="s">
        <v>113</v>
      </c>
      <c r="Z188" s="7">
        <v>7.4</v>
      </c>
      <c r="AA188" s="7">
        <v>6.8</v>
      </c>
      <c r="AB188">
        <v>8</v>
      </c>
      <c r="AC188" t="s">
        <v>113</v>
      </c>
      <c r="AD188" t="s">
        <v>113</v>
      </c>
      <c r="AE188" t="s">
        <v>113</v>
      </c>
      <c r="AF188" t="s">
        <v>113</v>
      </c>
      <c r="AG188" t="s">
        <v>113</v>
      </c>
      <c r="AH188" s="7">
        <v>-293</v>
      </c>
      <c r="AI188" s="7">
        <v>-293</v>
      </c>
      <c r="AJ188" s="7" t="s">
        <v>113</v>
      </c>
      <c r="AK188" s="7" t="s">
        <v>113</v>
      </c>
      <c r="AL188" s="8" t="s">
        <v>113</v>
      </c>
      <c r="AM188" s="8" t="s">
        <v>113</v>
      </c>
      <c r="AN188" s="8" t="s">
        <v>113</v>
      </c>
      <c r="AO188" s="8">
        <v>0.01</v>
      </c>
      <c r="AP188" s="8">
        <v>0.01</v>
      </c>
      <c r="AQ188" s="8">
        <v>0.01</v>
      </c>
      <c r="AR188" s="8">
        <v>0.01</v>
      </c>
      <c r="AS188" s="8">
        <v>0.01</v>
      </c>
      <c r="AT188" s="8">
        <v>0.01</v>
      </c>
      <c r="AU188" s="8">
        <v>0.01</v>
      </c>
      <c r="AV188" s="8">
        <v>0.01</v>
      </c>
      <c r="AW188" s="8">
        <v>2.6666666666666668E-2</v>
      </c>
      <c r="AX188" s="8">
        <v>0.03</v>
      </c>
      <c r="AY188" s="8">
        <v>0.03</v>
      </c>
      <c r="AZ188" s="8">
        <v>0.02</v>
      </c>
      <c r="BA188">
        <v>0</v>
      </c>
      <c r="BB188" t="s">
        <v>113</v>
      </c>
      <c r="BC188" s="9">
        <v>35</v>
      </c>
      <c r="BD188" s="9">
        <v>35</v>
      </c>
      <c r="BE188" s="8" t="s">
        <v>113</v>
      </c>
      <c r="BF188" s="8" t="s">
        <v>113</v>
      </c>
      <c r="BG188" s="8" t="s">
        <v>113</v>
      </c>
      <c r="BH188">
        <v>1</v>
      </c>
      <c r="BI188">
        <v>0</v>
      </c>
      <c r="BJ188">
        <v>0</v>
      </c>
      <c r="BK188">
        <v>27</v>
      </c>
      <c r="BL188">
        <v>27</v>
      </c>
      <c r="BM188">
        <v>36</v>
      </c>
      <c r="BN188">
        <v>33</v>
      </c>
      <c r="BO188">
        <v>36</v>
      </c>
      <c r="BP188">
        <v>16</v>
      </c>
      <c r="BQ188">
        <v>12</v>
      </c>
      <c r="BR188">
        <v>29</v>
      </c>
      <c r="BS188">
        <v>22</v>
      </c>
      <c r="BT188">
        <v>22</v>
      </c>
      <c r="BU188" t="s">
        <v>111</v>
      </c>
      <c r="BV188" t="s">
        <v>111</v>
      </c>
      <c r="BW188" t="s">
        <v>111</v>
      </c>
      <c r="BX188" t="s">
        <v>111</v>
      </c>
      <c r="BY188" t="s">
        <v>111</v>
      </c>
      <c r="BZ188">
        <v>26</v>
      </c>
      <c r="CA188" t="s">
        <v>113</v>
      </c>
      <c r="CB188" t="s">
        <v>113</v>
      </c>
      <c r="CC188" t="s">
        <v>113</v>
      </c>
      <c r="CD188" t="s">
        <v>113</v>
      </c>
      <c r="CE188" t="s">
        <v>113</v>
      </c>
      <c r="CF188" t="s">
        <v>113</v>
      </c>
      <c r="CG188" t="s">
        <v>113</v>
      </c>
      <c r="CH188" t="s">
        <v>113</v>
      </c>
      <c r="CI188" t="s">
        <v>113</v>
      </c>
      <c r="CJ188" t="s">
        <v>113</v>
      </c>
      <c r="CK188" t="s">
        <v>113</v>
      </c>
      <c r="CL188" t="s">
        <v>113</v>
      </c>
      <c r="CM188" t="s">
        <v>113</v>
      </c>
      <c r="CN188" t="s">
        <v>113</v>
      </c>
      <c r="CO188" t="s">
        <v>113</v>
      </c>
      <c r="CP188" t="s">
        <v>113</v>
      </c>
      <c r="CQ188">
        <v>35</v>
      </c>
      <c r="CR188">
        <v>35</v>
      </c>
      <c r="CS188" t="s">
        <v>111</v>
      </c>
      <c r="CT188" t="s">
        <v>111</v>
      </c>
      <c r="CU188">
        <v>3.5553480614894135</v>
      </c>
      <c r="CV188">
        <v>3.2580965380214821</v>
      </c>
      <c r="CW188">
        <v>3.2698604617206017</v>
      </c>
      <c r="CX188">
        <v>26.307668160386498</v>
      </c>
      <c r="CY188">
        <v>0</v>
      </c>
      <c r="CZ188" t="s">
        <v>111</v>
      </c>
      <c r="DA188" t="s">
        <v>111</v>
      </c>
      <c r="DB188">
        <v>0</v>
      </c>
      <c r="DC188">
        <v>0</v>
      </c>
      <c r="DD188" t="s">
        <v>113</v>
      </c>
      <c r="DE188" t="s">
        <v>113</v>
      </c>
      <c r="DF188" t="s">
        <v>113</v>
      </c>
      <c r="DG188" t="s">
        <v>113</v>
      </c>
      <c r="DH188" t="s">
        <v>113</v>
      </c>
      <c r="DI188" t="s">
        <v>113</v>
      </c>
      <c r="DJ188">
        <v>10</v>
      </c>
      <c r="DK188">
        <v>10</v>
      </c>
      <c r="DL188" t="s">
        <v>111</v>
      </c>
      <c r="DM188" t="s">
        <v>111</v>
      </c>
      <c r="DN188" t="s">
        <v>113</v>
      </c>
      <c r="DO188" t="s">
        <v>113</v>
      </c>
      <c r="DP188" t="s">
        <v>113</v>
      </c>
      <c r="DQ188" t="s">
        <v>113</v>
      </c>
      <c r="DR188">
        <v>3</v>
      </c>
      <c r="DS188">
        <v>3</v>
      </c>
      <c r="DT188" t="s">
        <v>111</v>
      </c>
      <c r="DU188" t="s">
        <v>111</v>
      </c>
      <c r="DV188">
        <v>5</v>
      </c>
      <c r="DW188">
        <v>5</v>
      </c>
      <c r="DX188" t="s">
        <v>111</v>
      </c>
      <c r="DY188" t="s">
        <v>111</v>
      </c>
      <c r="DZ188">
        <v>0</v>
      </c>
      <c r="EA188">
        <v>0</v>
      </c>
      <c r="EB188" t="s">
        <v>111</v>
      </c>
      <c r="EC188" t="s">
        <v>111</v>
      </c>
      <c r="ED188" t="s">
        <v>113</v>
      </c>
      <c r="EE188" t="s">
        <v>113</v>
      </c>
      <c r="EF188" t="s">
        <v>113</v>
      </c>
      <c r="EG188" t="s">
        <v>113</v>
      </c>
      <c r="EH188" s="4" t="s">
        <v>113</v>
      </c>
      <c r="EI188" s="10">
        <v>0.58099999999999996</v>
      </c>
      <c r="EJ188" s="10">
        <v>1.022</v>
      </c>
      <c r="EK188" s="10">
        <v>0.44100000000000006</v>
      </c>
      <c r="EL188" t="s">
        <v>113</v>
      </c>
      <c r="EM188">
        <v>0</v>
      </c>
      <c r="EN188" t="s">
        <v>113</v>
      </c>
      <c r="EO188" s="8">
        <v>19.999999999999993</v>
      </c>
      <c r="EP188" s="8">
        <v>62.774323335771754</v>
      </c>
      <c r="EQ188" t="s">
        <v>113</v>
      </c>
      <c r="ER188" t="s">
        <v>113</v>
      </c>
      <c r="ES188" t="s">
        <v>113</v>
      </c>
      <c r="ET188" t="s">
        <v>113</v>
      </c>
      <c r="EU188" t="s">
        <v>113</v>
      </c>
      <c r="EV188" t="s">
        <v>113</v>
      </c>
      <c r="EW188" s="8" t="s">
        <v>113</v>
      </c>
      <c r="EY188" s="8" t="s">
        <v>113</v>
      </c>
      <c r="FA188" s="8"/>
      <c r="FC188" s="8" t="s">
        <v>113</v>
      </c>
      <c r="FD188" s="8" t="s">
        <v>113</v>
      </c>
      <c r="FE188" s="8" t="s">
        <v>113</v>
      </c>
      <c r="FF188" t="s">
        <v>113</v>
      </c>
      <c r="FG188" t="s">
        <v>113</v>
      </c>
      <c r="FH188" s="8" t="s">
        <v>113</v>
      </c>
      <c r="FI188" s="8" t="s">
        <v>113</v>
      </c>
      <c r="FJ188" s="8" t="s">
        <v>113</v>
      </c>
    </row>
    <row r="189" spans="1:166" x14ac:dyDescent="0.2">
      <c r="A189" t="s">
        <v>410</v>
      </c>
      <c r="B189" t="s">
        <v>24</v>
      </c>
      <c r="C189" t="s">
        <v>168</v>
      </c>
      <c r="D189" t="s">
        <v>148</v>
      </c>
      <c r="E189">
        <v>4</v>
      </c>
      <c r="F189" t="s">
        <v>221</v>
      </c>
      <c r="G189">
        <v>13</v>
      </c>
      <c r="H189" s="2" t="s">
        <v>222</v>
      </c>
      <c r="I189" s="3">
        <v>30.73658</v>
      </c>
      <c r="J189" s="3">
        <v>-81.465630000000004</v>
      </c>
      <c r="K189" s="3" t="s">
        <v>489</v>
      </c>
      <c r="L189" t="s">
        <v>113</v>
      </c>
      <c r="M189" t="s">
        <v>113</v>
      </c>
      <c r="N189" t="s">
        <v>113</v>
      </c>
      <c r="O189" t="s">
        <v>113</v>
      </c>
      <c r="P189" t="s">
        <v>113</v>
      </c>
      <c r="Q189" t="s">
        <v>113</v>
      </c>
      <c r="R189">
        <v>0</v>
      </c>
      <c r="S189">
        <v>0</v>
      </c>
      <c r="T189">
        <v>0</v>
      </c>
      <c r="U189" t="s">
        <v>113</v>
      </c>
      <c r="V189" s="9">
        <v>36</v>
      </c>
      <c r="W189" s="9">
        <v>36</v>
      </c>
      <c r="X189" t="s">
        <v>113</v>
      </c>
      <c r="Y189" t="s">
        <v>113</v>
      </c>
      <c r="Z189" s="7">
        <v>7.4</v>
      </c>
      <c r="AA189" s="7">
        <v>7.4</v>
      </c>
      <c r="AB189" t="s">
        <v>113</v>
      </c>
      <c r="AC189" t="s">
        <v>113</v>
      </c>
      <c r="AD189" t="s">
        <v>113</v>
      </c>
      <c r="AE189" t="s">
        <v>113</v>
      </c>
      <c r="AF189" t="s">
        <v>113</v>
      </c>
      <c r="AG189" t="s">
        <v>113</v>
      </c>
      <c r="AH189" s="7">
        <v>-310</v>
      </c>
      <c r="AI189" s="7">
        <v>-310</v>
      </c>
      <c r="AJ189" s="7" t="s">
        <v>113</v>
      </c>
      <c r="AK189" s="7" t="s">
        <v>113</v>
      </c>
      <c r="AL189" s="8" t="s">
        <v>113</v>
      </c>
      <c r="AM189" s="8" t="s">
        <v>113</v>
      </c>
      <c r="AN189" s="8" t="s">
        <v>113</v>
      </c>
      <c r="AO189" s="8">
        <v>1.3333333333333334E-2</v>
      </c>
      <c r="AP189" s="8">
        <v>0.01</v>
      </c>
      <c r="AQ189" s="8">
        <v>0.02</v>
      </c>
      <c r="AR189" s="8">
        <v>0.01</v>
      </c>
      <c r="AS189" s="8">
        <v>1.3333333333333334E-2</v>
      </c>
      <c r="AT189" s="8">
        <v>0.01</v>
      </c>
      <c r="AU189" s="8">
        <v>0.02</v>
      </c>
      <c r="AV189" s="8">
        <v>0.01</v>
      </c>
      <c r="AW189" s="8">
        <v>3.3333333333333333E-2</v>
      </c>
      <c r="AX189" s="8">
        <v>0.03</v>
      </c>
      <c r="AY189" s="8">
        <v>0.04</v>
      </c>
      <c r="AZ189" s="8">
        <v>0.03</v>
      </c>
      <c r="BA189">
        <v>0</v>
      </c>
      <c r="BB189" t="s">
        <v>113</v>
      </c>
      <c r="BC189" s="9">
        <v>35</v>
      </c>
      <c r="BD189" s="9">
        <v>35</v>
      </c>
      <c r="BE189" s="8" t="s">
        <v>113</v>
      </c>
      <c r="BF189" s="8" t="s">
        <v>113</v>
      </c>
      <c r="BG189" s="8" t="s">
        <v>113</v>
      </c>
      <c r="BH189">
        <v>1</v>
      </c>
      <c r="BI189">
        <v>0</v>
      </c>
      <c r="BJ189">
        <v>0</v>
      </c>
      <c r="BK189">
        <v>24</v>
      </c>
      <c r="BL189">
        <v>15</v>
      </c>
      <c r="BM189">
        <v>25</v>
      </c>
      <c r="BN189">
        <v>27</v>
      </c>
      <c r="BO189">
        <v>18</v>
      </c>
      <c r="BP189">
        <v>25</v>
      </c>
      <c r="BQ189">
        <v>26</v>
      </c>
      <c r="BR189">
        <v>27</v>
      </c>
      <c r="BS189">
        <v>20</v>
      </c>
      <c r="BT189">
        <v>28</v>
      </c>
      <c r="BU189" t="s">
        <v>111</v>
      </c>
      <c r="BV189" t="s">
        <v>111</v>
      </c>
      <c r="BW189" t="s">
        <v>111</v>
      </c>
      <c r="BX189" t="s">
        <v>111</v>
      </c>
      <c r="BY189" t="s">
        <v>111</v>
      </c>
      <c r="BZ189">
        <v>23.5</v>
      </c>
      <c r="CA189" t="s">
        <v>113</v>
      </c>
      <c r="CB189" t="s">
        <v>113</v>
      </c>
      <c r="CC189" t="s">
        <v>113</v>
      </c>
      <c r="CD189" t="s">
        <v>113</v>
      </c>
      <c r="CE189" t="s">
        <v>113</v>
      </c>
      <c r="CF189" t="s">
        <v>113</v>
      </c>
      <c r="CG189" t="s">
        <v>113</v>
      </c>
      <c r="CH189" t="s">
        <v>113</v>
      </c>
      <c r="CI189" t="s">
        <v>113</v>
      </c>
      <c r="CJ189" t="s">
        <v>113</v>
      </c>
      <c r="CK189" t="s">
        <v>113</v>
      </c>
      <c r="CL189" t="s">
        <v>113</v>
      </c>
      <c r="CM189" t="s">
        <v>113</v>
      </c>
      <c r="CN189" t="s">
        <v>113</v>
      </c>
      <c r="CO189" t="s">
        <v>113</v>
      </c>
      <c r="CP189" t="s">
        <v>113</v>
      </c>
      <c r="CQ189">
        <v>35</v>
      </c>
      <c r="CR189">
        <v>35</v>
      </c>
      <c r="CS189" t="s">
        <v>111</v>
      </c>
      <c r="CT189" t="s">
        <v>111</v>
      </c>
      <c r="CU189">
        <v>3.5553480614894135</v>
      </c>
      <c r="CV189">
        <v>3.1570004211501135</v>
      </c>
      <c r="CW189">
        <v>3.0687196275933273</v>
      </c>
      <c r="CX189">
        <v>21.514338667093284</v>
      </c>
      <c r="CY189">
        <v>0</v>
      </c>
      <c r="CZ189" t="s">
        <v>111</v>
      </c>
      <c r="DA189" t="s">
        <v>111</v>
      </c>
      <c r="DB189">
        <v>0</v>
      </c>
      <c r="DC189">
        <v>0</v>
      </c>
      <c r="DD189" t="s">
        <v>113</v>
      </c>
      <c r="DE189" t="s">
        <v>113</v>
      </c>
      <c r="DF189" t="s">
        <v>113</v>
      </c>
      <c r="DG189" t="s">
        <v>113</v>
      </c>
      <c r="DH189" t="s">
        <v>113</v>
      </c>
      <c r="DI189" t="s">
        <v>113</v>
      </c>
      <c r="DJ189">
        <v>7</v>
      </c>
      <c r="DK189">
        <v>7</v>
      </c>
      <c r="DL189" t="s">
        <v>111</v>
      </c>
      <c r="DM189" t="s">
        <v>111</v>
      </c>
      <c r="DN189" t="s">
        <v>113</v>
      </c>
      <c r="DO189" t="s">
        <v>113</v>
      </c>
      <c r="DP189" t="s">
        <v>113</v>
      </c>
      <c r="DQ189" t="s">
        <v>113</v>
      </c>
      <c r="DR189">
        <v>1</v>
      </c>
      <c r="DS189">
        <v>1</v>
      </c>
      <c r="DT189" t="s">
        <v>111</v>
      </c>
      <c r="DU189" t="s">
        <v>111</v>
      </c>
      <c r="DV189">
        <v>4</v>
      </c>
      <c r="DW189">
        <v>4</v>
      </c>
      <c r="DX189" t="s">
        <v>111</v>
      </c>
      <c r="DY189" t="s">
        <v>111</v>
      </c>
      <c r="DZ189">
        <v>0</v>
      </c>
      <c r="EA189">
        <v>0</v>
      </c>
      <c r="EB189" t="s">
        <v>111</v>
      </c>
      <c r="EC189" t="s">
        <v>111</v>
      </c>
      <c r="ED189" t="s">
        <v>113</v>
      </c>
      <c r="EE189" t="s">
        <v>113</v>
      </c>
      <c r="EF189" t="s">
        <v>113</v>
      </c>
      <c r="EG189" t="s">
        <v>113</v>
      </c>
      <c r="EH189" s="4" t="s">
        <v>113</v>
      </c>
      <c r="EI189" s="10">
        <v>0.58799999999999997</v>
      </c>
      <c r="EJ189" s="10">
        <v>0.81599999999999995</v>
      </c>
      <c r="EK189" s="10">
        <v>0.22799999999999998</v>
      </c>
      <c r="EL189" t="s">
        <v>113</v>
      </c>
      <c r="EM189">
        <v>0</v>
      </c>
      <c r="EN189" t="s">
        <v>113</v>
      </c>
      <c r="EO189" s="8">
        <v>30.425531914893618</v>
      </c>
      <c r="EP189" s="8">
        <v>58.296756888563763</v>
      </c>
      <c r="EQ189" t="s">
        <v>113</v>
      </c>
      <c r="ER189" t="s">
        <v>113</v>
      </c>
      <c r="ES189" t="s">
        <v>113</v>
      </c>
      <c r="ET189" t="s">
        <v>113</v>
      </c>
      <c r="EU189" t="s">
        <v>113</v>
      </c>
      <c r="EV189" t="s">
        <v>113</v>
      </c>
      <c r="EW189" s="8" t="s">
        <v>113</v>
      </c>
      <c r="EY189" s="8" t="s">
        <v>113</v>
      </c>
      <c r="FA189" s="8"/>
      <c r="FC189" s="8" t="s">
        <v>113</v>
      </c>
      <c r="FD189" s="8" t="s">
        <v>113</v>
      </c>
      <c r="FE189" s="8" t="s">
        <v>113</v>
      </c>
      <c r="FF189" t="s">
        <v>113</v>
      </c>
      <c r="FG189" t="s">
        <v>113</v>
      </c>
      <c r="FH189" s="8" t="s">
        <v>113</v>
      </c>
      <c r="FI189" s="8" t="s">
        <v>113</v>
      </c>
      <c r="FJ189" s="8" t="s">
        <v>113</v>
      </c>
    </row>
    <row r="190" spans="1:166" x14ac:dyDescent="0.2">
      <c r="A190" t="s">
        <v>411</v>
      </c>
      <c r="B190" t="s">
        <v>23</v>
      </c>
      <c r="C190" t="s">
        <v>168</v>
      </c>
      <c r="D190" t="s">
        <v>149</v>
      </c>
      <c r="E190">
        <v>1</v>
      </c>
      <c r="F190" t="s">
        <v>134</v>
      </c>
      <c r="G190">
        <v>13</v>
      </c>
      <c r="H190" s="2" t="s">
        <v>252</v>
      </c>
      <c r="I190" s="3">
        <v>30.745349999999998</v>
      </c>
      <c r="J190" s="3">
        <v>-81.473680000000002</v>
      </c>
      <c r="K190" s="3" t="s">
        <v>489</v>
      </c>
      <c r="L190" t="s">
        <v>113</v>
      </c>
      <c r="M190" t="s">
        <v>113</v>
      </c>
      <c r="N190" t="s">
        <v>113</v>
      </c>
      <c r="O190" t="s">
        <v>113</v>
      </c>
      <c r="P190" t="s">
        <v>113</v>
      </c>
      <c r="Q190" t="s">
        <v>113</v>
      </c>
      <c r="R190">
        <v>0</v>
      </c>
      <c r="S190">
        <v>0</v>
      </c>
      <c r="T190">
        <v>0</v>
      </c>
      <c r="U190" t="s">
        <v>113</v>
      </c>
      <c r="V190" s="9">
        <v>35</v>
      </c>
      <c r="W190" s="9">
        <v>35</v>
      </c>
      <c r="X190" t="s">
        <v>113</v>
      </c>
      <c r="Y190" t="s">
        <v>113</v>
      </c>
      <c r="Z190" s="7">
        <v>7.8</v>
      </c>
      <c r="AA190" s="7">
        <v>7.8</v>
      </c>
      <c r="AB190" t="s">
        <v>113</v>
      </c>
      <c r="AC190" t="s">
        <v>113</v>
      </c>
      <c r="AD190" t="s">
        <v>113</v>
      </c>
      <c r="AE190" t="s">
        <v>113</v>
      </c>
      <c r="AF190" t="s">
        <v>113</v>
      </c>
      <c r="AG190" t="s">
        <v>113</v>
      </c>
      <c r="AH190" s="7">
        <v>-53</v>
      </c>
      <c r="AI190" s="7">
        <v>-53</v>
      </c>
      <c r="AJ190" s="7" t="s">
        <v>113</v>
      </c>
      <c r="AK190" s="7">
        <v>0.17666666666666667</v>
      </c>
      <c r="AL190" s="8">
        <v>0.38</v>
      </c>
      <c r="AM190" s="8">
        <v>0.15</v>
      </c>
      <c r="AN190" s="8">
        <v>0</v>
      </c>
      <c r="AO190" s="8">
        <v>2.3333333333333334E-2</v>
      </c>
      <c r="AP190" s="8">
        <v>0.02</v>
      </c>
      <c r="AQ190" s="8">
        <v>0.03</v>
      </c>
      <c r="AR190" s="8">
        <v>0.02</v>
      </c>
      <c r="AS190" s="8">
        <v>3.0000000000000002E-2</v>
      </c>
      <c r="AT190" s="8">
        <v>0.02</v>
      </c>
      <c r="AU190" s="8">
        <v>0.05</v>
      </c>
      <c r="AV190" s="8">
        <v>0.02</v>
      </c>
      <c r="AW190" s="8">
        <v>3.6666666666666667E-2</v>
      </c>
      <c r="AX190" s="8">
        <v>0.05</v>
      </c>
      <c r="AY190" s="8">
        <v>0.05</v>
      </c>
      <c r="AZ190" s="8">
        <v>0.01</v>
      </c>
      <c r="BA190">
        <v>0</v>
      </c>
      <c r="BB190" t="s">
        <v>113</v>
      </c>
      <c r="BC190" s="9">
        <v>45</v>
      </c>
      <c r="BD190" s="9">
        <v>5</v>
      </c>
      <c r="BE190" s="8" t="s">
        <v>113</v>
      </c>
      <c r="BF190" s="8" t="s">
        <v>113</v>
      </c>
      <c r="BG190" s="8" t="s">
        <v>113</v>
      </c>
      <c r="BH190">
        <v>0.9</v>
      </c>
      <c r="BI190">
        <v>0.1</v>
      </c>
      <c r="BJ190">
        <v>0</v>
      </c>
      <c r="BK190">
        <v>21</v>
      </c>
      <c r="BL190">
        <v>15</v>
      </c>
      <c r="BM190">
        <v>11</v>
      </c>
      <c r="BN190">
        <v>17</v>
      </c>
      <c r="BO190">
        <v>23</v>
      </c>
      <c r="BP190">
        <v>15</v>
      </c>
      <c r="BQ190">
        <v>18</v>
      </c>
      <c r="BR190">
        <v>7</v>
      </c>
      <c r="BS190">
        <v>24</v>
      </c>
      <c r="BT190">
        <v>21</v>
      </c>
      <c r="BU190" t="s">
        <v>111</v>
      </c>
      <c r="BV190" t="s">
        <v>111</v>
      </c>
      <c r="BW190" t="s">
        <v>111</v>
      </c>
      <c r="BX190" t="s">
        <v>111</v>
      </c>
      <c r="BY190" t="s">
        <v>111</v>
      </c>
      <c r="BZ190">
        <v>17.2</v>
      </c>
      <c r="CA190" t="s">
        <v>113</v>
      </c>
      <c r="CB190" t="s">
        <v>113</v>
      </c>
      <c r="CC190" t="s">
        <v>113</v>
      </c>
      <c r="CD190" t="s">
        <v>113</v>
      </c>
      <c r="CE190" t="s">
        <v>113</v>
      </c>
      <c r="CF190" t="s">
        <v>113</v>
      </c>
      <c r="CG190" t="s">
        <v>113</v>
      </c>
      <c r="CH190" t="s">
        <v>113</v>
      </c>
      <c r="CI190" t="s">
        <v>113</v>
      </c>
      <c r="CJ190" t="s">
        <v>113</v>
      </c>
      <c r="CK190" t="s">
        <v>113</v>
      </c>
      <c r="CL190" t="s">
        <v>113</v>
      </c>
      <c r="CM190" t="s">
        <v>113</v>
      </c>
      <c r="CN190" t="s">
        <v>113</v>
      </c>
      <c r="CO190" t="s">
        <v>113</v>
      </c>
      <c r="CP190" t="s">
        <v>113</v>
      </c>
      <c r="CQ190">
        <v>31</v>
      </c>
      <c r="CR190">
        <v>31</v>
      </c>
      <c r="CS190" t="s">
        <v>111</v>
      </c>
      <c r="CT190" t="s">
        <v>111</v>
      </c>
      <c r="CU190">
        <v>3.4339872044851463</v>
      </c>
      <c r="CV190">
        <v>2.8449093838194073</v>
      </c>
      <c r="CW190">
        <v>2.3544810728552732</v>
      </c>
      <c r="CX190">
        <v>10.532661759211138</v>
      </c>
      <c r="CY190">
        <v>0</v>
      </c>
      <c r="CZ190" t="s">
        <v>111</v>
      </c>
      <c r="DA190" t="s">
        <v>111</v>
      </c>
      <c r="DB190">
        <v>0</v>
      </c>
      <c r="DC190">
        <v>0</v>
      </c>
      <c r="DD190" t="s">
        <v>113</v>
      </c>
      <c r="DE190" t="s">
        <v>113</v>
      </c>
      <c r="DF190" t="s">
        <v>113</v>
      </c>
      <c r="DG190" t="s">
        <v>113</v>
      </c>
      <c r="DH190" t="s">
        <v>113</v>
      </c>
      <c r="DI190" t="s">
        <v>113</v>
      </c>
      <c r="DJ190">
        <v>2</v>
      </c>
      <c r="DK190">
        <v>2</v>
      </c>
      <c r="DL190" t="s">
        <v>111</v>
      </c>
      <c r="DM190" t="s">
        <v>111</v>
      </c>
      <c r="DN190" t="s">
        <v>113</v>
      </c>
      <c r="DO190" t="s">
        <v>113</v>
      </c>
      <c r="DP190" t="s">
        <v>113</v>
      </c>
      <c r="DQ190" t="s">
        <v>113</v>
      </c>
      <c r="DR190">
        <v>0</v>
      </c>
      <c r="DS190">
        <v>0</v>
      </c>
      <c r="DT190" t="s">
        <v>111</v>
      </c>
      <c r="DU190" t="s">
        <v>111</v>
      </c>
      <c r="DV190">
        <v>12</v>
      </c>
      <c r="DW190">
        <v>12</v>
      </c>
      <c r="DX190" t="s">
        <v>111</v>
      </c>
      <c r="DY190" t="s">
        <v>111</v>
      </c>
      <c r="DZ190">
        <v>4</v>
      </c>
      <c r="EA190">
        <v>4</v>
      </c>
      <c r="EB190" t="s">
        <v>111</v>
      </c>
      <c r="EC190" t="s">
        <v>111</v>
      </c>
      <c r="ED190" t="s">
        <v>113</v>
      </c>
      <c r="EE190" t="s">
        <v>113</v>
      </c>
      <c r="EF190" t="s">
        <v>113</v>
      </c>
      <c r="EG190" t="s">
        <v>113</v>
      </c>
      <c r="EH190" s="4" t="s">
        <v>113</v>
      </c>
      <c r="EI190" s="10" t="s">
        <v>113</v>
      </c>
      <c r="EJ190" s="10" t="s">
        <v>113</v>
      </c>
      <c r="EK190" s="10" t="s">
        <v>113</v>
      </c>
      <c r="EL190" s="10" t="s">
        <v>113</v>
      </c>
      <c r="EM190">
        <v>0</v>
      </c>
      <c r="EN190" s="10" t="s">
        <v>113</v>
      </c>
      <c r="EO190" s="8">
        <v>20.217391304347821</v>
      </c>
      <c r="EP190" s="8">
        <v>48.792977322604244</v>
      </c>
      <c r="EQ190" t="s">
        <v>113</v>
      </c>
      <c r="ER190" t="s">
        <v>113</v>
      </c>
      <c r="ES190" t="s">
        <v>113</v>
      </c>
      <c r="ET190" t="s">
        <v>113</v>
      </c>
      <c r="EU190" t="s">
        <v>113</v>
      </c>
      <c r="EV190" t="s">
        <v>113</v>
      </c>
      <c r="EW190" s="8" t="s">
        <v>113</v>
      </c>
      <c r="EY190" s="8" t="s">
        <v>113</v>
      </c>
      <c r="FA190" s="8"/>
      <c r="FC190" s="8" t="s">
        <v>113</v>
      </c>
      <c r="FD190" s="8" t="s">
        <v>113</v>
      </c>
      <c r="FE190" s="8" t="s">
        <v>113</v>
      </c>
      <c r="FF190" t="s">
        <v>113</v>
      </c>
      <c r="FG190" t="s">
        <v>113</v>
      </c>
      <c r="FH190" s="8" t="s">
        <v>113</v>
      </c>
      <c r="FI190" s="8" t="s">
        <v>113</v>
      </c>
      <c r="FJ190" s="8" t="s">
        <v>113</v>
      </c>
    </row>
    <row r="191" spans="1:166" x14ac:dyDescent="0.2">
      <c r="A191" t="s">
        <v>285</v>
      </c>
      <c r="B191" t="s">
        <v>23</v>
      </c>
      <c r="C191" t="s">
        <v>168</v>
      </c>
      <c r="D191" t="s">
        <v>149</v>
      </c>
      <c r="E191">
        <v>1</v>
      </c>
      <c r="F191" t="s">
        <v>135</v>
      </c>
      <c r="G191">
        <v>13</v>
      </c>
      <c r="H191" s="2" t="s">
        <v>252</v>
      </c>
      <c r="I191" s="3">
        <v>30.745349999999998</v>
      </c>
      <c r="J191" s="3">
        <v>-81.473680000000002</v>
      </c>
      <c r="K191" s="3" t="s">
        <v>491</v>
      </c>
      <c r="L191" t="s">
        <v>113</v>
      </c>
      <c r="M191" t="s">
        <v>113</v>
      </c>
      <c r="N191" t="s">
        <v>113</v>
      </c>
      <c r="O191" t="s">
        <v>113</v>
      </c>
      <c r="P191" t="s">
        <v>113</v>
      </c>
      <c r="Q191" t="s">
        <v>113</v>
      </c>
      <c r="R191">
        <v>0</v>
      </c>
      <c r="S191">
        <v>0</v>
      </c>
      <c r="T191">
        <v>0</v>
      </c>
      <c r="U191" t="s">
        <v>113</v>
      </c>
      <c r="V191" s="9">
        <v>34</v>
      </c>
      <c r="W191" s="9">
        <v>34</v>
      </c>
      <c r="X191" t="s">
        <v>113</v>
      </c>
      <c r="Y191" t="s">
        <v>113</v>
      </c>
      <c r="Z191" s="7">
        <v>6.7</v>
      </c>
      <c r="AA191" s="7">
        <v>6.7</v>
      </c>
      <c r="AB191" t="s">
        <v>113</v>
      </c>
      <c r="AC191" t="s">
        <v>113</v>
      </c>
      <c r="AD191" t="s">
        <v>113</v>
      </c>
      <c r="AE191" t="s">
        <v>113</v>
      </c>
      <c r="AF191" t="s">
        <v>113</v>
      </c>
      <c r="AG191" t="s">
        <v>113</v>
      </c>
      <c r="AH191" s="7">
        <v>-281</v>
      </c>
      <c r="AI191" s="7">
        <v>-281</v>
      </c>
      <c r="AJ191" s="7" t="s">
        <v>113</v>
      </c>
      <c r="AK191" s="7">
        <v>3.7133333333333334</v>
      </c>
      <c r="AL191" s="8">
        <v>2.75</v>
      </c>
      <c r="AM191" s="8">
        <v>0.69</v>
      </c>
      <c r="AN191" s="8">
        <v>7.7</v>
      </c>
      <c r="AO191" s="8">
        <v>1.3333333333333334E-2</v>
      </c>
      <c r="AP191" s="8">
        <v>0.01</v>
      </c>
      <c r="AQ191" s="8">
        <v>0.02</v>
      </c>
      <c r="AR191" s="8">
        <v>0.01</v>
      </c>
      <c r="AS191" s="8">
        <v>1.3333333333333334E-2</v>
      </c>
      <c r="AT191" s="8">
        <v>0.01</v>
      </c>
      <c r="AU191" s="8">
        <v>0.02</v>
      </c>
      <c r="AV191" s="8">
        <v>0.01</v>
      </c>
      <c r="AW191" s="8">
        <v>3.3333333333333333E-2</v>
      </c>
      <c r="AX191" s="8">
        <v>0.02</v>
      </c>
      <c r="AY191" s="8">
        <v>0.04</v>
      </c>
      <c r="AZ191" s="8">
        <v>0.04</v>
      </c>
      <c r="BA191">
        <v>0</v>
      </c>
      <c r="BB191" t="s">
        <v>113</v>
      </c>
      <c r="BC191" s="9">
        <v>20</v>
      </c>
      <c r="BD191" s="9">
        <v>1</v>
      </c>
      <c r="BE191" s="8" t="s">
        <v>113</v>
      </c>
      <c r="BF191" s="8" t="s">
        <v>113</v>
      </c>
      <c r="BG191" s="8" t="s">
        <v>113</v>
      </c>
      <c r="BH191">
        <v>0.95</v>
      </c>
      <c r="BI191">
        <v>0.05</v>
      </c>
      <c r="BJ191">
        <v>0</v>
      </c>
      <c r="BK191">
        <v>15</v>
      </c>
      <c r="BL191">
        <v>33</v>
      </c>
      <c r="BM191">
        <v>26</v>
      </c>
      <c r="BN191">
        <v>22</v>
      </c>
      <c r="BO191">
        <v>22</v>
      </c>
      <c r="BP191">
        <v>22</v>
      </c>
      <c r="BQ191">
        <v>15</v>
      </c>
      <c r="BR191">
        <v>14</v>
      </c>
      <c r="BS191">
        <v>26</v>
      </c>
      <c r="BT191">
        <v>17</v>
      </c>
      <c r="BU191" t="s">
        <v>111</v>
      </c>
      <c r="BV191" t="s">
        <v>111</v>
      </c>
      <c r="BW191" t="s">
        <v>111</v>
      </c>
      <c r="BX191" t="s">
        <v>111</v>
      </c>
      <c r="BY191" t="s">
        <v>111</v>
      </c>
      <c r="BZ191">
        <v>21.2</v>
      </c>
      <c r="CA191" t="s">
        <v>113</v>
      </c>
      <c r="CB191" t="s">
        <v>113</v>
      </c>
      <c r="CC191" t="s">
        <v>113</v>
      </c>
      <c r="CD191" t="s">
        <v>113</v>
      </c>
      <c r="CE191" t="s">
        <v>113</v>
      </c>
      <c r="CF191" t="s">
        <v>113</v>
      </c>
      <c r="CG191" t="s">
        <v>113</v>
      </c>
      <c r="CH191" t="s">
        <v>113</v>
      </c>
      <c r="CI191" t="s">
        <v>113</v>
      </c>
      <c r="CJ191" t="s">
        <v>113</v>
      </c>
      <c r="CK191" t="s">
        <v>113</v>
      </c>
      <c r="CL191" t="s">
        <v>113</v>
      </c>
      <c r="CM191" t="s">
        <v>113</v>
      </c>
      <c r="CN191" t="s">
        <v>113</v>
      </c>
      <c r="CO191" t="s">
        <v>113</v>
      </c>
      <c r="CP191" t="s">
        <v>113</v>
      </c>
      <c r="CQ191">
        <v>21</v>
      </c>
      <c r="CR191">
        <v>21</v>
      </c>
      <c r="CS191" t="s">
        <v>111</v>
      </c>
      <c r="CT191" t="s">
        <v>111</v>
      </c>
      <c r="CU191">
        <v>3.044522437723423</v>
      </c>
      <c r="CV191">
        <v>3.0540011816779669</v>
      </c>
      <c r="CW191">
        <v>2.4710696011882507</v>
      </c>
      <c r="CX191">
        <v>11.835098919974358</v>
      </c>
      <c r="CY191">
        <v>0</v>
      </c>
      <c r="CZ191" t="s">
        <v>111</v>
      </c>
      <c r="DA191" t="s">
        <v>111</v>
      </c>
      <c r="DB191">
        <v>0</v>
      </c>
      <c r="DC191">
        <v>0</v>
      </c>
      <c r="DD191" t="s">
        <v>113</v>
      </c>
      <c r="DE191" t="s">
        <v>113</v>
      </c>
      <c r="DF191" t="s">
        <v>113</v>
      </c>
      <c r="DG191" t="s">
        <v>113</v>
      </c>
      <c r="DH191" t="s">
        <v>113</v>
      </c>
      <c r="DI191" t="s">
        <v>113</v>
      </c>
      <c r="DJ191">
        <v>0</v>
      </c>
      <c r="DK191">
        <v>0</v>
      </c>
      <c r="DL191" t="s">
        <v>111</v>
      </c>
      <c r="DM191" t="s">
        <v>111</v>
      </c>
      <c r="DN191" t="s">
        <v>113</v>
      </c>
      <c r="DO191" t="s">
        <v>113</v>
      </c>
      <c r="DP191" t="s">
        <v>113</v>
      </c>
      <c r="DQ191" t="s">
        <v>113</v>
      </c>
      <c r="DR191">
        <v>0</v>
      </c>
      <c r="DS191">
        <v>0</v>
      </c>
      <c r="DT191" t="s">
        <v>111</v>
      </c>
      <c r="DU191" t="s">
        <v>111</v>
      </c>
      <c r="DV191">
        <v>5</v>
      </c>
      <c r="DW191">
        <v>5</v>
      </c>
      <c r="DX191" t="s">
        <v>111</v>
      </c>
      <c r="DY191" t="s">
        <v>111</v>
      </c>
      <c r="DZ191">
        <v>8</v>
      </c>
      <c r="EA191">
        <v>8</v>
      </c>
      <c r="EB191" t="s">
        <v>111</v>
      </c>
      <c r="EC191" t="s">
        <v>111</v>
      </c>
      <c r="ED191" t="s">
        <v>113</v>
      </c>
      <c r="EE191" t="s">
        <v>113</v>
      </c>
      <c r="EF191" t="s">
        <v>113</v>
      </c>
      <c r="EG191" t="s">
        <v>113</v>
      </c>
      <c r="EH191" s="4" t="s">
        <v>113</v>
      </c>
      <c r="EI191" s="10" t="s">
        <v>113</v>
      </c>
      <c r="EJ191" s="10" t="s">
        <v>113</v>
      </c>
      <c r="EK191" s="10" t="s">
        <v>113</v>
      </c>
      <c r="EL191" s="10" t="s">
        <v>113</v>
      </c>
      <c r="EM191">
        <v>0</v>
      </c>
      <c r="EN191" s="10" t="s">
        <v>113</v>
      </c>
      <c r="EO191" s="8">
        <v>30.888888888888893</v>
      </c>
      <c r="EP191" s="8">
        <v>65.852840770543764</v>
      </c>
      <c r="EQ191" t="s">
        <v>113</v>
      </c>
      <c r="ER191" t="s">
        <v>113</v>
      </c>
      <c r="ES191" t="s">
        <v>113</v>
      </c>
      <c r="ET191" t="s">
        <v>113</v>
      </c>
      <c r="EU191" t="s">
        <v>113</v>
      </c>
      <c r="EV191" t="s">
        <v>113</v>
      </c>
      <c r="EW191" s="8" t="s">
        <v>113</v>
      </c>
      <c r="EY191" s="8" t="s">
        <v>113</v>
      </c>
      <c r="FA191" s="8"/>
      <c r="FC191" s="8" t="s">
        <v>113</v>
      </c>
      <c r="FD191" s="8" t="s">
        <v>113</v>
      </c>
      <c r="FE191" s="8" t="s">
        <v>113</v>
      </c>
      <c r="FF191" t="s">
        <v>113</v>
      </c>
      <c r="FG191" t="s">
        <v>113</v>
      </c>
      <c r="FH191" s="8" t="s">
        <v>113</v>
      </c>
      <c r="FI191" s="8" t="s">
        <v>113</v>
      </c>
      <c r="FJ191" s="8" t="s">
        <v>113</v>
      </c>
    </row>
    <row r="192" spans="1:166" x14ac:dyDescent="0.2">
      <c r="A192" t="s">
        <v>412</v>
      </c>
      <c r="B192" t="s">
        <v>23</v>
      </c>
      <c r="C192" t="s">
        <v>168</v>
      </c>
      <c r="D192" t="s">
        <v>149</v>
      </c>
      <c r="E192">
        <v>1</v>
      </c>
      <c r="F192" t="s">
        <v>220</v>
      </c>
      <c r="G192">
        <v>13</v>
      </c>
      <c r="H192" s="2" t="s">
        <v>252</v>
      </c>
      <c r="I192" s="3">
        <v>30.745349999999998</v>
      </c>
      <c r="J192" s="3">
        <v>-81.473680000000002</v>
      </c>
      <c r="K192" s="3" t="s">
        <v>489</v>
      </c>
      <c r="L192" t="s">
        <v>113</v>
      </c>
      <c r="M192" t="s">
        <v>113</v>
      </c>
      <c r="N192" t="s">
        <v>113</v>
      </c>
      <c r="O192" t="s">
        <v>113</v>
      </c>
      <c r="P192" t="s">
        <v>113</v>
      </c>
      <c r="Q192" t="s">
        <v>113</v>
      </c>
      <c r="R192">
        <v>0</v>
      </c>
      <c r="S192">
        <v>0</v>
      </c>
      <c r="T192">
        <v>0</v>
      </c>
      <c r="U192" t="s">
        <v>113</v>
      </c>
      <c r="V192" s="9">
        <v>35</v>
      </c>
      <c r="W192" s="9">
        <v>35</v>
      </c>
      <c r="X192" t="s">
        <v>113</v>
      </c>
      <c r="Y192" t="s">
        <v>113</v>
      </c>
      <c r="Z192" s="7">
        <v>6.9</v>
      </c>
      <c r="AA192" s="7">
        <v>6.9</v>
      </c>
      <c r="AB192" t="s">
        <v>113</v>
      </c>
      <c r="AC192" t="s">
        <v>113</v>
      </c>
      <c r="AD192" t="s">
        <v>113</v>
      </c>
      <c r="AE192" t="s">
        <v>113</v>
      </c>
      <c r="AF192" t="s">
        <v>113</v>
      </c>
      <c r="AG192" t="s">
        <v>113</v>
      </c>
      <c r="AH192" s="7">
        <v>-160</v>
      </c>
      <c r="AI192" s="7">
        <v>-160</v>
      </c>
      <c r="AJ192" s="7" t="s">
        <v>113</v>
      </c>
      <c r="AK192" s="7">
        <v>4.6666666666666669E-2</v>
      </c>
      <c r="AL192" s="8">
        <v>-0.13</v>
      </c>
      <c r="AM192" s="8">
        <v>7.0000000000000007E-2</v>
      </c>
      <c r="AN192" s="8">
        <v>0.2</v>
      </c>
      <c r="AO192" s="8">
        <v>6.6666666666666671E-3</v>
      </c>
      <c r="AP192" s="8">
        <v>0.01</v>
      </c>
      <c r="AQ192" s="8">
        <v>0.01</v>
      </c>
      <c r="AR192" s="8">
        <v>0</v>
      </c>
      <c r="AS192" s="8">
        <v>3.3333333333333333E-2</v>
      </c>
      <c r="AT192" s="8">
        <v>0.02</v>
      </c>
      <c r="AU192" s="8">
        <v>0.03</v>
      </c>
      <c r="AV192" s="8">
        <v>0.05</v>
      </c>
      <c r="AW192" s="8">
        <v>9.3333333333333338E-2</v>
      </c>
      <c r="AX192" s="8">
        <v>0.05</v>
      </c>
      <c r="AY192" s="8">
        <v>0.1</v>
      </c>
      <c r="AZ192" s="8">
        <v>0.13</v>
      </c>
      <c r="BA192">
        <v>0</v>
      </c>
      <c r="BB192" t="s">
        <v>113</v>
      </c>
      <c r="BC192" s="9">
        <v>20</v>
      </c>
      <c r="BD192" s="9">
        <v>1</v>
      </c>
      <c r="BE192" s="8" t="s">
        <v>113</v>
      </c>
      <c r="BF192" s="8" t="s">
        <v>113</v>
      </c>
      <c r="BG192" s="8" t="s">
        <v>113</v>
      </c>
      <c r="BH192">
        <v>0.9</v>
      </c>
      <c r="BI192">
        <v>0.1</v>
      </c>
      <c r="BJ192">
        <v>0</v>
      </c>
      <c r="BK192">
        <v>21</v>
      </c>
      <c r="BL192">
        <v>15</v>
      </c>
      <c r="BM192">
        <v>22</v>
      </c>
      <c r="BN192">
        <v>15</v>
      </c>
      <c r="BO192">
        <v>19</v>
      </c>
      <c r="BP192">
        <v>14</v>
      </c>
      <c r="BQ192">
        <v>17</v>
      </c>
      <c r="BR192">
        <v>19</v>
      </c>
      <c r="BS192">
        <v>24</v>
      </c>
      <c r="BT192">
        <v>17</v>
      </c>
      <c r="BU192" t="s">
        <v>111</v>
      </c>
      <c r="BV192" t="s">
        <v>111</v>
      </c>
      <c r="BW192" t="s">
        <v>111</v>
      </c>
      <c r="BX192" t="s">
        <v>111</v>
      </c>
      <c r="BY192" t="s">
        <v>111</v>
      </c>
      <c r="BZ192">
        <v>18.3</v>
      </c>
      <c r="CA192" t="s">
        <v>113</v>
      </c>
      <c r="CB192" t="s">
        <v>113</v>
      </c>
      <c r="CC192" t="s">
        <v>113</v>
      </c>
      <c r="CD192" t="s">
        <v>113</v>
      </c>
      <c r="CE192" t="s">
        <v>113</v>
      </c>
      <c r="CF192" t="s">
        <v>113</v>
      </c>
      <c r="CG192" t="s">
        <v>113</v>
      </c>
      <c r="CH192" t="s">
        <v>113</v>
      </c>
      <c r="CI192" t="s">
        <v>113</v>
      </c>
      <c r="CJ192" t="s">
        <v>113</v>
      </c>
      <c r="CK192" t="s">
        <v>113</v>
      </c>
      <c r="CL192" t="s">
        <v>113</v>
      </c>
      <c r="CM192" t="s">
        <v>113</v>
      </c>
      <c r="CN192" t="s">
        <v>113</v>
      </c>
      <c r="CO192" t="s">
        <v>113</v>
      </c>
      <c r="CP192" t="s">
        <v>113</v>
      </c>
      <c r="CQ192">
        <v>25</v>
      </c>
      <c r="CR192">
        <v>25</v>
      </c>
      <c r="CS192" t="s">
        <v>111</v>
      </c>
      <c r="CT192" t="s">
        <v>111</v>
      </c>
      <c r="CU192">
        <v>3.2188758248682006</v>
      </c>
      <c r="CV192">
        <v>2.9069010598473755</v>
      </c>
      <c r="CW192">
        <v>2.3124420828310108</v>
      </c>
      <c r="CX192">
        <v>10.099057299733335</v>
      </c>
      <c r="CY192">
        <v>0</v>
      </c>
      <c r="CZ192" t="s">
        <v>111</v>
      </c>
      <c r="DA192" t="s">
        <v>111</v>
      </c>
      <c r="DB192">
        <v>0</v>
      </c>
      <c r="DC192">
        <v>0</v>
      </c>
      <c r="DD192" t="s">
        <v>113</v>
      </c>
      <c r="DE192" t="s">
        <v>113</v>
      </c>
      <c r="DF192" t="s">
        <v>113</v>
      </c>
      <c r="DG192" t="s">
        <v>113</v>
      </c>
      <c r="DH192" t="s">
        <v>113</v>
      </c>
      <c r="DI192" t="s">
        <v>113</v>
      </c>
      <c r="DJ192">
        <v>13</v>
      </c>
      <c r="DK192">
        <v>13</v>
      </c>
      <c r="DL192" t="s">
        <v>111</v>
      </c>
      <c r="DM192" t="s">
        <v>111</v>
      </c>
      <c r="DN192" t="s">
        <v>113</v>
      </c>
      <c r="DO192" t="s">
        <v>113</v>
      </c>
      <c r="DP192" t="s">
        <v>113</v>
      </c>
      <c r="DQ192" t="s">
        <v>113</v>
      </c>
      <c r="DR192">
        <v>0</v>
      </c>
      <c r="DS192">
        <v>0</v>
      </c>
      <c r="DT192" t="s">
        <v>111</v>
      </c>
      <c r="DU192" t="s">
        <v>111</v>
      </c>
      <c r="DV192">
        <v>1</v>
      </c>
      <c r="DW192">
        <v>1</v>
      </c>
      <c r="DX192" t="s">
        <v>111</v>
      </c>
      <c r="DY192" t="s">
        <v>111</v>
      </c>
      <c r="DZ192">
        <v>0</v>
      </c>
      <c r="EA192">
        <v>0</v>
      </c>
      <c r="EB192" t="s">
        <v>111</v>
      </c>
      <c r="EC192" t="s">
        <v>111</v>
      </c>
      <c r="ED192" t="s">
        <v>113</v>
      </c>
      <c r="EE192" t="s">
        <v>113</v>
      </c>
      <c r="EF192" t="s">
        <v>113</v>
      </c>
      <c r="EG192" t="s">
        <v>113</v>
      </c>
      <c r="EH192" s="4" t="s">
        <v>113</v>
      </c>
      <c r="EI192" s="10" t="s">
        <v>113</v>
      </c>
      <c r="EJ192" s="10" t="s">
        <v>113</v>
      </c>
      <c r="EK192" s="10" t="s">
        <v>113</v>
      </c>
      <c r="EL192" s="10" t="s">
        <v>113</v>
      </c>
      <c r="EM192">
        <v>0</v>
      </c>
      <c r="EN192" s="10" t="s">
        <v>113</v>
      </c>
      <c r="EO192" s="8">
        <v>35.81818181818182</v>
      </c>
      <c r="EP192" s="8">
        <v>62.87490855888808</v>
      </c>
      <c r="EQ192" t="s">
        <v>113</v>
      </c>
      <c r="ER192" t="s">
        <v>113</v>
      </c>
      <c r="ES192" t="s">
        <v>113</v>
      </c>
      <c r="ET192" t="s">
        <v>113</v>
      </c>
      <c r="EU192" t="s">
        <v>113</v>
      </c>
      <c r="EV192" t="s">
        <v>113</v>
      </c>
      <c r="EW192" s="8" t="s">
        <v>113</v>
      </c>
      <c r="EY192" s="8" t="s">
        <v>113</v>
      </c>
      <c r="FA192" s="8"/>
      <c r="FC192" s="8" t="s">
        <v>113</v>
      </c>
      <c r="FD192" s="8" t="s">
        <v>113</v>
      </c>
      <c r="FE192" s="8" t="s">
        <v>113</v>
      </c>
      <c r="FF192" t="s">
        <v>113</v>
      </c>
      <c r="FG192" t="s">
        <v>113</v>
      </c>
      <c r="FH192" s="8" t="s">
        <v>113</v>
      </c>
      <c r="FI192" s="8" t="s">
        <v>113</v>
      </c>
      <c r="FJ192" s="8" t="s">
        <v>113</v>
      </c>
    </row>
    <row r="193" spans="1:166" x14ac:dyDescent="0.2">
      <c r="A193" t="s">
        <v>413</v>
      </c>
      <c r="B193" t="s">
        <v>23</v>
      </c>
      <c r="C193" t="s">
        <v>168</v>
      </c>
      <c r="D193" t="s">
        <v>149</v>
      </c>
      <c r="E193">
        <v>1</v>
      </c>
      <c r="F193" t="s">
        <v>221</v>
      </c>
      <c r="G193">
        <v>13</v>
      </c>
      <c r="H193" s="2" t="s">
        <v>252</v>
      </c>
      <c r="I193" s="3">
        <v>30.745349999999998</v>
      </c>
      <c r="J193" s="3">
        <v>-81.473680000000002</v>
      </c>
      <c r="K193" s="3" t="s">
        <v>489</v>
      </c>
      <c r="L193" t="s">
        <v>113</v>
      </c>
      <c r="M193" t="s">
        <v>113</v>
      </c>
      <c r="N193" t="s">
        <v>113</v>
      </c>
      <c r="O193" t="s">
        <v>113</v>
      </c>
      <c r="P193" t="s">
        <v>113</v>
      </c>
      <c r="Q193" t="s">
        <v>113</v>
      </c>
      <c r="R193">
        <v>0</v>
      </c>
      <c r="S193">
        <v>0</v>
      </c>
      <c r="T193">
        <v>0</v>
      </c>
      <c r="U193" t="s">
        <v>113</v>
      </c>
      <c r="V193" s="9">
        <v>35</v>
      </c>
      <c r="W193" s="9">
        <v>35</v>
      </c>
      <c r="X193" t="s">
        <v>113</v>
      </c>
      <c r="Y193" t="s">
        <v>113</v>
      </c>
      <c r="Z193" s="7">
        <v>6.9</v>
      </c>
      <c r="AA193" s="7">
        <v>6.9</v>
      </c>
      <c r="AB193" t="s">
        <v>113</v>
      </c>
      <c r="AC193" t="s">
        <v>113</v>
      </c>
      <c r="AD193" t="s">
        <v>113</v>
      </c>
      <c r="AE193" t="s">
        <v>113</v>
      </c>
      <c r="AF193" t="s">
        <v>113</v>
      </c>
      <c r="AG193" t="s">
        <v>113</v>
      </c>
      <c r="AH193" s="7">
        <v>-107</v>
      </c>
      <c r="AI193" s="7">
        <v>-107</v>
      </c>
      <c r="AJ193" s="7" t="s">
        <v>113</v>
      </c>
      <c r="AK193" s="7">
        <v>1</v>
      </c>
      <c r="AL193" s="8">
        <v>2.69</v>
      </c>
      <c r="AM193" s="8">
        <v>0.09</v>
      </c>
      <c r="AN193" s="8">
        <v>0.22</v>
      </c>
      <c r="AO193" s="8">
        <v>1.3333333333333334E-2</v>
      </c>
      <c r="AP193" s="8">
        <v>0.02</v>
      </c>
      <c r="AQ193" s="8">
        <v>0.01</v>
      </c>
      <c r="AR193" s="8">
        <v>0.01</v>
      </c>
      <c r="AS193" s="8">
        <v>0.02</v>
      </c>
      <c r="AT193" s="8">
        <v>0.02</v>
      </c>
      <c r="AU193" s="8">
        <v>0.02</v>
      </c>
      <c r="AV193" s="8">
        <v>0.02</v>
      </c>
      <c r="AW193" s="8">
        <v>6.3333333333333339E-2</v>
      </c>
      <c r="AX193" s="8">
        <v>0.06</v>
      </c>
      <c r="AY193" s="8">
        <v>7.0000000000000007E-2</v>
      </c>
      <c r="AZ193" s="8">
        <v>0.06</v>
      </c>
      <c r="BA193">
        <v>0</v>
      </c>
      <c r="BB193" t="s">
        <v>113</v>
      </c>
      <c r="BC193" s="9">
        <v>50</v>
      </c>
      <c r="BD193" s="9">
        <v>10</v>
      </c>
      <c r="BE193" s="8" t="s">
        <v>113</v>
      </c>
      <c r="BF193" s="8" t="s">
        <v>113</v>
      </c>
      <c r="BG193" s="8" t="s">
        <v>113</v>
      </c>
      <c r="BH193">
        <v>0.8</v>
      </c>
      <c r="BI193">
        <v>0.2</v>
      </c>
      <c r="BJ193">
        <v>0</v>
      </c>
      <c r="BK193">
        <v>24</v>
      </c>
      <c r="BL193">
        <v>28</v>
      </c>
      <c r="BM193">
        <v>20</v>
      </c>
      <c r="BN193">
        <v>20</v>
      </c>
      <c r="BO193">
        <v>27</v>
      </c>
      <c r="BP193">
        <v>26</v>
      </c>
      <c r="BQ193">
        <v>17</v>
      </c>
      <c r="BR193">
        <v>25</v>
      </c>
      <c r="BS193">
        <v>13</v>
      </c>
      <c r="BT193">
        <v>19</v>
      </c>
      <c r="BU193" t="s">
        <v>111</v>
      </c>
      <c r="BV193" t="s">
        <v>111</v>
      </c>
      <c r="BW193" t="s">
        <v>111</v>
      </c>
      <c r="BX193" t="s">
        <v>111</v>
      </c>
      <c r="BY193" t="s">
        <v>111</v>
      </c>
      <c r="BZ193">
        <v>21.9</v>
      </c>
      <c r="CA193" t="s">
        <v>113</v>
      </c>
      <c r="CB193" t="s">
        <v>113</v>
      </c>
      <c r="CC193" t="s">
        <v>113</v>
      </c>
      <c r="CD193" t="s">
        <v>113</v>
      </c>
      <c r="CE193" t="s">
        <v>113</v>
      </c>
      <c r="CF193" t="s">
        <v>113</v>
      </c>
      <c r="CG193" t="s">
        <v>113</v>
      </c>
      <c r="CH193" t="s">
        <v>113</v>
      </c>
      <c r="CI193" t="s">
        <v>113</v>
      </c>
      <c r="CJ193" t="s">
        <v>113</v>
      </c>
      <c r="CK193" t="s">
        <v>113</v>
      </c>
      <c r="CL193" t="s">
        <v>113</v>
      </c>
      <c r="CM193" t="s">
        <v>113</v>
      </c>
      <c r="CN193" t="s">
        <v>113</v>
      </c>
      <c r="CO193" t="s">
        <v>113</v>
      </c>
      <c r="CP193" t="s">
        <v>113</v>
      </c>
      <c r="CQ193">
        <v>20</v>
      </c>
      <c r="CR193">
        <v>20</v>
      </c>
      <c r="CS193" t="s">
        <v>111</v>
      </c>
      <c r="CT193" t="s">
        <v>111</v>
      </c>
      <c r="CU193">
        <v>2.9957322735539909</v>
      </c>
      <c r="CV193">
        <v>3.0864866368224551</v>
      </c>
      <c r="CW193">
        <v>2.4981927845302647</v>
      </c>
      <c r="CX193">
        <v>12.160497451360483</v>
      </c>
      <c r="CY193">
        <v>0</v>
      </c>
      <c r="CZ193" t="s">
        <v>111</v>
      </c>
      <c r="DA193" t="s">
        <v>111</v>
      </c>
      <c r="DB193">
        <v>0</v>
      </c>
      <c r="DC193">
        <v>0</v>
      </c>
      <c r="DD193" t="s">
        <v>113</v>
      </c>
      <c r="DE193" t="s">
        <v>113</v>
      </c>
      <c r="DF193" t="s">
        <v>113</v>
      </c>
      <c r="DG193" t="s">
        <v>113</v>
      </c>
      <c r="DH193" t="s">
        <v>113</v>
      </c>
      <c r="DI193" t="s">
        <v>113</v>
      </c>
      <c r="DJ193">
        <v>1</v>
      </c>
      <c r="DK193">
        <v>1</v>
      </c>
      <c r="DL193" t="s">
        <v>111</v>
      </c>
      <c r="DM193" t="s">
        <v>111</v>
      </c>
      <c r="DN193" t="s">
        <v>113</v>
      </c>
      <c r="DO193" t="s">
        <v>113</v>
      </c>
      <c r="DP193" t="s">
        <v>113</v>
      </c>
      <c r="DQ193" t="s">
        <v>113</v>
      </c>
      <c r="DR193">
        <v>1</v>
      </c>
      <c r="DS193">
        <v>1</v>
      </c>
      <c r="DT193" t="s">
        <v>111</v>
      </c>
      <c r="DU193" t="s">
        <v>111</v>
      </c>
      <c r="DV193">
        <v>11</v>
      </c>
      <c r="DW193">
        <v>11</v>
      </c>
      <c r="DX193" t="s">
        <v>111</v>
      </c>
      <c r="DY193" t="s">
        <v>111</v>
      </c>
      <c r="DZ193">
        <v>3</v>
      </c>
      <c r="EA193">
        <v>3</v>
      </c>
      <c r="EB193" t="s">
        <v>111</v>
      </c>
      <c r="EC193" t="s">
        <v>111</v>
      </c>
      <c r="ED193" t="s">
        <v>113</v>
      </c>
      <c r="EE193" t="s">
        <v>113</v>
      </c>
      <c r="EF193" t="s">
        <v>113</v>
      </c>
      <c r="EG193" t="s">
        <v>113</v>
      </c>
      <c r="EH193" s="4" t="s">
        <v>113</v>
      </c>
      <c r="EI193" s="10" t="s">
        <v>113</v>
      </c>
      <c r="EJ193" s="10" t="s">
        <v>113</v>
      </c>
      <c r="EK193" s="10" t="s">
        <v>113</v>
      </c>
      <c r="EL193" s="10" t="s">
        <v>113</v>
      </c>
      <c r="EM193">
        <v>0</v>
      </c>
      <c r="EN193" s="10" t="s">
        <v>113</v>
      </c>
      <c r="EO193" s="8">
        <v>18.571428571428573</v>
      </c>
      <c r="EP193" s="8">
        <v>54.886003413801504</v>
      </c>
      <c r="EQ193" t="s">
        <v>113</v>
      </c>
      <c r="ER193" t="s">
        <v>113</v>
      </c>
      <c r="ES193" t="s">
        <v>113</v>
      </c>
      <c r="ET193" t="s">
        <v>113</v>
      </c>
      <c r="EU193" t="s">
        <v>113</v>
      </c>
      <c r="EV193" t="s">
        <v>113</v>
      </c>
      <c r="EW193" s="8" t="s">
        <v>113</v>
      </c>
      <c r="EY193" s="8" t="s">
        <v>113</v>
      </c>
      <c r="FA193" s="8"/>
      <c r="FC193" s="8" t="s">
        <v>113</v>
      </c>
      <c r="FD193" s="8" t="s">
        <v>113</v>
      </c>
      <c r="FE193" s="8" t="s">
        <v>113</v>
      </c>
      <c r="FF193" t="s">
        <v>113</v>
      </c>
      <c r="FG193" t="s">
        <v>113</v>
      </c>
      <c r="FH193" s="8" t="s">
        <v>113</v>
      </c>
      <c r="FI193" s="8" t="s">
        <v>113</v>
      </c>
      <c r="FJ193" s="8" t="s">
        <v>113</v>
      </c>
    </row>
    <row r="194" spans="1:166" x14ac:dyDescent="0.2">
      <c r="A194" t="s">
        <v>414</v>
      </c>
      <c r="B194" t="s">
        <v>23</v>
      </c>
      <c r="C194" t="s">
        <v>168</v>
      </c>
      <c r="D194" t="s">
        <v>150</v>
      </c>
      <c r="E194">
        <v>2</v>
      </c>
      <c r="F194" t="s">
        <v>134</v>
      </c>
      <c r="G194">
        <v>13</v>
      </c>
      <c r="H194" s="2" t="s">
        <v>252</v>
      </c>
      <c r="I194">
        <v>30.74446</v>
      </c>
      <c r="J194">
        <v>-81.473979999999997</v>
      </c>
      <c r="K194" s="3" t="s">
        <v>489</v>
      </c>
      <c r="L194" t="s">
        <v>113</v>
      </c>
      <c r="M194" t="s">
        <v>113</v>
      </c>
      <c r="N194" t="s">
        <v>113</v>
      </c>
      <c r="O194" t="s">
        <v>113</v>
      </c>
      <c r="P194" t="s">
        <v>113</v>
      </c>
      <c r="Q194" t="s">
        <v>113</v>
      </c>
      <c r="R194">
        <v>0</v>
      </c>
      <c r="S194">
        <v>0</v>
      </c>
      <c r="T194">
        <v>0</v>
      </c>
      <c r="U194" t="s">
        <v>113</v>
      </c>
      <c r="V194" s="9">
        <v>35</v>
      </c>
      <c r="W194" s="9">
        <v>35</v>
      </c>
      <c r="X194" t="s">
        <v>113</v>
      </c>
      <c r="Y194" t="s">
        <v>113</v>
      </c>
      <c r="Z194" s="7">
        <v>7.8</v>
      </c>
      <c r="AA194" s="7">
        <v>7.8</v>
      </c>
      <c r="AB194" t="s">
        <v>113</v>
      </c>
      <c r="AC194" t="s">
        <v>113</v>
      </c>
      <c r="AD194" t="s">
        <v>113</v>
      </c>
      <c r="AE194" t="s">
        <v>113</v>
      </c>
      <c r="AF194" t="s">
        <v>113</v>
      </c>
      <c r="AG194" t="s">
        <v>113</v>
      </c>
      <c r="AH194" s="7">
        <v>-297</v>
      </c>
      <c r="AI194" s="7">
        <v>-297</v>
      </c>
      <c r="AJ194" s="7" t="s">
        <v>113</v>
      </c>
      <c r="AK194" s="7">
        <v>0.48333333333333334</v>
      </c>
      <c r="AL194" s="8">
        <v>0.33</v>
      </c>
      <c r="AM194" s="8">
        <v>0.67</v>
      </c>
      <c r="AN194" s="8">
        <v>0.45</v>
      </c>
      <c r="AO194" s="8">
        <v>6.6666666666666671E-3</v>
      </c>
      <c r="AP194" s="8">
        <v>0.01</v>
      </c>
      <c r="AQ194" s="8">
        <v>0.01</v>
      </c>
      <c r="AR194" s="8">
        <v>0</v>
      </c>
      <c r="AS194" s="8">
        <v>0.02</v>
      </c>
      <c r="AT194" s="8">
        <v>0.02</v>
      </c>
      <c r="AU194" s="8">
        <v>0.02</v>
      </c>
      <c r="AV194" s="8">
        <v>0.02</v>
      </c>
      <c r="AW194" s="8">
        <v>0.06</v>
      </c>
      <c r="AX194" s="8">
        <v>0.05</v>
      </c>
      <c r="AY194" s="8">
        <v>7.0000000000000007E-2</v>
      </c>
      <c r="AZ194" s="8">
        <v>0.06</v>
      </c>
      <c r="BA194">
        <v>0</v>
      </c>
      <c r="BB194" t="s">
        <v>113</v>
      </c>
      <c r="BC194" s="9">
        <v>15</v>
      </c>
      <c r="BD194" s="9">
        <v>10</v>
      </c>
      <c r="BE194" s="8" t="s">
        <v>113</v>
      </c>
      <c r="BF194" s="8" t="s">
        <v>113</v>
      </c>
      <c r="BG194" s="8" t="s">
        <v>113</v>
      </c>
      <c r="BH194">
        <v>0.95</v>
      </c>
      <c r="BI194">
        <v>0.05</v>
      </c>
      <c r="BJ194">
        <v>0</v>
      </c>
      <c r="BK194">
        <v>16</v>
      </c>
      <c r="BL194">
        <v>15</v>
      </c>
      <c r="BM194">
        <v>15</v>
      </c>
      <c r="BN194">
        <v>16</v>
      </c>
      <c r="BO194">
        <v>21</v>
      </c>
      <c r="BP194">
        <v>18</v>
      </c>
      <c r="BQ194">
        <v>17</v>
      </c>
      <c r="BR194">
        <v>17</v>
      </c>
      <c r="BS194">
        <v>17</v>
      </c>
      <c r="BT194">
        <v>17</v>
      </c>
      <c r="BU194" t="s">
        <v>111</v>
      </c>
      <c r="BV194" t="s">
        <v>111</v>
      </c>
      <c r="BW194" t="s">
        <v>111</v>
      </c>
      <c r="BX194" t="s">
        <v>111</v>
      </c>
      <c r="BY194" t="s">
        <v>111</v>
      </c>
      <c r="BZ194">
        <v>16.899999999999999</v>
      </c>
      <c r="CA194" t="s">
        <v>113</v>
      </c>
      <c r="CB194" t="s">
        <v>113</v>
      </c>
      <c r="CC194" t="s">
        <v>113</v>
      </c>
      <c r="CD194" t="s">
        <v>113</v>
      </c>
      <c r="CE194" t="s">
        <v>113</v>
      </c>
      <c r="CF194" t="s">
        <v>113</v>
      </c>
      <c r="CG194" t="s">
        <v>113</v>
      </c>
      <c r="CH194" t="s">
        <v>113</v>
      </c>
      <c r="CI194" t="s">
        <v>113</v>
      </c>
      <c r="CJ194" t="s">
        <v>113</v>
      </c>
      <c r="CK194" t="s">
        <v>113</v>
      </c>
      <c r="CL194" t="s">
        <v>113</v>
      </c>
      <c r="CM194" t="s">
        <v>113</v>
      </c>
      <c r="CN194" t="s">
        <v>113</v>
      </c>
      <c r="CO194" t="s">
        <v>113</v>
      </c>
      <c r="CP194" t="s">
        <v>113</v>
      </c>
      <c r="CQ194">
        <v>18</v>
      </c>
      <c r="CR194">
        <v>18</v>
      </c>
      <c r="CS194" t="s">
        <v>111</v>
      </c>
      <c r="CT194" t="s">
        <v>111</v>
      </c>
      <c r="CU194">
        <v>2.8903717578961645</v>
      </c>
      <c r="CV194">
        <v>2.8273136219290276</v>
      </c>
      <c r="CW194">
        <v>1.901540989660564</v>
      </c>
      <c r="CX194">
        <v>6.6962052788923652</v>
      </c>
      <c r="CY194">
        <v>0</v>
      </c>
      <c r="CZ194" t="s">
        <v>111</v>
      </c>
      <c r="DA194" t="s">
        <v>111</v>
      </c>
      <c r="DB194">
        <v>0</v>
      </c>
      <c r="DC194">
        <v>0</v>
      </c>
      <c r="DD194" t="s">
        <v>113</v>
      </c>
      <c r="DE194" t="s">
        <v>113</v>
      </c>
      <c r="DF194" t="s">
        <v>113</v>
      </c>
      <c r="DG194" t="s">
        <v>113</v>
      </c>
      <c r="DH194" t="s">
        <v>113</v>
      </c>
      <c r="DI194" t="s">
        <v>113</v>
      </c>
      <c r="DJ194">
        <v>9</v>
      </c>
      <c r="DK194">
        <v>9</v>
      </c>
      <c r="DL194" t="s">
        <v>111</v>
      </c>
      <c r="DM194" t="s">
        <v>111</v>
      </c>
      <c r="DN194" t="s">
        <v>113</v>
      </c>
      <c r="DO194" t="s">
        <v>113</v>
      </c>
      <c r="DP194" t="s">
        <v>113</v>
      </c>
      <c r="DQ194" t="s">
        <v>113</v>
      </c>
      <c r="DR194">
        <v>3</v>
      </c>
      <c r="DS194">
        <v>3</v>
      </c>
      <c r="DT194" t="s">
        <v>111</v>
      </c>
      <c r="DU194" t="s">
        <v>111</v>
      </c>
      <c r="DV194">
        <v>13</v>
      </c>
      <c r="DW194">
        <v>13</v>
      </c>
      <c r="DX194" t="s">
        <v>111</v>
      </c>
      <c r="DY194" t="s">
        <v>111</v>
      </c>
      <c r="DZ194">
        <v>2</v>
      </c>
      <c r="EA194">
        <v>2</v>
      </c>
      <c r="EB194" t="s">
        <v>111</v>
      </c>
      <c r="EC194" t="s">
        <v>111</v>
      </c>
      <c r="ED194" t="s">
        <v>113</v>
      </c>
      <c r="EE194" t="s">
        <v>113</v>
      </c>
      <c r="EF194" t="s">
        <v>113</v>
      </c>
      <c r="EG194" t="s">
        <v>113</v>
      </c>
      <c r="EH194" s="4" t="s">
        <v>113</v>
      </c>
      <c r="EI194" s="10" t="s">
        <v>113</v>
      </c>
      <c r="EJ194" s="10" t="s">
        <v>113</v>
      </c>
      <c r="EK194" s="10" t="s">
        <v>113</v>
      </c>
      <c r="EL194" s="10" t="s">
        <v>113</v>
      </c>
      <c r="EM194">
        <v>0</v>
      </c>
      <c r="EN194" s="10" t="s">
        <v>113</v>
      </c>
      <c r="EO194" s="8">
        <v>31.2</v>
      </c>
      <c r="EP194" s="8">
        <v>48.671055840039017</v>
      </c>
      <c r="EQ194" t="s">
        <v>113</v>
      </c>
      <c r="ER194" t="s">
        <v>113</v>
      </c>
      <c r="ES194" t="s">
        <v>113</v>
      </c>
      <c r="ET194" t="s">
        <v>113</v>
      </c>
      <c r="EU194" t="s">
        <v>113</v>
      </c>
      <c r="EV194" t="s">
        <v>113</v>
      </c>
      <c r="EW194" s="8" t="s">
        <v>113</v>
      </c>
      <c r="EY194" s="8" t="s">
        <v>113</v>
      </c>
      <c r="FA194" s="8"/>
      <c r="FC194" s="8" t="s">
        <v>113</v>
      </c>
      <c r="FD194" s="8" t="s">
        <v>113</v>
      </c>
      <c r="FE194" s="8" t="s">
        <v>113</v>
      </c>
      <c r="FF194" t="s">
        <v>113</v>
      </c>
      <c r="FG194" t="s">
        <v>113</v>
      </c>
      <c r="FH194" s="8" t="s">
        <v>113</v>
      </c>
      <c r="FI194" s="8" t="s">
        <v>113</v>
      </c>
      <c r="FJ194" s="8" t="s">
        <v>113</v>
      </c>
    </row>
    <row r="195" spans="1:166" x14ac:dyDescent="0.2">
      <c r="A195" t="s">
        <v>286</v>
      </c>
      <c r="B195" t="s">
        <v>23</v>
      </c>
      <c r="C195" t="s">
        <v>168</v>
      </c>
      <c r="D195" t="s">
        <v>150</v>
      </c>
      <c r="E195">
        <v>2</v>
      </c>
      <c r="F195" t="s">
        <v>135</v>
      </c>
      <c r="G195">
        <v>13</v>
      </c>
      <c r="H195" s="2" t="s">
        <v>252</v>
      </c>
      <c r="I195">
        <v>30.74446</v>
      </c>
      <c r="J195">
        <v>-81.473979999999997</v>
      </c>
      <c r="K195" s="3" t="s">
        <v>491</v>
      </c>
      <c r="L195" t="s">
        <v>113</v>
      </c>
      <c r="M195" t="s">
        <v>113</v>
      </c>
      <c r="N195" t="s">
        <v>113</v>
      </c>
      <c r="O195" t="s">
        <v>113</v>
      </c>
      <c r="P195" t="s">
        <v>113</v>
      </c>
      <c r="Q195" t="s">
        <v>113</v>
      </c>
      <c r="R195">
        <v>0</v>
      </c>
      <c r="S195">
        <v>0</v>
      </c>
      <c r="T195">
        <v>0</v>
      </c>
      <c r="U195" t="s">
        <v>113</v>
      </c>
      <c r="V195" s="9">
        <v>36</v>
      </c>
      <c r="W195" s="9">
        <v>36</v>
      </c>
      <c r="X195" t="s">
        <v>113</v>
      </c>
      <c r="Y195" t="s">
        <v>113</v>
      </c>
      <c r="Z195" s="7">
        <v>7.8</v>
      </c>
      <c r="AA195" s="7">
        <v>7.8</v>
      </c>
      <c r="AB195" t="s">
        <v>113</v>
      </c>
      <c r="AC195" t="s">
        <v>113</v>
      </c>
      <c r="AD195" t="s">
        <v>113</v>
      </c>
      <c r="AE195" t="s">
        <v>113</v>
      </c>
      <c r="AF195" t="s">
        <v>113</v>
      </c>
      <c r="AG195" t="s">
        <v>113</v>
      </c>
      <c r="AH195" s="7">
        <v>-319</v>
      </c>
      <c r="AI195" s="7">
        <v>-319</v>
      </c>
      <c r="AJ195" s="7" t="s">
        <v>113</v>
      </c>
      <c r="AK195" s="7">
        <v>-3.0000000000000027E-2</v>
      </c>
      <c r="AL195" s="8">
        <v>0.59</v>
      </c>
      <c r="AM195" s="8">
        <v>-0.14000000000000001</v>
      </c>
      <c r="AN195" s="8">
        <v>-0.54</v>
      </c>
      <c r="AO195" s="8">
        <v>1.6666666666666666E-2</v>
      </c>
      <c r="AP195" s="8">
        <v>0.02</v>
      </c>
      <c r="AQ195" s="8">
        <v>0.01</v>
      </c>
      <c r="AR195" s="8">
        <v>0.02</v>
      </c>
      <c r="AS195" s="8">
        <v>3.6666666666666667E-2</v>
      </c>
      <c r="AT195" s="8">
        <v>0.04</v>
      </c>
      <c r="AU195" s="8">
        <v>0.04</v>
      </c>
      <c r="AV195" s="8">
        <v>0.03</v>
      </c>
      <c r="AW195" s="8">
        <v>0.11</v>
      </c>
      <c r="AX195" s="8">
        <v>0.13</v>
      </c>
      <c r="AY195" s="8">
        <v>0.13</v>
      </c>
      <c r="AZ195" s="8">
        <v>7.0000000000000007E-2</v>
      </c>
      <c r="BA195">
        <v>0</v>
      </c>
      <c r="BB195" t="s">
        <v>113</v>
      </c>
      <c r="BC195" s="9">
        <v>5</v>
      </c>
      <c r="BD195" s="9">
        <v>2</v>
      </c>
      <c r="BE195" s="8" t="s">
        <v>113</v>
      </c>
      <c r="BF195" s="8" t="s">
        <v>113</v>
      </c>
      <c r="BG195" s="8" t="s">
        <v>113</v>
      </c>
      <c r="BH195">
        <v>1</v>
      </c>
      <c r="BI195">
        <v>0</v>
      </c>
      <c r="BJ195">
        <v>0</v>
      </c>
      <c r="BK195">
        <v>0</v>
      </c>
      <c r="BL195" t="s">
        <v>113</v>
      </c>
      <c r="BM195" t="s">
        <v>113</v>
      </c>
      <c r="BN195" t="s">
        <v>113</v>
      </c>
      <c r="BO195" t="s">
        <v>113</v>
      </c>
      <c r="BP195" t="s">
        <v>113</v>
      </c>
      <c r="BQ195" t="s">
        <v>113</v>
      </c>
      <c r="BR195" t="s">
        <v>113</v>
      </c>
      <c r="BS195" t="s">
        <v>113</v>
      </c>
      <c r="BT195" t="s">
        <v>113</v>
      </c>
      <c r="BU195" t="s">
        <v>111</v>
      </c>
      <c r="BV195" t="s">
        <v>111</v>
      </c>
      <c r="BW195" t="s">
        <v>111</v>
      </c>
      <c r="BX195" t="s">
        <v>111</v>
      </c>
      <c r="BY195" t="s">
        <v>111</v>
      </c>
      <c r="BZ195">
        <v>0</v>
      </c>
      <c r="CA195" t="s">
        <v>113</v>
      </c>
      <c r="CB195" t="s">
        <v>113</v>
      </c>
      <c r="CC195" t="s">
        <v>113</v>
      </c>
      <c r="CD195" t="s">
        <v>113</v>
      </c>
      <c r="CE195" t="s">
        <v>113</v>
      </c>
      <c r="CF195" t="s">
        <v>113</v>
      </c>
      <c r="CG195" t="s">
        <v>113</v>
      </c>
      <c r="CH195" t="s">
        <v>113</v>
      </c>
      <c r="CI195" t="s">
        <v>113</v>
      </c>
      <c r="CJ195" t="s">
        <v>113</v>
      </c>
      <c r="CK195" t="s">
        <v>113</v>
      </c>
      <c r="CL195" t="s">
        <v>113</v>
      </c>
      <c r="CM195" t="s">
        <v>113</v>
      </c>
      <c r="CN195" t="s">
        <v>113</v>
      </c>
      <c r="CO195" t="s">
        <v>113</v>
      </c>
      <c r="CP195" t="s">
        <v>113</v>
      </c>
      <c r="CQ195">
        <v>0</v>
      </c>
      <c r="CR195">
        <v>0</v>
      </c>
      <c r="CS195" t="s">
        <v>111</v>
      </c>
      <c r="CT195" t="s">
        <v>111</v>
      </c>
      <c r="CU195" t="s">
        <v>111</v>
      </c>
      <c r="CV195" t="s">
        <v>111</v>
      </c>
      <c r="CW195" t="s">
        <v>111</v>
      </c>
      <c r="CX195">
        <v>0</v>
      </c>
      <c r="CY195">
        <v>0</v>
      </c>
      <c r="CZ195" t="s">
        <v>111</v>
      </c>
      <c r="DA195" t="s">
        <v>111</v>
      </c>
      <c r="DB195" t="s">
        <v>113</v>
      </c>
      <c r="DC195" t="s">
        <v>113</v>
      </c>
      <c r="DD195" t="s">
        <v>113</v>
      </c>
      <c r="DE195" t="s">
        <v>113</v>
      </c>
      <c r="DF195" t="s">
        <v>113</v>
      </c>
      <c r="DG195" t="s">
        <v>113</v>
      </c>
      <c r="DH195" t="s">
        <v>113</v>
      </c>
      <c r="DI195" t="s">
        <v>113</v>
      </c>
      <c r="DJ195">
        <v>3</v>
      </c>
      <c r="DK195">
        <v>3</v>
      </c>
      <c r="DL195" t="s">
        <v>111</v>
      </c>
      <c r="DM195" t="s">
        <v>111</v>
      </c>
      <c r="DN195" t="s">
        <v>113</v>
      </c>
      <c r="DO195" t="s">
        <v>113</v>
      </c>
      <c r="DP195" t="s">
        <v>113</v>
      </c>
      <c r="DQ195" t="s">
        <v>113</v>
      </c>
      <c r="DR195">
        <v>0</v>
      </c>
      <c r="DS195">
        <v>0</v>
      </c>
      <c r="DT195" t="s">
        <v>111</v>
      </c>
      <c r="DU195" t="s">
        <v>111</v>
      </c>
      <c r="DV195">
        <v>0</v>
      </c>
      <c r="DW195">
        <v>0</v>
      </c>
      <c r="DX195" t="s">
        <v>111</v>
      </c>
      <c r="DY195" t="s">
        <v>111</v>
      </c>
      <c r="DZ195">
        <v>10</v>
      </c>
      <c r="EA195">
        <v>10</v>
      </c>
      <c r="EB195" t="s">
        <v>111</v>
      </c>
      <c r="EC195" t="s">
        <v>111</v>
      </c>
      <c r="ED195" t="s">
        <v>113</v>
      </c>
      <c r="EE195" t="s">
        <v>113</v>
      </c>
      <c r="EF195" t="s">
        <v>113</v>
      </c>
      <c r="EG195" t="s">
        <v>113</v>
      </c>
      <c r="EH195" s="4" t="s">
        <v>113</v>
      </c>
      <c r="EI195" s="10" t="s">
        <v>113</v>
      </c>
      <c r="EJ195" s="10" t="s">
        <v>113</v>
      </c>
      <c r="EK195" s="10" t="s">
        <v>113</v>
      </c>
      <c r="EL195" s="10" t="s">
        <v>113</v>
      </c>
      <c r="EM195">
        <v>0</v>
      </c>
      <c r="EN195" s="10" t="s">
        <v>113</v>
      </c>
      <c r="EO195" s="8">
        <v>28.478260869565208</v>
      </c>
      <c r="EP195" s="8">
        <v>34.159351377712753</v>
      </c>
      <c r="EQ195" t="s">
        <v>113</v>
      </c>
      <c r="ER195" t="s">
        <v>113</v>
      </c>
      <c r="ES195" t="s">
        <v>113</v>
      </c>
      <c r="ET195" t="s">
        <v>113</v>
      </c>
      <c r="EU195" t="s">
        <v>113</v>
      </c>
      <c r="EV195" t="s">
        <v>113</v>
      </c>
      <c r="EW195" s="8" t="s">
        <v>113</v>
      </c>
      <c r="EY195" s="8" t="s">
        <v>113</v>
      </c>
      <c r="FA195" s="8"/>
      <c r="FC195" s="8" t="s">
        <v>113</v>
      </c>
      <c r="FD195" s="8" t="s">
        <v>113</v>
      </c>
      <c r="FE195" s="8" t="s">
        <v>113</v>
      </c>
      <c r="FF195" t="s">
        <v>113</v>
      </c>
      <c r="FG195" t="s">
        <v>113</v>
      </c>
      <c r="FH195" s="8" t="s">
        <v>113</v>
      </c>
      <c r="FI195" s="8" t="s">
        <v>113</v>
      </c>
      <c r="FJ195" s="8" t="s">
        <v>113</v>
      </c>
    </row>
    <row r="196" spans="1:166" x14ac:dyDescent="0.2">
      <c r="A196" t="s">
        <v>415</v>
      </c>
      <c r="B196" t="s">
        <v>23</v>
      </c>
      <c r="C196" t="s">
        <v>168</v>
      </c>
      <c r="D196" t="s">
        <v>150</v>
      </c>
      <c r="E196">
        <v>2</v>
      </c>
      <c r="F196" t="s">
        <v>220</v>
      </c>
      <c r="G196">
        <v>13</v>
      </c>
      <c r="H196" s="2" t="s">
        <v>252</v>
      </c>
      <c r="I196">
        <v>30.74446</v>
      </c>
      <c r="J196">
        <v>-81.473979999999997</v>
      </c>
      <c r="K196" s="3" t="s">
        <v>489</v>
      </c>
      <c r="L196" t="s">
        <v>113</v>
      </c>
      <c r="M196" t="s">
        <v>113</v>
      </c>
      <c r="N196" t="s">
        <v>113</v>
      </c>
      <c r="O196" t="s">
        <v>113</v>
      </c>
      <c r="P196" t="s">
        <v>113</v>
      </c>
      <c r="Q196" t="s">
        <v>113</v>
      </c>
      <c r="R196">
        <v>0</v>
      </c>
      <c r="S196">
        <v>0</v>
      </c>
      <c r="T196">
        <v>0</v>
      </c>
      <c r="U196" t="s">
        <v>113</v>
      </c>
      <c r="V196" s="9">
        <v>34</v>
      </c>
      <c r="W196" s="9">
        <v>34</v>
      </c>
      <c r="X196" t="s">
        <v>113</v>
      </c>
      <c r="Y196" t="s">
        <v>113</v>
      </c>
      <c r="Z196" s="7">
        <v>6.5</v>
      </c>
      <c r="AA196" s="7">
        <v>6.5</v>
      </c>
      <c r="AB196" t="s">
        <v>113</v>
      </c>
      <c r="AC196" t="s">
        <v>113</v>
      </c>
      <c r="AD196" t="s">
        <v>113</v>
      </c>
      <c r="AE196" t="s">
        <v>113</v>
      </c>
      <c r="AF196" t="s">
        <v>113</v>
      </c>
      <c r="AG196" t="s">
        <v>113</v>
      </c>
      <c r="AH196" s="7">
        <v>-216</v>
      </c>
      <c r="AI196" s="7">
        <v>-216</v>
      </c>
      <c r="AJ196" s="7" t="s">
        <v>113</v>
      </c>
      <c r="AK196" s="7">
        <v>1.42</v>
      </c>
      <c r="AL196" s="8">
        <v>1.56</v>
      </c>
      <c r="AM196" s="8">
        <v>1.61</v>
      </c>
      <c r="AN196" s="8">
        <v>1.0900000000000001</v>
      </c>
      <c r="AO196" s="8">
        <v>0.01</v>
      </c>
      <c r="AP196" s="8">
        <v>0.01</v>
      </c>
      <c r="AQ196" s="8">
        <v>0.01</v>
      </c>
      <c r="AR196" s="8">
        <v>0.01</v>
      </c>
      <c r="AS196" s="8">
        <v>0.03</v>
      </c>
      <c r="AT196" s="8">
        <v>0.03</v>
      </c>
      <c r="AU196" s="8">
        <v>0.03</v>
      </c>
      <c r="AV196" s="8">
        <v>0.03</v>
      </c>
      <c r="AW196" s="8">
        <v>0.08</v>
      </c>
      <c r="AX196" s="8">
        <v>7.0000000000000007E-2</v>
      </c>
      <c r="AY196" s="8">
        <v>0.08</v>
      </c>
      <c r="AZ196" s="8">
        <v>0.09</v>
      </c>
      <c r="BA196">
        <v>0</v>
      </c>
      <c r="BB196" t="s">
        <v>113</v>
      </c>
      <c r="BC196" s="9">
        <v>45</v>
      </c>
      <c r="BD196" s="9">
        <v>35</v>
      </c>
      <c r="BE196" s="8" t="s">
        <v>113</v>
      </c>
      <c r="BF196" s="8" t="s">
        <v>113</v>
      </c>
      <c r="BG196" s="8" t="s">
        <v>113</v>
      </c>
      <c r="BH196">
        <v>0.95</v>
      </c>
      <c r="BI196">
        <v>0.05</v>
      </c>
      <c r="BJ196">
        <v>0</v>
      </c>
      <c r="BK196">
        <v>36</v>
      </c>
      <c r="BL196">
        <v>31</v>
      </c>
      <c r="BM196">
        <v>39</v>
      </c>
      <c r="BN196">
        <v>33</v>
      </c>
      <c r="BO196">
        <v>34</v>
      </c>
      <c r="BP196">
        <v>37</v>
      </c>
      <c r="BQ196">
        <v>17</v>
      </c>
      <c r="BR196">
        <v>17</v>
      </c>
      <c r="BS196">
        <v>27</v>
      </c>
      <c r="BT196">
        <v>28</v>
      </c>
      <c r="BU196" t="s">
        <v>111</v>
      </c>
      <c r="BV196" t="s">
        <v>111</v>
      </c>
      <c r="BW196" t="s">
        <v>111</v>
      </c>
      <c r="BX196" t="s">
        <v>111</v>
      </c>
      <c r="BY196" t="s">
        <v>111</v>
      </c>
      <c r="BZ196">
        <v>29.9</v>
      </c>
      <c r="CA196" t="s">
        <v>113</v>
      </c>
      <c r="CB196" t="s">
        <v>113</v>
      </c>
      <c r="CC196" t="s">
        <v>113</v>
      </c>
      <c r="CD196" t="s">
        <v>113</v>
      </c>
      <c r="CE196" t="s">
        <v>113</v>
      </c>
      <c r="CF196" t="s">
        <v>113</v>
      </c>
      <c r="CG196" t="s">
        <v>113</v>
      </c>
      <c r="CH196" t="s">
        <v>113</v>
      </c>
      <c r="CI196" t="s">
        <v>113</v>
      </c>
      <c r="CJ196" t="s">
        <v>113</v>
      </c>
      <c r="CK196" t="s">
        <v>113</v>
      </c>
      <c r="CL196" t="s">
        <v>113</v>
      </c>
      <c r="CM196" t="s">
        <v>113</v>
      </c>
      <c r="CN196" t="s">
        <v>113</v>
      </c>
      <c r="CO196" t="s">
        <v>113</v>
      </c>
      <c r="CP196" t="s">
        <v>113</v>
      </c>
      <c r="CQ196">
        <v>27</v>
      </c>
      <c r="CR196">
        <v>27</v>
      </c>
      <c r="CS196" t="s">
        <v>111</v>
      </c>
      <c r="CT196" t="s">
        <v>111</v>
      </c>
      <c r="CU196">
        <v>3.2958368660043291</v>
      </c>
      <c r="CV196">
        <v>3.3978584803966405</v>
      </c>
      <c r="CW196">
        <v>3.3484186151812843</v>
      </c>
      <c r="CX196">
        <v>28.457695474215793</v>
      </c>
      <c r="CY196">
        <v>0</v>
      </c>
      <c r="CZ196" t="s">
        <v>111</v>
      </c>
      <c r="DA196" t="s">
        <v>111</v>
      </c>
      <c r="DB196">
        <v>0</v>
      </c>
      <c r="DC196">
        <v>0</v>
      </c>
      <c r="DD196" t="s">
        <v>113</v>
      </c>
      <c r="DE196" t="s">
        <v>113</v>
      </c>
      <c r="DF196" t="s">
        <v>113</v>
      </c>
      <c r="DG196" t="s">
        <v>113</v>
      </c>
      <c r="DH196" t="s">
        <v>113</v>
      </c>
      <c r="DI196" t="s">
        <v>113</v>
      </c>
      <c r="DJ196">
        <v>1</v>
      </c>
      <c r="DK196">
        <v>1</v>
      </c>
      <c r="DL196" t="s">
        <v>111</v>
      </c>
      <c r="DM196" t="s">
        <v>111</v>
      </c>
      <c r="DN196" t="s">
        <v>113</v>
      </c>
      <c r="DO196" t="s">
        <v>113</v>
      </c>
      <c r="DP196" t="s">
        <v>113</v>
      </c>
      <c r="DQ196" t="s">
        <v>113</v>
      </c>
      <c r="DR196">
        <v>1</v>
      </c>
      <c r="DS196">
        <v>1</v>
      </c>
      <c r="DT196" t="s">
        <v>111</v>
      </c>
      <c r="DU196" t="s">
        <v>111</v>
      </c>
      <c r="DV196">
        <v>10</v>
      </c>
      <c r="DW196">
        <v>10</v>
      </c>
      <c r="DX196" t="s">
        <v>111</v>
      </c>
      <c r="DY196" t="s">
        <v>111</v>
      </c>
      <c r="DZ196">
        <v>7</v>
      </c>
      <c r="EA196">
        <v>7</v>
      </c>
      <c r="EB196" t="s">
        <v>111</v>
      </c>
      <c r="EC196" t="s">
        <v>111</v>
      </c>
      <c r="ED196" t="s">
        <v>113</v>
      </c>
      <c r="EE196" t="s">
        <v>113</v>
      </c>
      <c r="EF196" t="s">
        <v>113</v>
      </c>
      <c r="EG196" t="s">
        <v>113</v>
      </c>
      <c r="EH196" s="4" t="s">
        <v>113</v>
      </c>
      <c r="EI196" s="10" t="s">
        <v>113</v>
      </c>
      <c r="EJ196" s="10" t="s">
        <v>113</v>
      </c>
      <c r="EK196" s="10" t="s">
        <v>113</v>
      </c>
      <c r="EL196" s="10" t="s">
        <v>113</v>
      </c>
      <c r="EM196">
        <v>0</v>
      </c>
      <c r="EN196" s="10" t="s">
        <v>113</v>
      </c>
      <c r="EO196" s="8">
        <v>29.387755102040824</v>
      </c>
      <c r="EP196" s="8">
        <v>56.391733723482076</v>
      </c>
      <c r="EQ196" t="s">
        <v>113</v>
      </c>
      <c r="ER196" t="s">
        <v>113</v>
      </c>
      <c r="ES196" t="s">
        <v>113</v>
      </c>
      <c r="ET196" t="s">
        <v>113</v>
      </c>
      <c r="EU196" t="s">
        <v>113</v>
      </c>
      <c r="EV196" t="s">
        <v>113</v>
      </c>
      <c r="EW196" s="8" t="s">
        <v>113</v>
      </c>
      <c r="EY196" s="8" t="s">
        <v>113</v>
      </c>
      <c r="FA196" s="8"/>
      <c r="FC196" s="8" t="s">
        <v>113</v>
      </c>
      <c r="FD196" s="8" t="s">
        <v>113</v>
      </c>
      <c r="FE196" s="8" t="s">
        <v>113</v>
      </c>
      <c r="FF196" t="s">
        <v>113</v>
      </c>
      <c r="FG196" t="s">
        <v>113</v>
      </c>
      <c r="FH196" s="8" t="s">
        <v>113</v>
      </c>
      <c r="FI196" s="8" t="s">
        <v>113</v>
      </c>
      <c r="FJ196" s="8" t="s">
        <v>113</v>
      </c>
    </row>
    <row r="197" spans="1:166" x14ac:dyDescent="0.2">
      <c r="A197" t="s">
        <v>416</v>
      </c>
      <c r="B197" t="s">
        <v>23</v>
      </c>
      <c r="C197" t="s">
        <v>168</v>
      </c>
      <c r="D197" t="s">
        <v>150</v>
      </c>
      <c r="E197">
        <v>2</v>
      </c>
      <c r="F197" t="s">
        <v>221</v>
      </c>
      <c r="G197">
        <v>13</v>
      </c>
      <c r="H197" s="2" t="s">
        <v>252</v>
      </c>
      <c r="I197">
        <v>30.74446</v>
      </c>
      <c r="J197">
        <v>-81.473979999999997</v>
      </c>
      <c r="K197" s="3" t="s">
        <v>489</v>
      </c>
      <c r="L197" t="s">
        <v>113</v>
      </c>
      <c r="M197" t="s">
        <v>113</v>
      </c>
      <c r="N197" t="s">
        <v>113</v>
      </c>
      <c r="O197" t="s">
        <v>113</v>
      </c>
      <c r="P197" t="s">
        <v>113</v>
      </c>
      <c r="Q197" t="s">
        <v>113</v>
      </c>
      <c r="R197">
        <v>0</v>
      </c>
      <c r="S197">
        <v>0</v>
      </c>
      <c r="T197">
        <v>0</v>
      </c>
      <c r="U197" t="s">
        <v>113</v>
      </c>
      <c r="V197" s="9">
        <v>34</v>
      </c>
      <c r="W197" s="9">
        <v>34</v>
      </c>
      <c r="X197" t="s">
        <v>113</v>
      </c>
      <c r="Y197" t="s">
        <v>113</v>
      </c>
      <c r="Z197" s="7">
        <v>7.4</v>
      </c>
      <c r="AA197" s="7">
        <v>7.4</v>
      </c>
      <c r="AB197" t="s">
        <v>113</v>
      </c>
      <c r="AC197" t="s">
        <v>113</v>
      </c>
      <c r="AD197" t="s">
        <v>113</v>
      </c>
      <c r="AE197" t="s">
        <v>113</v>
      </c>
      <c r="AF197" t="s">
        <v>113</v>
      </c>
      <c r="AG197" t="s">
        <v>113</v>
      </c>
      <c r="AH197" s="7">
        <v>-188</v>
      </c>
      <c r="AI197" s="7">
        <v>-188</v>
      </c>
      <c r="AJ197" s="7" t="s">
        <v>113</v>
      </c>
      <c r="AK197" s="7">
        <v>6.3333333333333339E-2</v>
      </c>
      <c r="AL197" s="8">
        <v>0.36</v>
      </c>
      <c r="AM197" s="8">
        <v>0.02</v>
      </c>
      <c r="AN197" s="8">
        <v>-0.19</v>
      </c>
      <c r="AO197" s="8">
        <v>0.01</v>
      </c>
      <c r="AP197" s="8">
        <v>0.01</v>
      </c>
      <c r="AQ197" s="8">
        <v>0.01</v>
      </c>
      <c r="AR197" s="8">
        <v>0.01</v>
      </c>
      <c r="AS197" s="8">
        <v>2.6666666666666668E-2</v>
      </c>
      <c r="AT197" s="8">
        <v>0.03</v>
      </c>
      <c r="AU197" s="8">
        <v>0.02</v>
      </c>
      <c r="AV197" s="8">
        <v>0.03</v>
      </c>
      <c r="AW197" s="8">
        <v>7.6666666666666661E-2</v>
      </c>
      <c r="AX197" s="8">
        <v>0.09</v>
      </c>
      <c r="AY197" s="8">
        <v>0.06</v>
      </c>
      <c r="AZ197" s="8">
        <v>0.08</v>
      </c>
      <c r="BA197">
        <v>0</v>
      </c>
      <c r="BB197" t="s">
        <v>113</v>
      </c>
      <c r="BC197" s="9">
        <v>35</v>
      </c>
      <c r="BD197" s="9">
        <v>25</v>
      </c>
      <c r="BE197" s="8" t="s">
        <v>113</v>
      </c>
      <c r="BF197" s="8" t="s">
        <v>113</v>
      </c>
      <c r="BG197" s="8" t="s">
        <v>113</v>
      </c>
      <c r="BH197">
        <v>0.95</v>
      </c>
      <c r="BI197">
        <v>0.05</v>
      </c>
      <c r="BJ197">
        <v>0</v>
      </c>
      <c r="BK197">
        <v>25</v>
      </c>
      <c r="BL197">
        <v>12</v>
      </c>
      <c r="BM197">
        <v>28</v>
      </c>
      <c r="BN197">
        <v>15</v>
      </c>
      <c r="BO197">
        <v>19</v>
      </c>
      <c r="BP197">
        <v>22</v>
      </c>
      <c r="BQ197">
        <v>16</v>
      </c>
      <c r="BR197">
        <v>20</v>
      </c>
      <c r="BS197">
        <v>23</v>
      </c>
      <c r="BT197">
        <v>37</v>
      </c>
      <c r="BU197" t="s">
        <v>111</v>
      </c>
      <c r="BV197" t="s">
        <v>111</v>
      </c>
      <c r="BW197" t="s">
        <v>111</v>
      </c>
      <c r="BX197" t="s">
        <v>111</v>
      </c>
      <c r="BY197" t="s">
        <v>111</v>
      </c>
      <c r="BZ197">
        <v>21.7</v>
      </c>
      <c r="CA197" t="s">
        <v>113</v>
      </c>
      <c r="CB197" t="s">
        <v>113</v>
      </c>
      <c r="CC197" t="s">
        <v>113</v>
      </c>
      <c r="CD197" t="s">
        <v>113</v>
      </c>
      <c r="CE197" t="s">
        <v>113</v>
      </c>
      <c r="CF197" t="s">
        <v>113</v>
      </c>
      <c r="CG197" t="s">
        <v>113</v>
      </c>
      <c r="CH197" t="s">
        <v>113</v>
      </c>
      <c r="CI197" t="s">
        <v>113</v>
      </c>
      <c r="CJ197" t="s">
        <v>113</v>
      </c>
      <c r="CK197" t="s">
        <v>113</v>
      </c>
      <c r="CL197" t="s">
        <v>113</v>
      </c>
      <c r="CM197" t="s">
        <v>113</v>
      </c>
      <c r="CN197" t="s">
        <v>113</v>
      </c>
      <c r="CO197" t="s">
        <v>113</v>
      </c>
      <c r="CP197" t="s">
        <v>113</v>
      </c>
      <c r="CQ197">
        <v>45</v>
      </c>
      <c r="CR197">
        <v>45</v>
      </c>
      <c r="CS197" t="s">
        <v>111</v>
      </c>
      <c r="CT197" t="s">
        <v>111</v>
      </c>
      <c r="CU197">
        <v>3.8066624897703196</v>
      </c>
      <c r="CV197">
        <v>3.0773122605464138</v>
      </c>
      <c r="CW197">
        <v>3.1033825957185663</v>
      </c>
      <c r="CX197">
        <v>22.273165113684556</v>
      </c>
      <c r="CY197">
        <v>0</v>
      </c>
      <c r="CZ197" t="s">
        <v>111</v>
      </c>
      <c r="DA197" t="s">
        <v>111</v>
      </c>
      <c r="DB197">
        <v>0</v>
      </c>
      <c r="DC197">
        <v>0</v>
      </c>
      <c r="DD197" t="s">
        <v>113</v>
      </c>
      <c r="DE197" t="s">
        <v>113</v>
      </c>
      <c r="DF197" t="s">
        <v>113</v>
      </c>
      <c r="DG197" t="s">
        <v>113</v>
      </c>
      <c r="DH197" t="s">
        <v>113</v>
      </c>
      <c r="DI197" t="s">
        <v>113</v>
      </c>
      <c r="DJ197">
        <v>24</v>
      </c>
      <c r="DK197">
        <v>24</v>
      </c>
      <c r="DL197" t="s">
        <v>111</v>
      </c>
      <c r="DM197" t="s">
        <v>111</v>
      </c>
      <c r="DN197" t="s">
        <v>113</v>
      </c>
      <c r="DO197" t="s">
        <v>113</v>
      </c>
      <c r="DP197" t="s">
        <v>113</v>
      </c>
      <c r="DQ197" t="s">
        <v>113</v>
      </c>
      <c r="DR197">
        <v>0</v>
      </c>
      <c r="DS197">
        <v>0</v>
      </c>
      <c r="DT197" t="s">
        <v>111</v>
      </c>
      <c r="DU197" t="s">
        <v>111</v>
      </c>
      <c r="DV197">
        <v>10</v>
      </c>
      <c r="DW197">
        <v>10</v>
      </c>
      <c r="DX197" t="s">
        <v>111</v>
      </c>
      <c r="DY197" t="s">
        <v>111</v>
      </c>
      <c r="DZ197">
        <v>0</v>
      </c>
      <c r="EA197">
        <v>0</v>
      </c>
      <c r="EB197" t="s">
        <v>111</v>
      </c>
      <c r="EC197" t="s">
        <v>111</v>
      </c>
      <c r="ED197" t="s">
        <v>113</v>
      </c>
      <c r="EE197" t="s">
        <v>113</v>
      </c>
      <c r="EF197" t="s">
        <v>113</v>
      </c>
      <c r="EG197" t="s">
        <v>113</v>
      </c>
      <c r="EH197" s="4" t="s">
        <v>113</v>
      </c>
      <c r="EI197" s="10" t="s">
        <v>113</v>
      </c>
      <c r="EJ197" s="10" t="s">
        <v>113</v>
      </c>
      <c r="EK197" s="10" t="s">
        <v>113</v>
      </c>
      <c r="EL197" s="10" t="s">
        <v>113</v>
      </c>
      <c r="EM197">
        <v>0</v>
      </c>
      <c r="EN197" s="10" t="s">
        <v>113</v>
      </c>
      <c r="EO197" s="8">
        <v>22.452830188679236</v>
      </c>
      <c r="EP197" s="8">
        <v>66.157644476956847</v>
      </c>
      <c r="EQ197" t="s">
        <v>113</v>
      </c>
      <c r="ER197" t="s">
        <v>113</v>
      </c>
      <c r="ES197" t="s">
        <v>113</v>
      </c>
      <c r="ET197" t="s">
        <v>113</v>
      </c>
      <c r="EU197" t="s">
        <v>113</v>
      </c>
      <c r="EV197" t="s">
        <v>113</v>
      </c>
      <c r="EW197" s="8" t="s">
        <v>113</v>
      </c>
      <c r="EY197" s="8" t="s">
        <v>113</v>
      </c>
      <c r="FA197" s="8"/>
      <c r="FC197" s="8" t="s">
        <v>113</v>
      </c>
      <c r="FD197" s="8" t="s">
        <v>113</v>
      </c>
      <c r="FE197" s="8" t="s">
        <v>113</v>
      </c>
      <c r="FF197" t="s">
        <v>113</v>
      </c>
      <c r="FG197" t="s">
        <v>113</v>
      </c>
      <c r="FH197" s="8" t="s">
        <v>113</v>
      </c>
      <c r="FI197" s="8" t="s">
        <v>113</v>
      </c>
      <c r="FJ197" s="8" t="s">
        <v>113</v>
      </c>
    </row>
    <row r="198" spans="1:166" x14ac:dyDescent="0.2">
      <c r="A198" t="s">
        <v>417</v>
      </c>
      <c r="B198" t="s">
        <v>23</v>
      </c>
      <c r="C198" t="s">
        <v>168</v>
      </c>
      <c r="D198" t="s">
        <v>151</v>
      </c>
      <c r="E198">
        <v>3</v>
      </c>
      <c r="F198" t="s">
        <v>134</v>
      </c>
      <c r="G198">
        <v>13</v>
      </c>
      <c r="H198" s="2" t="s">
        <v>252</v>
      </c>
      <c r="I198" s="3">
        <v>30.743269999999999</v>
      </c>
      <c r="J198" s="3">
        <v>-81.474559999999997</v>
      </c>
      <c r="K198" s="3" t="s">
        <v>489</v>
      </c>
      <c r="L198" t="s">
        <v>113</v>
      </c>
      <c r="M198" t="s">
        <v>113</v>
      </c>
      <c r="N198" t="s">
        <v>113</v>
      </c>
      <c r="O198" t="s">
        <v>113</v>
      </c>
      <c r="P198" t="s">
        <v>113</v>
      </c>
      <c r="Q198" t="s">
        <v>113</v>
      </c>
      <c r="R198">
        <v>0</v>
      </c>
      <c r="S198">
        <v>0</v>
      </c>
      <c r="T198">
        <v>0</v>
      </c>
      <c r="U198" t="s">
        <v>113</v>
      </c>
      <c r="V198" s="9">
        <v>39</v>
      </c>
      <c r="W198" s="9">
        <v>39</v>
      </c>
      <c r="X198" t="s">
        <v>113</v>
      </c>
      <c r="Y198" t="s">
        <v>113</v>
      </c>
      <c r="Z198" s="7">
        <v>6.3</v>
      </c>
      <c r="AA198" s="7">
        <v>6.3</v>
      </c>
      <c r="AB198" t="s">
        <v>113</v>
      </c>
      <c r="AC198" t="s">
        <v>113</v>
      </c>
      <c r="AD198" t="s">
        <v>113</v>
      </c>
      <c r="AE198" t="s">
        <v>113</v>
      </c>
      <c r="AF198" t="s">
        <v>113</v>
      </c>
      <c r="AG198" t="s">
        <v>113</v>
      </c>
      <c r="AH198" s="7">
        <v>22</v>
      </c>
      <c r="AI198" s="7">
        <v>22</v>
      </c>
      <c r="AJ198" s="7" t="s">
        <v>113</v>
      </c>
      <c r="AK198" s="7">
        <v>4.583333333333333</v>
      </c>
      <c r="AL198" s="8">
        <v>4.95</v>
      </c>
      <c r="AM198" s="8">
        <v>2.4500000000000002</v>
      </c>
      <c r="AN198" s="8">
        <v>6.35</v>
      </c>
      <c r="AO198" s="8">
        <v>6.6666666666666671E-3</v>
      </c>
      <c r="AP198" s="8">
        <v>0</v>
      </c>
      <c r="AQ198" s="8">
        <v>0.01</v>
      </c>
      <c r="AR198" s="8">
        <v>0.01</v>
      </c>
      <c r="AS198" s="8">
        <v>3.3333333333333333E-2</v>
      </c>
      <c r="AT198" s="8">
        <v>0.03</v>
      </c>
      <c r="AU198" s="8">
        <v>0.04</v>
      </c>
      <c r="AV198" s="8">
        <v>0.03</v>
      </c>
      <c r="AW198" s="8">
        <v>7.0000000000000007E-2</v>
      </c>
      <c r="AX198" s="8">
        <v>0.08</v>
      </c>
      <c r="AY198" s="8">
        <v>7.0000000000000007E-2</v>
      </c>
      <c r="AZ198" s="8">
        <v>0.06</v>
      </c>
      <c r="BA198">
        <v>0</v>
      </c>
      <c r="BB198" t="s">
        <v>113</v>
      </c>
      <c r="BC198" s="9">
        <v>65</v>
      </c>
      <c r="BD198" s="9">
        <v>25</v>
      </c>
      <c r="BE198" s="8" t="s">
        <v>113</v>
      </c>
      <c r="BF198" s="8" t="s">
        <v>113</v>
      </c>
      <c r="BG198" s="8" t="s">
        <v>113</v>
      </c>
      <c r="BH198">
        <v>0.35</v>
      </c>
      <c r="BI198">
        <v>0.15</v>
      </c>
      <c r="BJ198">
        <v>0.5</v>
      </c>
      <c r="BK198">
        <v>21</v>
      </c>
      <c r="BL198">
        <v>50</v>
      </c>
      <c r="BM198">
        <v>21</v>
      </c>
      <c r="BN198">
        <v>32</v>
      </c>
      <c r="BO198">
        <v>22</v>
      </c>
      <c r="BP198">
        <v>33</v>
      </c>
      <c r="BQ198">
        <v>25</v>
      </c>
      <c r="BR198">
        <v>24</v>
      </c>
      <c r="BS198">
        <v>24</v>
      </c>
      <c r="BT198">
        <v>25</v>
      </c>
      <c r="BU198" t="s">
        <v>111</v>
      </c>
      <c r="BV198" t="s">
        <v>111</v>
      </c>
      <c r="BW198" t="s">
        <v>111</v>
      </c>
      <c r="BX198" t="s">
        <v>111</v>
      </c>
      <c r="BY198" t="s">
        <v>111</v>
      </c>
      <c r="BZ198">
        <v>27.7</v>
      </c>
      <c r="CA198" t="s">
        <v>113</v>
      </c>
      <c r="CB198" t="s">
        <v>113</v>
      </c>
      <c r="CC198" t="s">
        <v>113</v>
      </c>
      <c r="CD198" t="s">
        <v>113</v>
      </c>
      <c r="CE198" t="s">
        <v>113</v>
      </c>
      <c r="CF198" t="s">
        <v>113</v>
      </c>
      <c r="CG198" t="s">
        <v>113</v>
      </c>
      <c r="CH198" t="s">
        <v>113</v>
      </c>
      <c r="CI198" t="s">
        <v>113</v>
      </c>
      <c r="CJ198" t="s">
        <v>113</v>
      </c>
      <c r="CK198" t="s">
        <v>113</v>
      </c>
      <c r="CL198" t="s">
        <v>113</v>
      </c>
      <c r="CM198" t="s">
        <v>113</v>
      </c>
      <c r="CN198" t="s">
        <v>113</v>
      </c>
      <c r="CO198" t="s">
        <v>113</v>
      </c>
      <c r="CP198" t="s">
        <v>113</v>
      </c>
      <c r="CQ198">
        <v>42</v>
      </c>
      <c r="CR198">
        <v>42</v>
      </c>
      <c r="CS198" t="s">
        <v>111</v>
      </c>
      <c r="CT198" t="s">
        <v>111</v>
      </c>
      <c r="CU198">
        <v>3.7376696182833684</v>
      </c>
      <c r="CV198">
        <v>3.3214324131932926</v>
      </c>
      <c r="CW198">
        <v>3.5360423318256289</v>
      </c>
      <c r="CX198">
        <v>34.33078013600646</v>
      </c>
      <c r="CY198">
        <v>0</v>
      </c>
      <c r="CZ198" t="s">
        <v>111</v>
      </c>
      <c r="DA198" t="s">
        <v>111</v>
      </c>
      <c r="DB198">
        <v>0</v>
      </c>
      <c r="DC198">
        <v>0</v>
      </c>
      <c r="DD198" t="s">
        <v>113</v>
      </c>
      <c r="DE198" t="s">
        <v>113</v>
      </c>
      <c r="DF198" t="s">
        <v>113</v>
      </c>
      <c r="DG198" t="s">
        <v>113</v>
      </c>
      <c r="DH198" t="s">
        <v>113</v>
      </c>
      <c r="DI198" t="s">
        <v>113</v>
      </c>
      <c r="DJ198">
        <v>1</v>
      </c>
      <c r="DK198">
        <v>1</v>
      </c>
      <c r="DL198" t="s">
        <v>111</v>
      </c>
      <c r="DM198" t="s">
        <v>111</v>
      </c>
      <c r="DN198" t="s">
        <v>113</v>
      </c>
      <c r="DO198" t="s">
        <v>113</v>
      </c>
      <c r="DP198" t="s">
        <v>113</v>
      </c>
      <c r="DQ198" t="s">
        <v>113</v>
      </c>
      <c r="DR198">
        <v>3</v>
      </c>
      <c r="DS198">
        <v>3</v>
      </c>
      <c r="DT198" t="s">
        <v>111</v>
      </c>
      <c r="DU198" t="s">
        <v>111</v>
      </c>
      <c r="DV198">
        <v>7</v>
      </c>
      <c r="DW198">
        <v>7</v>
      </c>
      <c r="DX198" t="s">
        <v>111</v>
      </c>
      <c r="DY198" t="s">
        <v>111</v>
      </c>
      <c r="DZ198">
        <v>6</v>
      </c>
      <c r="EA198">
        <v>6</v>
      </c>
      <c r="EB198" t="s">
        <v>111</v>
      </c>
      <c r="EC198" t="s">
        <v>111</v>
      </c>
      <c r="ED198" t="s">
        <v>113</v>
      </c>
      <c r="EE198" t="s">
        <v>113</v>
      </c>
      <c r="EF198" t="s">
        <v>113</v>
      </c>
      <c r="EG198" t="s">
        <v>113</v>
      </c>
      <c r="EH198" s="4" t="s">
        <v>113</v>
      </c>
      <c r="EI198" s="10">
        <v>0.59299999999999997</v>
      </c>
      <c r="EJ198" s="10">
        <v>0.95899999999999996</v>
      </c>
      <c r="EK198" s="10">
        <v>0.36599999999999999</v>
      </c>
      <c r="EL198" s="10" t="s">
        <v>113</v>
      </c>
      <c r="EM198">
        <v>0</v>
      </c>
      <c r="EN198" s="10" t="s">
        <v>113</v>
      </c>
      <c r="EO198" s="8">
        <v>16.136363636363644</v>
      </c>
      <c r="EP198" s="8">
        <v>28.21872713972202</v>
      </c>
      <c r="EQ198" t="s">
        <v>113</v>
      </c>
      <c r="ER198" t="s">
        <v>113</v>
      </c>
      <c r="ES198" t="s">
        <v>113</v>
      </c>
      <c r="ET198" t="s">
        <v>113</v>
      </c>
      <c r="EU198" t="s">
        <v>113</v>
      </c>
      <c r="EV198" t="s">
        <v>113</v>
      </c>
      <c r="EW198" s="8" t="s">
        <v>113</v>
      </c>
      <c r="EY198" s="8" t="s">
        <v>113</v>
      </c>
      <c r="FA198" s="8"/>
      <c r="FC198" s="8" t="s">
        <v>113</v>
      </c>
      <c r="FD198" s="8" t="s">
        <v>113</v>
      </c>
      <c r="FE198" s="8" t="s">
        <v>113</v>
      </c>
      <c r="FF198" t="s">
        <v>113</v>
      </c>
      <c r="FG198" t="s">
        <v>113</v>
      </c>
      <c r="FH198" s="8" t="s">
        <v>113</v>
      </c>
      <c r="FI198" s="8" t="s">
        <v>113</v>
      </c>
      <c r="FJ198" s="8" t="s">
        <v>113</v>
      </c>
    </row>
    <row r="199" spans="1:166" x14ac:dyDescent="0.2">
      <c r="A199" t="s">
        <v>287</v>
      </c>
      <c r="B199" t="s">
        <v>23</v>
      </c>
      <c r="C199" t="s">
        <v>168</v>
      </c>
      <c r="D199" t="s">
        <v>151</v>
      </c>
      <c r="E199">
        <v>3</v>
      </c>
      <c r="F199" t="s">
        <v>135</v>
      </c>
      <c r="G199">
        <v>13</v>
      </c>
      <c r="H199" s="2" t="s">
        <v>252</v>
      </c>
      <c r="I199" s="3">
        <v>30.743269999999999</v>
      </c>
      <c r="J199" s="3">
        <v>-81.474559999999997</v>
      </c>
      <c r="K199" s="3" t="s">
        <v>491</v>
      </c>
      <c r="L199" t="s">
        <v>113</v>
      </c>
      <c r="M199" t="s">
        <v>113</v>
      </c>
      <c r="N199" t="s">
        <v>113</v>
      </c>
      <c r="O199" t="s">
        <v>113</v>
      </c>
      <c r="P199" t="s">
        <v>113</v>
      </c>
      <c r="Q199" t="s">
        <v>113</v>
      </c>
      <c r="R199">
        <v>0</v>
      </c>
      <c r="S199">
        <v>0</v>
      </c>
      <c r="T199">
        <v>0</v>
      </c>
      <c r="U199" t="s">
        <v>113</v>
      </c>
      <c r="V199" s="9">
        <v>38</v>
      </c>
      <c r="W199" s="9">
        <v>38</v>
      </c>
      <c r="X199" t="s">
        <v>113</v>
      </c>
      <c r="Y199" t="s">
        <v>113</v>
      </c>
      <c r="Z199" s="7">
        <v>6.1</v>
      </c>
      <c r="AA199" s="7">
        <v>6.1</v>
      </c>
      <c r="AB199" t="s">
        <v>113</v>
      </c>
      <c r="AC199" t="s">
        <v>113</v>
      </c>
      <c r="AD199" t="s">
        <v>113</v>
      </c>
      <c r="AE199" t="s">
        <v>113</v>
      </c>
      <c r="AF199" t="s">
        <v>113</v>
      </c>
      <c r="AG199" t="s">
        <v>113</v>
      </c>
      <c r="AH199" s="7">
        <v>6.4</v>
      </c>
      <c r="AI199" s="7">
        <v>6.4</v>
      </c>
      <c r="AJ199" s="7" t="s">
        <v>113</v>
      </c>
      <c r="AK199" s="7">
        <v>4.5599999999999996</v>
      </c>
      <c r="AL199" s="8">
        <v>3.31</v>
      </c>
      <c r="AM199" s="8">
        <v>1.31</v>
      </c>
      <c r="AN199" s="8">
        <v>9.06</v>
      </c>
      <c r="AO199" s="8">
        <v>3.3333333333333335E-3</v>
      </c>
      <c r="AP199" s="8">
        <v>0</v>
      </c>
      <c r="AQ199" s="8">
        <v>0.01</v>
      </c>
      <c r="AR199" s="8">
        <v>0</v>
      </c>
      <c r="AS199" s="8">
        <v>5.3333333333333337E-2</v>
      </c>
      <c r="AT199" s="8">
        <v>0.04</v>
      </c>
      <c r="AU199" s="8">
        <v>0.09</v>
      </c>
      <c r="AV199" s="8">
        <v>0.03</v>
      </c>
      <c r="AW199" s="8">
        <v>5.6666666666666664E-2</v>
      </c>
      <c r="AX199" s="8">
        <v>0.06</v>
      </c>
      <c r="AY199" s="8">
        <v>0.05</v>
      </c>
      <c r="AZ199" s="8">
        <v>0.06</v>
      </c>
      <c r="BA199">
        <v>0</v>
      </c>
      <c r="BB199" t="s">
        <v>113</v>
      </c>
      <c r="BC199" s="9">
        <v>50</v>
      </c>
      <c r="BD199" s="9">
        <v>5</v>
      </c>
      <c r="BE199" s="8" t="s">
        <v>113</v>
      </c>
      <c r="BF199" s="8" t="s">
        <v>113</v>
      </c>
      <c r="BG199" s="8" t="s">
        <v>113</v>
      </c>
      <c r="BH199">
        <v>0.6</v>
      </c>
      <c r="BI199">
        <v>0.2</v>
      </c>
      <c r="BJ199">
        <v>0.2</v>
      </c>
      <c r="BK199">
        <v>20</v>
      </c>
      <c r="BL199">
        <v>10</v>
      </c>
      <c r="BM199">
        <v>25</v>
      </c>
      <c r="BN199">
        <v>22</v>
      </c>
      <c r="BO199">
        <v>13</v>
      </c>
      <c r="BP199">
        <v>16</v>
      </c>
      <c r="BQ199">
        <v>20</v>
      </c>
      <c r="BR199">
        <v>12</v>
      </c>
      <c r="BS199">
        <v>22</v>
      </c>
      <c r="BT199">
        <v>17</v>
      </c>
      <c r="BU199" t="s">
        <v>111</v>
      </c>
      <c r="BV199" t="s">
        <v>111</v>
      </c>
      <c r="BW199" t="s">
        <v>111</v>
      </c>
      <c r="BX199" t="s">
        <v>111</v>
      </c>
      <c r="BY199" t="s">
        <v>111</v>
      </c>
      <c r="BZ199">
        <v>17.7</v>
      </c>
      <c r="CA199" t="s">
        <v>113</v>
      </c>
      <c r="CB199" t="s">
        <v>113</v>
      </c>
      <c r="CC199" t="s">
        <v>113</v>
      </c>
      <c r="CD199" t="s">
        <v>113</v>
      </c>
      <c r="CE199" t="s">
        <v>113</v>
      </c>
      <c r="CF199" t="s">
        <v>113</v>
      </c>
      <c r="CG199" t="s">
        <v>113</v>
      </c>
      <c r="CH199" t="s">
        <v>113</v>
      </c>
      <c r="CI199" t="s">
        <v>113</v>
      </c>
      <c r="CJ199" t="s">
        <v>113</v>
      </c>
      <c r="CK199" t="s">
        <v>113</v>
      </c>
      <c r="CL199" t="s">
        <v>113</v>
      </c>
      <c r="CM199" t="s">
        <v>113</v>
      </c>
      <c r="CN199" t="s">
        <v>113</v>
      </c>
      <c r="CO199" t="s">
        <v>113</v>
      </c>
      <c r="CP199" t="s">
        <v>113</v>
      </c>
      <c r="CQ199">
        <v>75</v>
      </c>
      <c r="CR199">
        <v>75</v>
      </c>
      <c r="CS199" t="s">
        <v>111</v>
      </c>
      <c r="CT199" t="s">
        <v>111</v>
      </c>
      <c r="CU199">
        <v>4.3174881135363101</v>
      </c>
      <c r="CV199">
        <v>2.8735646395797834</v>
      </c>
      <c r="CW199">
        <v>3.0907290685946522</v>
      </c>
      <c r="CX199">
        <v>21.99310661539667</v>
      </c>
      <c r="CY199">
        <v>0</v>
      </c>
      <c r="CZ199" t="s">
        <v>111</v>
      </c>
      <c r="DA199" t="s">
        <v>111</v>
      </c>
      <c r="DB199">
        <v>0</v>
      </c>
      <c r="DC199">
        <v>0</v>
      </c>
      <c r="DD199" t="s">
        <v>113</v>
      </c>
      <c r="DE199" t="s">
        <v>113</v>
      </c>
      <c r="DF199" t="s">
        <v>113</v>
      </c>
      <c r="DG199" t="s">
        <v>113</v>
      </c>
      <c r="DH199" t="s">
        <v>113</v>
      </c>
      <c r="DI199" t="s">
        <v>113</v>
      </c>
      <c r="DJ199">
        <v>3</v>
      </c>
      <c r="DK199">
        <v>3</v>
      </c>
      <c r="DL199" t="s">
        <v>111</v>
      </c>
      <c r="DM199" t="s">
        <v>111</v>
      </c>
      <c r="DN199" t="s">
        <v>113</v>
      </c>
      <c r="DO199" t="s">
        <v>113</v>
      </c>
      <c r="DP199" t="s">
        <v>113</v>
      </c>
      <c r="DQ199" t="s">
        <v>113</v>
      </c>
      <c r="DR199">
        <v>0</v>
      </c>
      <c r="DS199">
        <v>0</v>
      </c>
      <c r="DT199" t="s">
        <v>111</v>
      </c>
      <c r="DU199" t="s">
        <v>111</v>
      </c>
      <c r="DV199">
        <v>5</v>
      </c>
      <c r="DW199">
        <v>5</v>
      </c>
      <c r="DX199" t="s">
        <v>111</v>
      </c>
      <c r="DY199" t="s">
        <v>111</v>
      </c>
      <c r="DZ199">
        <v>7</v>
      </c>
      <c r="EA199">
        <v>7</v>
      </c>
      <c r="EB199" t="s">
        <v>111</v>
      </c>
      <c r="EC199" t="s">
        <v>111</v>
      </c>
      <c r="ED199" t="s">
        <v>113</v>
      </c>
      <c r="EE199" t="s">
        <v>113</v>
      </c>
      <c r="EF199" t="s">
        <v>113</v>
      </c>
      <c r="EG199" t="s">
        <v>113</v>
      </c>
      <c r="EH199" s="4" t="s">
        <v>113</v>
      </c>
      <c r="EI199" s="10">
        <v>0.57299999999999995</v>
      </c>
      <c r="EJ199" s="10">
        <v>1.141</v>
      </c>
      <c r="EK199" s="10">
        <v>0.56800000000000006</v>
      </c>
      <c r="EL199" s="10" t="s">
        <v>113</v>
      </c>
      <c r="EM199">
        <v>0</v>
      </c>
      <c r="EN199" s="10" t="s">
        <v>113</v>
      </c>
      <c r="EO199" s="8">
        <v>21.311475409836063</v>
      </c>
      <c r="EP199" s="8">
        <v>68.772860277980982</v>
      </c>
      <c r="EQ199" t="s">
        <v>113</v>
      </c>
      <c r="ER199" t="s">
        <v>113</v>
      </c>
      <c r="ES199" t="s">
        <v>113</v>
      </c>
      <c r="ET199" t="s">
        <v>113</v>
      </c>
      <c r="EU199" t="s">
        <v>113</v>
      </c>
      <c r="EV199" t="s">
        <v>113</v>
      </c>
      <c r="EW199" s="8" t="s">
        <v>113</v>
      </c>
      <c r="EY199" s="8" t="s">
        <v>113</v>
      </c>
      <c r="FA199" s="8"/>
      <c r="FC199" s="8" t="s">
        <v>113</v>
      </c>
      <c r="FD199" s="8" t="s">
        <v>113</v>
      </c>
      <c r="FE199" s="8" t="s">
        <v>113</v>
      </c>
      <c r="FF199" t="s">
        <v>113</v>
      </c>
      <c r="FG199" t="s">
        <v>113</v>
      </c>
      <c r="FH199" s="8" t="s">
        <v>113</v>
      </c>
      <c r="FI199" s="8" t="s">
        <v>113</v>
      </c>
      <c r="FJ199" s="8" t="s">
        <v>113</v>
      </c>
    </row>
    <row r="200" spans="1:166" x14ac:dyDescent="0.2">
      <c r="A200" t="s">
        <v>418</v>
      </c>
      <c r="B200" t="s">
        <v>23</v>
      </c>
      <c r="C200" t="s">
        <v>168</v>
      </c>
      <c r="D200" t="s">
        <v>151</v>
      </c>
      <c r="E200">
        <v>3</v>
      </c>
      <c r="F200" t="s">
        <v>220</v>
      </c>
      <c r="G200">
        <v>13</v>
      </c>
      <c r="H200" s="2" t="s">
        <v>252</v>
      </c>
      <c r="I200" s="3">
        <v>30.743269999999999</v>
      </c>
      <c r="J200" s="3">
        <v>-81.474559999999997</v>
      </c>
      <c r="K200" s="3" t="s">
        <v>489</v>
      </c>
      <c r="L200" t="s">
        <v>113</v>
      </c>
      <c r="M200" t="s">
        <v>113</v>
      </c>
      <c r="N200" t="s">
        <v>113</v>
      </c>
      <c r="O200" t="s">
        <v>113</v>
      </c>
      <c r="P200" t="s">
        <v>113</v>
      </c>
      <c r="Q200" t="s">
        <v>113</v>
      </c>
      <c r="R200">
        <v>0</v>
      </c>
      <c r="S200">
        <v>0</v>
      </c>
      <c r="T200">
        <v>0</v>
      </c>
      <c r="U200" t="s">
        <v>113</v>
      </c>
      <c r="V200" s="9">
        <v>39</v>
      </c>
      <c r="W200" s="9">
        <v>39</v>
      </c>
      <c r="X200" t="s">
        <v>113</v>
      </c>
      <c r="Y200" t="s">
        <v>113</v>
      </c>
      <c r="Z200" s="7">
        <v>6.2</v>
      </c>
      <c r="AA200" s="7">
        <v>6.2</v>
      </c>
      <c r="AB200" t="s">
        <v>113</v>
      </c>
      <c r="AC200" t="s">
        <v>113</v>
      </c>
      <c r="AD200" t="s">
        <v>113</v>
      </c>
      <c r="AE200" t="s">
        <v>113</v>
      </c>
      <c r="AF200" t="s">
        <v>113</v>
      </c>
      <c r="AG200" t="s">
        <v>113</v>
      </c>
      <c r="AH200" s="7">
        <v>-23</v>
      </c>
      <c r="AI200" s="7">
        <v>-23</v>
      </c>
      <c r="AJ200" s="7" t="s">
        <v>113</v>
      </c>
      <c r="AK200" s="7">
        <v>2.64</v>
      </c>
      <c r="AL200" s="8">
        <v>2.39</v>
      </c>
      <c r="AM200" s="8">
        <v>2.19</v>
      </c>
      <c r="AN200" s="8">
        <v>3.34</v>
      </c>
      <c r="AO200" s="8">
        <v>3.3333333333333335E-3</v>
      </c>
      <c r="AP200" s="8">
        <v>0</v>
      </c>
      <c r="AQ200" s="8">
        <v>0</v>
      </c>
      <c r="AR200" s="8">
        <v>0.01</v>
      </c>
      <c r="AS200" s="8">
        <v>0.06</v>
      </c>
      <c r="AT200" s="8">
        <v>0.12</v>
      </c>
      <c r="AU200" s="8">
        <v>0.03</v>
      </c>
      <c r="AV200" s="8">
        <v>0.03</v>
      </c>
      <c r="AW200" s="8">
        <v>5.000000000000001E-2</v>
      </c>
      <c r="AX200" s="8">
        <v>0.05</v>
      </c>
      <c r="AY200" s="8">
        <v>0.05</v>
      </c>
      <c r="AZ200" s="8">
        <v>0.05</v>
      </c>
      <c r="BA200">
        <v>0</v>
      </c>
      <c r="BB200" t="s">
        <v>113</v>
      </c>
      <c r="BC200" s="9">
        <v>60</v>
      </c>
      <c r="BD200" s="9">
        <v>30</v>
      </c>
      <c r="BE200" s="8" t="s">
        <v>113</v>
      </c>
      <c r="BF200" s="8" t="s">
        <v>113</v>
      </c>
      <c r="BG200" s="8" t="s">
        <v>113</v>
      </c>
      <c r="BH200">
        <v>0.3</v>
      </c>
      <c r="BI200">
        <v>0.2</v>
      </c>
      <c r="BJ200">
        <v>0.5</v>
      </c>
      <c r="BK200">
        <v>30</v>
      </c>
      <c r="BL200">
        <v>19</v>
      </c>
      <c r="BM200">
        <v>22</v>
      </c>
      <c r="BN200">
        <v>30</v>
      </c>
      <c r="BO200">
        <v>28</v>
      </c>
      <c r="BP200">
        <v>23</v>
      </c>
      <c r="BQ200">
        <v>37</v>
      </c>
      <c r="BR200">
        <v>25</v>
      </c>
      <c r="BS200">
        <v>21</v>
      </c>
      <c r="BT200">
        <v>20</v>
      </c>
      <c r="BU200" t="s">
        <v>111</v>
      </c>
      <c r="BV200" t="s">
        <v>111</v>
      </c>
      <c r="BW200" t="s">
        <v>111</v>
      </c>
      <c r="BX200" t="s">
        <v>111</v>
      </c>
      <c r="BY200" t="s">
        <v>111</v>
      </c>
      <c r="BZ200">
        <v>25.5</v>
      </c>
      <c r="CA200" t="s">
        <v>113</v>
      </c>
      <c r="CB200" t="s">
        <v>113</v>
      </c>
      <c r="CC200" t="s">
        <v>113</v>
      </c>
      <c r="CD200" t="s">
        <v>113</v>
      </c>
      <c r="CE200" t="s">
        <v>113</v>
      </c>
      <c r="CF200" t="s">
        <v>113</v>
      </c>
      <c r="CG200" t="s">
        <v>113</v>
      </c>
      <c r="CH200" t="s">
        <v>113</v>
      </c>
      <c r="CI200" t="s">
        <v>113</v>
      </c>
      <c r="CJ200" t="s">
        <v>113</v>
      </c>
      <c r="CK200" t="s">
        <v>113</v>
      </c>
      <c r="CL200" t="s">
        <v>113</v>
      </c>
      <c r="CM200" t="s">
        <v>113</v>
      </c>
      <c r="CN200" t="s">
        <v>113</v>
      </c>
      <c r="CO200" t="s">
        <v>113</v>
      </c>
      <c r="CP200" t="s">
        <v>113</v>
      </c>
      <c r="CQ200">
        <v>44</v>
      </c>
      <c r="CR200">
        <v>44</v>
      </c>
      <c r="CS200" t="s">
        <v>111</v>
      </c>
      <c r="CT200" t="s">
        <v>111</v>
      </c>
      <c r="CU200">
        <v>3.784189633918261</v>
      </c>
      <c r="CV200">
        <v>3.2386784521643803</v>
      </c>
      <c r="CW200">
        <v>3.40715963898261</v>
      </c>
      <c r="CX200">
        <v>30.179402008627363</v>
      </c>
      <c r="CY200">
        <v>0</v>
      </c>
      <c r="CZ200" t="s">
        <v>111</v>
      </c>
      <c r="DA200" t="s">
        <v>111</v>
      </c>
      <c r="DB200">
        <v>0</v>
      </c>
      <c r="DC200">
        <v>0</v>
      </c>
      <c r="DD200" t="s">
        <v>113</v>
      </c>
      <c r="DE200" t="s">
        <v>113</v>
      </c>
      <c r="DF200" t="s">
        <v>113</v>
      </c>
      <c r="DG200" t="s">
        <v>113</v>
      </c>
      <c r="DH200" t="s">
        <v>113</v>
      </c>
      <c r="DI200" t="s">
        <v>113</v>
      </c>
      <c r="DJ200">
        <v>13</v>
      </c>
      <c r="DK200">
        <v>13</v>
      </c>
      <c r="DL200" t="s">
        <v>111</v>
      </c>
      <c r="DM200" t="s">
        <v>111</v>
      </c>
      <c r="DN200" t="s">
        <v>113</v>
      </c>
      <c r="DO200" t="s">
        <v>113</v>
      </c>
      <c r="DP200" t="s">
        <v>113</v>
      </c>
      <c r="DQ200" t="s">
        <v>113</v>
      </c>
      <c r="DR200">
        <v>2</v>
      </c>
      <c r="DS200">
        <v>2</v>
      </c>
      <c r="DT200" t="s">
        <v>111</v>
      </c>
      <c r="DU200" t="s">
        <v>111</v>
      </c>
      <c r="DV200">
        <v>3</v>
      </c>
      <c r="DW200">
        <v>3</v>
      </c>
      <c r="DX200" t="s">
        <v>111</v>
      </c>
      <c r="DY200" t="s">
        <v>111</v>
      </c>
      <c r="DZ200">
        <v>1</v>
      </c>
      <c r="EA200">
        <v>1</v>
      </c>
      <c r="EB200" t="s">
        <v>111</v>
      </c>
      <c r="EC200" t="s">
        <v>111</v>
      </c>
      <c r="ED200" t="s">
        <v>113</v>
      </c>
      <c r="EE200" t="s">
        <v>113</v>
      </c>
      <c r="EF200" t="s">
        <v>113</v>
      </c>
      <c r="EG200" t="s">
        <v>113</v>
      </c>
      <c r="EH200" s="4" t="s">
        <v>113</v>
      </c>
      <c r="EI200" s="10">
        <v>0.57199999999999995</v>
      </c>
      <c r="EJ200" s="10">
        <v>1.0089999999999999</v>
      </c>
      <c r="EK200" s="10">
        <v>0.43699999999999994</v>
      </c>
      <c r="EL200" s="10" t="s">
        <v>113</v>
      </c>
      <c r="EM200">
        <v>0</v>
      </c>
      <c r="EN200" s="10" t="s">
        <v>113</v>
      </c>
      <c r="EO200" s="8">
        <v>19.215686274509796</v>
      </c>
      <c r="EP200" s="8">
        <v>51.249695196293587</v>
      </c>
      <c r="EQ200" t="s">
        <v>113</v>
      </c>
      <c r="ER200" t="s">
        <v>113</v>
      </c>
      <c r="ES200" t="s">
        <v>113</v>
      </c>
      <c r="ET200" t="s">
        <v>113</v>
      </c>
      <c r="EU200" t="s">
        <v>113</v>
      </c>
      <c r="EV200" t="s">
        <v>113</v>
      </c>
      <c r="EW200" s="8" t="s">
        <v>113</v>
      </c>
      <c r="EY200" s="8" t="s">
        <v>113</v>
      </c>
      <c r="FA200" s="8"/>
      <c r="FC200" s="8" t="s">
        <v>113</v>
      </c>
      <c r="FD200" s="8" t="s">
        <v>113</v>
      </c>
      <c r="FE200" s="8" t="s">
        <v>113</v>
      </c>
      <c r="FF200" t="s">
        <v>113</v>
      </c>
      <c r="FG200" t="s">
        <v>113</v>
      </c>
      <c r="FH200" s="8" t="s">
        <v>113</v>
      </c>
      <c r="FI200" s="8" t="s">
        <v>113</v>
      </c>
      <c r="FJ200" s="8" t="s">
        <v>113</v>
      </c>
    </row>
    <row r="201" spans="1:166" x14ac:dyDescent="0.2">
      <c r="A201" t="s">
        <v>419</v>
      </c>
      <c r="B201" t="s">
        <v>23</v>
      </c>
      <c r="C201" t="s">
        <v>168</v>
      </c>
      <c r="D201" t="s">
        <v>151</v>
      </c>
      <c r="E201">
        <v>3</v>
      </c>
      <c r="F201" t="s">
        <v>221</v>
      </c>
      <c r="G201">
        <v>13</v>
      </c>
      <c r="H201" s="2" t="s">
        <v>252</v>
      </c>
      <c r="I201" s="3">
        <v>30.743269999999999</v>
      </c>
      <c r="J201" s="3">
        <v>-81.474559999999997</v>
      </c>
      <c r="K201" s="3" t="s">
        <v>489</v>
      </c>
      <c r="L201" t="s">
        <v>113</v>
      </c>
      <c r="M201" t="s">
        <v>113</v>
      </c>
      <c r="N201" t="s">
        <v>113</v>
      </c>
      <c r="O201" t="s">
        <v>113</v>
      </c>
      <c r="P201" t="s">
        <v>113</v>
      </c>
      <c r="Q201" t="s">
        <v>113</v>
      </c>
      <c r="R201">
        <v>0</v>
      </c>
      <c r="S201">
        <v>0</v>
      </c>
      <c r="T201">
        <v>0</v>
      </c>
      <c r="U201" t="s">
        <v>113</v>
      </c>
      <c r="V201" s="9">
        <v>40</v>
      </c>
      <c r="W201" s="9">
        <v>40</v>
      </c>
      <c r="X201" t="s">
        <v>113</v>
      </c>
      <c r="Y201" t="s">
        <v>113</v>
      </c>
      <c r="Z201" s="7">
        <v>7</v>
      </c>
      <c r="AA201" s="7">
        <v>7</v>
      </c>
      <c r="AB201" t="s">
        <v>113</v>
      </c>
      <c r="AC201" t="s">
        <v>113</v>
      </c>
      <c r="AD201" t="s">
        <v>113</v>
      </c>
      <c r="AE201" t="s">
        <v>113</v>
      </c>
      <c r="AF201" t="s">
        <v>113</v>
      </c>
      <c r="AG201" t="s">
        <v>113</v>
      </c>
      <c r="AH201" s="7">
        <v>-26</v>
      </c>
      <c r="AI201" s="7">
        <v>-26</v>
      </c>
      <c r="AJ201" s="7" t="s">
        <v>113</v>
      </c>
      <c r="AK201" s="7">
        <v>5.8866666666666667</v>
      </c>
      <c r="AL201" s="8">
        <v>5.67</v>
      </c>
      <c r="AM201" s="8">
        <v>3.69</v>
      </c>
      <c r="AN201" s="8">
        <v>8.3000000000000007</v>
      </c>
      <c r="AO201" s="8">
        <v>0</v>
      </c>
      <c r="AP201" s="8">
        <v>0</v>
      </c>
      <c r="AQ201" s="8">
        <v>0</v>
      </c>
      <c r="AR201" s="8">
        <v>0</v>
      </c>
      <c r="AS201" s="8">
        <v>3.3333333333333333E-2</v>
      </c>
      <c r="AT201" s="8">
        <v>0.03</v>
      </c>
      <c r="AU201" s="8">
        <v>0.04</v>
      </c>
      <c r="AV201" s="8">
        <v>0.03</v>
      </c>
      <c r="AW201" s="8">
        <v>5.6666666666666671E-2</v>
      </c>
      <c r="AX201" s="8">
        <v>0.05</v>
      </c>
      <c r="AY201" s="8">
        <v>7.0000000000000007E-2</v>
      </c>
      <c r="AZ201" s="8">
        <v>0.05</v>
      </c>
      <c r="BA201">
        <v>0</v>
      </c>
      <c r="BB201" t="s">
        <v>113</v>
      </c>
      <c r="BC201" s="9">
        <v>65</v>
      </c>
      <c r="BD201" s="9">
        <v>30</v>
      </c>
      <c r="BE201" s="8" t="s">
        <v>113</v>
      </c>
      <c r="BF201" s="8" t="s">
        <v>113</v>
      </c>
      <c r="BG201" s="8" t="s">
        <v>113</v>
      </c>
      <c r="BH201">
        <v>0.3</v>
      </c>
      <c r="BI201">
        <v>0.2</v>
      </c>
      <c r="BJ201">
        <v>0.5</v>
      </c>
      <c r="BK201">
        <v>31</v>
      </c>
      <c r="BL201">
        <v>31</v>
      </c>
      <c r="BM201">
        <v>26</v>
      </c>
      <c r="BN201">
        <v>20</v>
      </c>
      <c r="BO201">
        <v>27</v>
      </c>
      <c r="BP201">
        <v>24</v>
      </c>
      <c r="BQ201">
        <v>20</v>
      </c>
      <c r="BR201">
        <v>23</v>
      </c>
      <c r="BS201">
        <v>17</v>
      </c>
      <c r="BT201">
        <v>15</v>
      </c>
      <c r="BU201" t="s">
        <v>111</v>
      </c>
      <c r="BV201" t="s">
        <v>111</v>
      </c>
      <c r="BW201" t="s">
        <v>111</v>
      </c>
      <c r="BX201" t="s">
        <v>111</v>
      </c>
      <c r="BY201" t="s">
        <v>111</v>
      </c>
      <c r="BZ201">
        <v>23.4</v>
      </c>
      <c r="CA201" t="s">
        <v>113</v>
      </c>
      <c r="CB201" t="s">
        <v>113</v>
      </c>
      <c r="CC201" t="s">
        <v>113</v>
      </c>
      <c r="CD201" t="s">
        <v>113</v>
      </c>
      <c r="CE201" t="s">
        <v>113</v>
      </c>
      <c r="CF201" t="s">
        <v>113</v>
      </c>
      <c r="CG201" t="s">
        <v>113</v>
      </c>
      <c r="CH201" t="s">
        <v>113</v>
      </c>
      <c r="CI201" t="s">
        <v>113</v>
      </c>
      <c r="CJ201" t="s">
        <v>113</v>
      </c>
      <c r="CK201" t="s">
        <v>113</v>
      </c>
      <c r="CL201" t="s">
        <v>113</v>
      </c>
      <c r="CM201" t="s">
        <v>113</v>
      </c>
      <c r="CN201" t="s">
        <v>113</v>
      </c>
      <c r="CO201" t="s">
        <v>113</v>
      </c>
      <c r="CP201" t="s">
        <v>113</v>
      </c>
      <c r="CQ201">
        <v>45</v>
      </c>
      <c r="CR201">
        <v>45</v>
      </c>
      <c r="CS201" t="s">
        <v>111</v>
      </c>
      <c r="CT201" t="s">
        <v>111</v>
      </c>
      <c r="CU201">
        <v>3.8066624897703196</v>
      </c>
      <c r="CV201">
        <v>3.1527360223636558</v>
      </c>
      <c r="CW201">
        <v>3.253445712230151</v>
      </c>
      <c r="CX201">
        <v>25.879359286353271</v>
      </c>
      <c r="CY201">
        <v>0</v>
      </c>
      <c r="CZ201" t="s">
        <v>111</v>
      </c>
      <c r="DA201" t="s">
        <v>111</v>
      </c>
      <c r="DB201">
        <v>0</v>
      </c>
      <c r="DC201">
        <v>0</v>
      </c>
      <c r="DD201" t="s">
        <v>113</v>
      </c>
      <c r="DE201" t="s">
        <v>113</v>
      </c>
      <c r="DF201" t="s">
        <v>113</v>
      </c>
      <c r="DG201" t="s">
        <v>113</v>
      </c>
      <c r="DH201" t="s">
        <v>113</v>
      </c>
      <c r="DI201" t="s">
        <v>113</v>
      </c>
      <c r="DJ201">
        <v>5</v>
      </c>
      <c r="DK201">
        <v>5</v>
      </c>
      <c r="DL201" t="s">
        <v>111</v>
      </c>
      <c r="DM201" t="s">
        <v>111</v>
      </c>
      <c r="DN201" t="s">
        <v>113</v>
      </c>
      <c r="DO201" t="s">
        <v>113</v>
      </c>
      <c r="DP201" t="s">
        <v>113</v>
      </c>
      <c r="DQ201" t="s">
        <v>113</v>
      </c>
      <c r="DR201">
        <v>6</v>
      </c>
      <c r="DS201">
        <v>6</v>
      </c>
      <c r="DT201" t="s">
        <v>111</v>
      </c>
      <c r="DU201" t="s">
        <v>111</v>
      </c>
      <c r="DV201">
        <v>3</v>
      </c>
      <c r="DW201">
        <v>3</v>
      </c>
      <c r="DX201" t="s">
        <v>111</v>
      </c>
      <c r="DY201" t="s">
        <v>111</v>
      </c>
      <c r="DZ201">
        <v>3</v>
      </c>
      <c r="EA201">
        <v>3</v>
      </c>
      <c r="EB201" t="s">
        <v>111</v>
      </c>
      <c r="EC201" t="s">
        <v>111</v>
      </c>
      <c r="ED201" t="s">
        <v>113</v>
      </c>
      <c r="EE201" t="s">
        <v>113</v>
      </c>
      <c r="EF201" t="s">
        <v>113</v>
      </c>
      <c r="EG201" t="s">
        <v>113</v>
      </c>
      <c r="EH201" s="4" t="s">
        <v>113</v>
      </c>
      <c r="EI201" s="10">
        <v>0.57799999999999996</v>
      </c>
      <c r="EJ201" s="10">
        <v>2.0539999999999998</v>
      </c>
      <c r="EK201" s="10">
        <v>1.476</v>
      </c>
      <c r="EL201" s="10" t="s">
        <v>113</v>
      </c>
      <c r="EM201">
        <v>0</v>
      </c>
      <c r="EN201" s="10" t="s">
        <v>113</v>
      </c>
      <c r="EO201" s="8">
        <v>18.181818181818183</v>
      </c>
      <c r="EP201" s="8">
        <v>57.23299195318215</v>
      </c>
      <c r="EQ201" t="s">
        <v>113</v>
      </c>
      <c r="ER201" t="s">
        <v>113</v>
      </c>
      <c r="ES201" t="s">
        <v>113</v>
      </c>
      <c r="ET201" t="s">
        <v>113</v>
      </c>
      <c r="EU201" t="s">
        <v>113</v>
      </c>
      <c r="EV201" t="s">
        <v>113</v>
      </c>
      <c r="EW201" s="8" t="s">
        <v>113</v>
      </c>
      <c r="EY201" s="8" t="s">
        <v>113</v>
      </c>
      <c r="FA201" s="8"/>
      <c r="FC201" s="8" t="s">
        <v>113</v>
      </c>
      <c r="FD201" s="8" t="s">
        <v>113</v>
      </c>
      <c r="FE201" s="8" t="s">
        <v>113</v>
      </c>
      <c r="FF201" t="s">
        <v>113</v>
      </c>
      <c r="FG201" t="s">
        <v>113</v>
      </c>
      <c r="FH201" s="8" t="s">
        <v>113</v>
      </c>
      <c r="FI201" s="8" t="s">
        <v>113</v>
      </c>
      <c r="FJ201" s="8" t="s">
        <v>113</v>
      </c>
    </row>
    <row r="202" spans="1:166" x14ac:dyDescent="0.2">
      <c r="A202" t="s">
        <v>420</v>
      </c>
      <c r="B202" t="s">
        <v>23</v>
      </c>
      <c r="C202" t="s">
        <v>168</v>
      </c>
      <c r="D202" t="s">
        <v>152</v>
      </c>
      <c r="E202">
        <v>4</v>
      </c>
      <c r="F202" t="s">
        <v>134</v>
      </c>
      <c r="G202">
        <v>13</v>
      </c>
      <c r="H202" s="2" t="s">
        <v>252</v>
      </c>
      <c r="I202" s="3">
        <v>30.74202</v>
      </c>
      <c r="J202" s="3">
        <v>-81.47681</v>
      </c>
      <c r="K202" s="3" t="s">
        <v>489</v>
      </c>
      <c r="L202" t="s">
        <v>113</v>
      </c>
      <c r="M202" t="s">
        <v>113</v>
      </c>
      <c r="N202" t="s">
        <v>113</v>
      </c>
      <c r="O202" t="s">
        <v>113</v>
      </c>
      <c r="P202" t="s">
        <v>113</v>
      </c>
      <c r="Q202" t="s">
        <v>113</v>
      </c>
      <c r="R202">
        <v>0</v>
      </c>
      <c r="S202">
        <v>0</v>
      </c>
      <c r="T202">
        <v>0</v>
      </c>
      <c r="U202" t="s">
        <v>113</v>
      </c>
      <c r="V202" s="9">
        <v>35</v>
      </c>
      <c r="W202" s="9">
        <v>35</v>
      </c>
      <c r="X202" t="s">
        <v>113</v>
      </c>
      <c r="Y202" t="s">
        <v>113</v>
      </c>
      <c r="Z202" s="7">
        <v>7.3</v>
      </c>
      <c r="AA202" s="7">
        <v>7.3</v>
      </c>
      <c r="AB202" t="s">
        <v>113</v>
      </c>
      <c r="AC202" t="s">
        <v>113</v>
      </c>
      <c r="AD202" t="s">
        <v>113</v>
      </c>
      <c r="AE202" t="s">
        <v>113</v>
      </c>
      <c r="AF202" t="s">
        <v>113</v>
      </c>
      <c r="AG202" t="s">
        <v>113</v>
      </c>
      <c r="AH202" s="7">
        <v>-285</v>
      </c>
      <c r="AI202" s="7">
        <v>-285</v>
      </c>
      <c r="AJ202" s="7" t="s">
        <v>113</v>
      </c>
      <c r="AK202" s="7">
        <v>2.2266666666666666</v>
      </c>
      <c r="AL202" s="8">
        <v>1.9</v>
      </c>
      <c r="AM202" s="8">
        <v>1.66</v>
      </c>
      <c r="AN202" s="8">
        <v>3.12</v>
      </c>
      <c r="AO202" s="8">
        <v>3.3333333333333335E-3</v>
      </c>
      <c r="AP202" s="8">
        <v>0</v>
      </c>
      <c r="AQ202" s="8">
        <v>0.01</v>
      </c>
      <c r="AR202" s="8">
        <v>0</v>
      </c>
      <c r="AS202" s="8">
        <v>0.02</v>
      </c>
      <c r="AT202" s="8">
        <v>0.02</v>
      </c>
      <c r="AU202" s="8">
        <v>0.02</v>
      </c>
      <c r="AV202" s="8">
        <v>0.02</v>
      </c>
      <c r="AW202" s="8">
        <v>5.6666666666666671E-2</v>
      </c>
      <c r="AX202" s="8">
        <v>7.0000000000000007E-2</v>
      </c>
      <c r="AY202" s="8">
        <v>0.05</v>
      </c>
      <c r="AZ202" s="8">
        <v>0.05</v>
      </c>
      <c r="BA202">
        <v>0</v>
      </c>
      <c r="BB202" t="s">
        <v>113</v>
      </c>
      <c r="BC202" s="9">
        <v>50</v>
      </c>
      <c r="BD202" s="9">
        <v>30</v>
      </c>
      <c r="BE202" s="8" t="s">
        <v>113</v>
      </c>
      <c r="BF202" s="8" t="s">
        <v>113</v>
      </c>
      <c r="BG202" s="8" t="s">
        <v>113</v>
      </c>
      <c r="BH202">
        <v>0.95</v>
      </c>
      <c r="BI202">
        <v>0.05</v>
      </c>
      <c r="BJ202">
        <v>0</v>
      </c>
      <c r="BK202">
        <v>14</v>
      </c>
      <c r="BL202">
        <v>10</v>
      </c>
      <c r="BM202">
        <v>9</v>
      </c>
      <c r="BN202">
        <v>11</v>
      </c>
      <c r="BO202">
        <v>9</v>
      </c>
      <c r="BP202">
        <v>10</v>
      </c>
      <c r="BQ202">
        <v>14</v>
      </c>
      <c r="BR202">
        <v>10</v>
      </c>
      <c r="BS202">
        <v>12</v>
      </c>
      <c r="BT202">
        <v>12</v>
      </c>
      <c r="BU202" t="s">
        <v>111</v>
      </c>
      <c r="BV202" t="s">
        <v>111</v>
      </c>
      <c r="BW202" t="s">
        <v>111</v>
      </c>
      <c r="BX202" t="s">
        <v>111</v>
      </c>
      <c r="BY202" t="s">
        <v>111</v>
      </c>
      <c r="BZ202">
        <v>11.1</v>
      </c>
      <c r="CA202" t="s">
        <v>113</v>
      </c>
      <c r="CB202" t="s">
        <v>113</v>
      </c>
      <c r="CC202" t="s">
        <v>113</v>
      </c>
      <c r="CD202" t="s">
        <v>113</v>
      </c>
      <c r="CE202" t="s">
        <v>113</v>
      </c>
      <c r="CF202" t="s">
        <v>113</v>
      </c>
      <c r="CG202" t="s">
        <v>113</v>
      </c>
      <c r="CH202" t="s">
        <v>113</v>
      </c>
      <c r="CI202" t="s">
        <v>113</v>
      </c>
      <c r="CJ202" t="s">
        <v>113</v>
      </c>
      <c r="CK202" t="s">
        <v>113</v>
      </c>
      <c r="CL202" t="s">
        <v>113</v>
      </c>
      <c r="CM202" t="s">
        <v>113</v>
      </c>
      <c r="CN202" t="s">
        <v>113</v>
      </c>
      <c r="CO202" t="s">
        <v>113</v>
      </c>
      <c r="CP202" t="s">
        <v>113</v>
      </c>
      <c r="CQ202">
        <v>71</v>
      </c>
      <c r="CR202">
        <v>71</v>
      </c>
      <c r="CS202" t="s">
        <v>111</v>
      </c>
      <c r="CT202" t="s">
        <v>111</v>
      </c>
      <c r="CU202">
        <v>4.2626798770413155</v>
      </c>
      <c r="CV202">
        <v>2.4069451083182885</v>
      </c>
      <c r="CW202">
        <v>2.1202062769794301</v>
      </c>
      <c r="CX202">
        <v>8.3328561868218074</v>
      </c>
      <c r="CY202">
        <v>0</v>
      </c>
      <c r="CZ202" t="s">
        <v>111</v>
      </c>
      <c r="DA202" t="s">
        <v>111</v>
      </c>
      <c r="DB202">
        <v>0</v>
      </c>
      <c r="DC202">
        <v>0</v>
      </c>
      <c r="DD202" t="s">
        <v>113</v>
      </c>
      <c r="DE202" t="s">
        <v>113</v>
      </c>
      <c r="DF202" t="s">
        <v>113</v>
      </c>
      <c r="DG202" t="s">
        <v>113</v>
      </c>
      <c r="DH202" t="s">
        <v>113</v>
      </c>
      <c r="DI202" t="s">
        <v>113</v>
      </c>
      <c r="DJ202">
        <v>0</v>
      </c>
      <c r="DK202">
        <v>0</v>
      </c>
      <c r="DL202" t="s">
        <v>111</v>
      </c>
      <c r="DM202" t="s">
        <v>111</v>
      </c>
      <c r="DN202" t="s">
        <v>113</v>
      </c>
      <c r="DO202" t="s">
        <v>113</v>
      </c>
      <c r="DP202" t="s">
        <v>113</v>
      </c>
      <c r="DQ202" t="s">
        <v>113</v>
      </c>
      <c r="DR202">
        <v>2</v>
      </c>
      <c r="DS202">
        <v>2</v>
      </c>
      <c r="DT202" t="s">
        <v>111</v>
      </c>
      <c r="DU202" t="s">
        <v>111</v>
      </c>
      <c r="DV202">
        <v>5</v>
      </c>
      <c r="DW202">
        <v>5</v>
      </c>
      <c r="DX202" t="s">
        <v>111</v>
      </c>
      <c r="DY202" t="s">
        <v>111</v>
      </c>
      <c r="DZ202">
        <v>3</v>
      </c>
      <c r="EA202">
        <v>3</v>
      </c>
      <c r="EB202" t="s">
        <v>111</v>
      </c>
      <c r="EC202" t="s">
        <v>111</v>
      </c>
      <c r="ED202" t="s">
        <v>113</v>
      </c>
      <c r="EE202" t="s">
        <v>113</v>
      </c>
      <c r="EF202" t="s">
        <v>113</v>
      </c>
      <c r="EG202" t="s">
        <v>113</v>
      </c>
      <c r="EH202" s="4" t="s">
        <v>113</v>
      </c>
      <c r="EI202" s="10">
        <v>0.55000000000000004</v>
      </c>
      <c r="EJ202" s="10">
        <v>1.234</v>
      </c>
      <c r="EK202" s="10">
        <v>0.68399999999999994</v>
      </c>
      <c r="EL202" s="10" t="s">
        <v>113</v>
      </c>
      <c r="EM202">
        <v>0</v>
      </c>
      <c r="EN202" s="10" t="s">
        <v>113</v>
      </c>
      <c r="EO202" s="8">
        <v>18.135593220338986</v>
      </c>
      <c r="EP202" s="8">
        <v>57.720677883443066</v>
      </c>
      <c r="EQ202" t="s">
        <v>113</v>
      </c>
      <c r="ER202" t="s">
        <v>113</v>
      </c>
      <c r="ES202" t="s">
        <v>113</v>
      </c>
      <c r="ET202" t="s">
        <v>113</v>
      </c>
      <c r="EU202" t="s">
        <v>113</v>
      </c>
      <c r="EV202" t="s">
        <v>113</v>
      </c>
      <c r="EW202" s="8" t="s">
        <v>113</v>
      </c>
      <c r="EY202" s="8" t="s">
        <v>113</v>
      </c>
      <c r="FA202" s="8"/>
      <c r="FC202" s="8" t="s">
        <v>113</v>
      </c>
      <c r="FD202" s="8" t="s">
        <v>113</v>
      </c>
      <c r="FE202" s="8" t="s">
        <v>113</v>
      </c>
      <c r="FF202" t="s">
        <v>113</v>
      </c>
      <c r="FG202" t="s">
        <v>113</v>
      </c>
      <c r="FH202" s="8" t="s">
        <v>113</v>
      </c>
      <c r="FI202" s="8" t="s">
        <v>113</v>
      </c>
      <c r="FJ202" s="8" t="s">
        <v>113</v>
      </c>
    </row>
    <row r="203" spans="1:166" x14ac:dyDescent="0.2">
      <c r="A203" t="s">
        <v>288</v>
      </c>
      <c r="B203" t="s">
        <v>23</v>
      </c>
      <c r="C203" t="s">
        <v>168</v>
      </c>
      <c r="D203" t="s">
        <v>152</v>
      </c>
      <c r="E203">
        <v>4</v>
      </c>
      <c r="F203" t="s">
        <v>135</v>
      </c>
      <c r="G203">
        <v>13</v>
      </c>
      <c r="H203" s="2" t="s">
        <v>252</v>
      </c>
      <c r="I203" s="3">
        <v>30.74202</v>
      </c>
      <c r="J203" s="3">
        <v>-81.47681</v>
      </c>
      <c r="K203" s="3" t="s">
        <v>491</v>
      </c>
      <c r="L203" t="s">
        <v>113</v>
      </c>
      <c r="M203" t="s">
        <v>113</v>
      </c>
      <c r="N203" t="s">
        <v>113</v>
      </c>
      <c r="O203" t="s">
        <v>113</v>
      </c>
      <c r="P203" t="s">
        <v>113</v>
      </c>
      <c r="Q203" t="s">
        <v>113</v>
      </c>
      <c r="R203">
        <v>0</v>
      </c>
      <c r="S203">
        <v>0</v>
      </c>
      <c r="T203">
        <v>0</v>
      </c>
      <c r="U203" t="s">
        <v>113</v>
      </c>
      <c r="V203" s="9">
        <v>45</v>
      </c>
      <c r="W203" s="9">
        <v>45</v>
      </c>
      <c r="X203" t="s">
        <v>113</v>
      </c>
      <c r="Y203" t="s">
        <v>113</v>
      </c>
      <c r="Z203" s="7">
        <v>8</v>
      </c>
      <c r="AA203" s="7">
        <v>8</v>
      </c>
      <c r="AB203" t="s">
        <v>113</v>
      </c>
      <c r="AC203" t="s">
        <v>113</v>
      </c>
      <c r="AD203" t="s">
        <v>113</v>
      </c>
      <c r="AE203" t="s">
        <v>113</v>
      </c>
      <c r="AF203" t="s">
        <v>113</v>
      </c>
      <c r="AG203" t="s">
        <v>113</v>
      </c>
      <c r="AH203" s="7">
        <v>-270</v>
      </c>
      <c r="AI203" s="7">
        <v>-270</v>
      </c>
      <c r="AJ203" s="7" t="s">
        <v>113</v>
      </c>
      <c r="AK203" s="7">
        <v>1.9166666666666667</v>
      </c>
      <c r="AL203" s="8">
        <v>1.65</v>
      </c>
      <c r="AM203" s="8">
        <v>2.21</v>
      </c>
      <c r="AN203" s="8">
        <v>1.89</v>
      </c>
      <c r="AO203" s="8">
        <v>3.3333333333333335E-3</v>
      </c>
      <c r="AP203" s="8">
        <v>0</v>
      </c>
      <c r="AQ203" s="8">
        <v>0</v>
      </c>
      <c r="AR203" s="8">
        <v>0.01</v>
      </c>
      <c r="AS203" s="8">
        <v>3.3333333333333333E-2</v>
      </c>
      <c r="AT203" s="8">
        <v>0.02</v>
      </c>
      <c r="AU203" s="8">
        <v>0.06</v>
      </c>
      <c r="AV203" s="8">
        <v>0.02</v>
      </c>
      <c r="AW203" s="8">
        <v>6.9999999999999993E-2</v>
      </c>
      <c r="AX203" s="8">
        <v>0.05</v>
      </c>
      <c r="AY203" s="8">
        <v>0.13</v>
      </c>
      <c r="AZ203" s="8">
        <v>0.03</v>
      </c>
      <c r="BA203">
        <v>0</v>
      </c>
      <c r="BB203" t="s">
        <v>113</v>
      </c>
      <c r="BC203" s="9">
        <v>5</v>
      </c>
      <c r="BD203" s="9">
        <v>1</v>
      </c>
      <c r="BE203" s="8" t="s">
        <v>113</v>
      </c>
      <c r="BF203" s="8" t="s">
        <v>113</v>
      </c>
      <c r="BG203" s="8" t="s">
        <v>113</v>
      </c>
      <c r="BH203">
        <v>1</v>
      </c>
      <c r="BI203">
        <v>0</v>
      </c>
      <c r="BJ203">
        <v>0</v>
      </c>
      <c r="BK203">
        <v>7</v>
      </c>
      <c r="BL203">
        <v>3</v>
      </c>
      <c r="BM203">
        <v>5</v>
      </c>
      <c r="BN203">
        <v>3</v>
      </c>
      <c r="BO203" t="s">
        <v>113</v>
      </c>
      <c r="BP203" t="s">
        <v>113</v>
      </c>
      <c r="BQ203" t="s">
        <v>113</v>
      </c>
      <c r="BR203" t="s">
        <v>113</v>
      </c>
      <c r="BS203" t="s">
        <v>113</v>
      </c>
      <c r="BT203" t="s">
        <v>113</v>
      </c>
      <c r="BU203" t="s">
        <v>111</v>
      </c>
      <c r="BV203" t="s">
        <v>111</v>
      </c>
      <c r="BW203" t="s">
        <v>111</v>
      </c>
      <c r="BX203" t="s">
        <v>111</v>
      </c>
      <c r="BY203" t="s">
        <v>111</v>
      </c>
      <c r="BZ203">
        <v>4.5</v>
      </c>
      <c r="CA203" t="s">
        <v>113</v>
      </c>
      <c r="CB203" t="s">
        <v>113</v>
      </c>
      <c r="CC203" t="s">
        <v>113</v>
      </c>
      <c r="CD203" t="s">
        <v>113</v>
      </c>
      <c r="CE203" t="s">
        <v>113</v>
      </c>
      <c r="CF203" t="s">
        <v>113</v>
      </c>
      <c r="CG203" t="s">
        <v>113</v>
      </c>
      <c r="CH203" t="s">
        <v>113</v>
      </c>
      <c r="CI203" t="s">
        <v>113</v>
      </c>
      <c r="CJ203" t="s">
        <v>113</v>
      </c>
      <c r="CK203" t="s">
        <v>113</v>
      </c>
      <c r="CL203" t="s">
        <v>113</v>
      </c>
      <c r="CM203" t="s">
        <v>113</v>
      </c>
      <c r="CN203" t="s">
        <v>113</v>
      </c>
      <c r="CO203" t="s">
        <v>113</v>
      </c>
      <c r="CP203" t="s">
        <v>113</v>
      </c>
      <c r="CQ203">
        <v>4</v>
      </c>
      <c r="CR203">
        <v>4</v>
      </c>
      <c r="CS203" t="s">
        <v>111</v>
      </c>
      <c r="CT203" t="s">
        <v>111</v>
      </c>
      <c r="CU203">
        <v>1.3862943611198906</v>
      </c>
      <c r="CV203">
        <v>1.5040773967762742</v>
      </c>
      <c r="CW203">
        <v>-1.8875045065449534</v>
      </c>
      <c r="CX203">
        <v>0.15144927833700769</v>
      </c>
      <c r="CY203">
        <v>0</v>
      </c>
      <c r="CZ203" t="s">
        <v>111</v>
      </c>
      <c r="DA203" t="s">
        <v>111</v>
      </c>
      <c r="DB203">
        <v>0</v>
      </c>
      <c r="DC203">
        <v>0</v>
      </c>
      <c r="DD203" t="s">
        <v>113</v>
      </c>
      <c r="DE203" t="s">
        <v>113</v>
      </c>
      <c r="DF203" t="s">
        <v>113</v>
      </c>
      <c r="DG203" t="s">
        <v>113</v>
      </c>
      <c r="DH203" t="s">
        <v>113</v>
      </c>
      <c r="DI203" t="s">
        <v>113</v>
      </c>
      <c r="DJ203">
        <v>0</v>
      </c>
      <c r="DK203">
        <v>0</v>
      </c>
      <c r="DL203" t="s">
        <v>111</v>
      </c>
      <c r="DM203" t="s">
        <v>111</v>
      </c>
      <c r="DN203" t="s">
        <v>113</v>
      </c>
      <c r="DO203" t="s">
        <v>113</v>
      </c>
      <c r="DP203" t="s">
        <v>113</v>
      </c>
      <c r="DQ203" t="s">
        <v>113</v>
      </c>
      <c r="DR203">
        <v>0</v>
      </c>
      <c r="DS203">
        <v>0</v>
      </c>
      <c r="DT203" t="s">
        <v>111</v>
      </c>
      <c r="DU203" t="s">
        <v>111</v>
      </c>
      <c r="DV203">
        <v>0</v>
      </c>
      <c r="DW203">
        <v>0</v>
      </c>
      <c r="DX203" t="s">
        <v>111</v>
      </c>
      <c r="DY203" t="s">
        <v>111</v>
      </c>
      <c r="DZ203">
        <v>37</v>
      </c>
      <c r="EA203">
        <v>37</v>
      </c>
      <c r="EB203" t="s">
        <v>111</v>
      </c>
      <c r="EC203" t="s">
        <v>111</v>
      </c>
      <c r="ED203" t="s">
        <v>113</v>
      </c>
      <c r="EE203" t="s">
        <v>113</v>
      </c>
      <c r="EF203" t="s">
        <v>113</v>
      </c>
      <c r="EG203" t="s">
        <v>113</v>
      </c>
      <c r="EH203" s="4" t="s">
        <v>113</v>
      </c>
      <c r="EI203" s="10">
        <v>0.57899999999999996</v>
      </c>
      <c r="EJ203" s="10">
        <v>1.44</v>
      </c>
      <c r="EK203" s="10">
        <v>0.86099999999999999</v>
      </c>
      <c r="EL203" s="10" t="s">
        <v>113</v>
      </c>
      <c r="EM203">
        <v>0</v>
      </c>
      <c r="EN203" s="10" t="s">
        <v>113</v>
      </c>
      <c r="EO203" s="8">
        <v>20.000000000000007</v>
      </c>
      <c r="EP203" s="8">
        <v>50.917459156303337</v>
      </c>
      <c r="EQ203" t="s">
        <v>113</v>
      </c>
      <c r="ER203" t="s">
        <v>113</v>
      </c>
      <c r="ES203" t="s">
        <v>113</v>
      </c>
      <c r="ET203" t="s">
        <v>113</v>
      </c>
      <c r="EU203" t="s">
        <v>113</v>
      </c>
      <c r="EV203" t="s">
        <v>113</v>
      </c>
      <c r="EW203" s="8" t="s">
        <v>113</v>
      </c>
      <c r="EY203" s="8" t="s">
        <v>113</v>
      </c>
      <c r="FA203" s="8"/>
      <c r="FC203" s="8" t="s">
        <v>113</v>
      </c>
      <c r="FD203" s="8" t="s">
        <v>113</v>
      </c>
      <c r="FE203" s="8" t="s">
        <v>113</v>
      </c>
      <c r="FF203" t="s">
        <v>113</v>
      </c>
      <c r="FG203" t="s">
        <v>113</v>
      </c>
      <c r="FH203" s="8" t="s">
        <v>113</v>
      </c>
      <c r="FI203" s="8" t="s">
        <v>113</v>
      </c>
      <c r="FJ203" s="8" t="s">
        <v>113</v>
      </c>
    </row>
    <row r="204" spans="1:166" x14ac:dyDescent="0.2">
      <c r="A204" t="s">
        <v>421</v>
      </c>
      <c r="B204" t="s">
        <v>23</v>
      </c>
      <c r="C204" t="s">
        <v>168</v>
      </c>
      <c r="D204" t="s">
        <v>152</v>
      </c>
      <c r="E204">
        <v>4</v>
      </c>
      <c r="F204" t="s">
        <v>220</v>
      </c>
      <c r="G204">
        <v>13</v>
      </c>
      <c r="H204" s="2" t="s">
        <v>252</v>
      </c>
      <c r="I204" s="3">
        <v>30.74202</v>
      </c>
      <c r="J204" s="3">
        <v>-81.47681</v>
      </c>
      <c r="K204" s="3" t="s">
        <v>489</v>
      </c>
      <c r="L204" t="s">
        <v>113</v>
      </c>
      <c r="M204" t="s">
        <v>113</v>
      </c>
      <c r="N204" t="s">
        <v>113</v>
      </c>
      <c r="O204" t="s">
        <v>113</v>
      </c>
      <c r="P204" t="s">
        <v>113</v>
      </c>
      <c r="Q204" t="s">
        <v>113</v>
      </c>
      <c r="R204">
        <v>0</v>
      </c>
      <c r="S204">
        <v>0</v>
      </c>
      <c r="T204">
        <v>0</v>
      </c>
      <c r="U204" t="s">
        <v>113</v>
      </c>
      <c r="V204" s="9">
        <v>37</v>
      </c>
      <c r="W204" s="9">
        <v>37</v>
      </c>
      <c r="X204" t="s">
        <v>113</v>
      </c>
      <c r="Y204" t="s">
        <v>113</v>
      </c>
      <c r="Z204" s="7">
        <v>7.1</v>
      </c>
      <c r="AA204" s="7">
        <v>7.1</v>
      </c>
      <c r="AB204" t="s">
        <v>113</v>
      </c>
      <c r="AC204" t="s">
        <v>113</v>
      </c>
      <c r="AD204" t="s">
        <v>113</v>
      </c>
      <c r="AE204" t="s">
        <v>113</v>
      </c>
      <c r="AF204" t="s">
        <v>113</v>
      </c>
      <c r="AG204" t="s">
        <v>113</v>
      </c>
      <c r="AH204" s="7">
        <v>-254</v>
      </c>
      <c r="AI204" s="7">
        <v>-254</v>
      </c>
      <c r="AJ204" s="7" t="s">
        <v>113</v>
      </c>
      <c r="AK204" s="7">
        <v>1.4733333333333334</v>
      </c>
      <c r="AL204" s="8">
        <v>1.1499999999999999</v>
      </c>
      <c r="AM204" s="8">
        <v>1.9</v>
      </c>
      <c r="AN204" s="8">
        <v>1.37</v>
      </c>
      <c r="AO204" s="8">
        <v>0</v>
      </c>
      <c r="AP204" s="8">
        <v>0</v>
      </c>
      <c r="AQ204" s="8">
        <v>0</v>
      </c>
      <c r="AR204" s="8">
        <v>0</v>
      </c>
      <c r="AS204" s="8">
        <v>0.02</v>
      </c>
      <c r="AT204" s="8">
        <v>0.02</v>
      </c>
      <c r="AU204" s="8">
        <v>0.02</v>
      </c>
      <c r="AV204" s="8">
        <v>0.02</v>
      </c>
      <c r="AW204" s="8">
        <v>2.6666666666666668E-2</v>
      </c>
      <c r="AX204" s="8">
        <v>0.02</v>
      </c>
      <c r="AY204" s="8">
        <v>0.03</v>
      </c>
      <c r="AZ204" s="8">
        <v>0.03</v>
      </c>
      <c r="BA204">
        <v>0</v>
      </c>
      <c r="BB204" t="s">
        <v>113</v>
      </c>
      <c r="BC204" s="9">
        <v>35</v>
      </c>
      <c r="BD204" s="9">
        <v>25</v>
      </c>
      <c r="BE204" s="8" t="s">
        <v>113</v>
      </c>
      <c r="BF204" s="8" t="s">
        <v>113</v>
      </c>
      <c r="BG204" s="8" t="s">
        <v>113</v>
      </c>
      <c r="BH204">
        <v>0.95</v>
      </c>
      <c r="BI204">
        <v>0.05</v>
      </c>
      <c r="BJ204">
        <v>0</v>
      </c>
      <c r="BK204">
        <v>9</v>
      </c>
      <c r="BL204">
        <v>10</v>
      </c>
      <c r="BM204">
        <v>16</v>
      </c>
      <c r="BN204">
        <v>6</v>
      </c>
      <c r="BO204">
        <v>11</v>
      </c>
      <c r="BP204">
        <v>8</v>
      </c>
      <c r="BQ204">
        <v>12</v>
      </c>
      <c r="BR204">
        <v>9</v>
      </c>
      <c r="BS204">
        <v>10</v>
      </c>
      <c r="BT204">
        <v>13</v>
      </c>
      <c r="BU204" t="s">
        <v>111</v>
      </c>
      <c r="BV204" t="s">
        <v>111</v>
      </c>
      <c r="BW204" t="s">
        <v>111</v>
      </c>
      <c r="BX204" t="s">
        <v>111</v>
      </c>
      <c r="BY204" t="s">
        <v>111</v>
      </c>
      <c r="BZ204">
        <v>10.4</v>
      </c>
      <c r="CA204" t="s">
        <v>113</v>
      </c>
      <c r="CB204" t="s">
        <v>113</v>
      </c>
      <c r="CC204" t="s">
        <v>113</v>
      </c>
      <c r="CD204" t="s">
        <v>113</v>
      </c>
      <c r="CE204" t="s">
        <v>113</v>
      </c>
      <c r="CF204" t="s">
        <v>113</v>
      </c>
      <c r="CG204" t="s">
        <v>113</v>
      </c>
      <c r="CH204" t="s">
        <v>113</v>
      </c>
      <c r="CI204" t="s">
        <v>113</v>
      </c>
      <c r="CJ204" t="s">
        <v>113</v>
      </c>
      <c r="CK204" t="s">
        <v>113</v>
      </c>
      <c r="CL204" t="s">
        <v>113</v>
      </c>
      <c r="CM204" t="s">
        <v>113</v>
      </c>
      <c r="CN204" t="s">
        <v>113</v>
      </c>
      <c r="CO204" t="s">
        <v>113</v>
      </c>
      <c r="CP204" t="s">
        <v>113</v>
      </c>
      <c r="CQ204">
        <v>77</v>
      </c>
      <c r="CR204">
        <v>77</v>
      </c>
      <c r="CS204" t="s">
        <v>111</v>
      </c>
      <c r="CT204" t="s">
        <v>111</v>
      </c>
      <c r="CU204">
        <v>4.3438054218536841</v>
      </c>
      <c r="CV204">
        <v>2.341805806147327</v>
      </c>
      <c r="CW204">
        <v>2.052974440231834</v>
      </c>
      <c r="CX204">
        <v>7.7910406604244331</v>
      </c>
      <c r="CY204">
        <v>0</v>
      </c>
      <c r="CZ204" t="s">
        <v>111</v>
      </c>
      <c r="DA204" t="s">
        <v>111</v>
      </c>
      <c r="DB204">
        <v>0</v>
      </c>
      <c r="DC204">
        <v>0</v>
      </c>
      <c r="DD204" t="s">
        <v>113</v>
      </c>
      <c r="DE204" t="s">
        <v>113</v>
      </c>
      <c r="DF204" t="s">
        <v>113</v>
      </c>
      <c r="DG204" t="s">
        <v>113</v>
      </c>
      <c r="DH204" t="s">
        <v>113</v>
      </c>
      <c r="DI204" t="s">
        <v>113</v>
      </c>
      <c r="DJ204">
        <v>2</v>
      </c>
      <c r="DK204">
        <v>2</v>
      </c>
      <c r="DL204" t="s">
        <v>111</v>
      </c>
      <c r="DM204" t="s">
        <v>111</v>
      </c>
      <c r="DN204" t="s">
        <v>113</v>
      </c>
      <c r="DO204" t="s">
        <v>113</v>
      </c>
      <c r="DP204" t="s">
        <v>113</v>
      </c>
      <c r="DQ204" t="s">
        <v>113</v>
      </c>
      <c r="DR204">
        <v>2</v>
      </c>
      <c r="DS204">
        <v>2</v>
      </c>
      <c r="DT204" t="s">
        <v>111</v>
      </c>
      <c r="DU204" t="s">
        <v>111</v>
      </c>
      <c r="DV204">
        <v>5</v>
      </c>
      <c r="DW204">
        <v>5</v>
      </c>
      <c r="DX204" t="s">
        <v>111</v>
      </c>
      <c r="DY204" t="s">
        <v>111</v>
      </c>
      <c r="DZ204">
        <v>21</v>
      </c>
      <c r="EA204">
        <v>21</v>
      </c>
      <c r="EB204" t="s">
        <v>111</v>
      </c>
      <c r="EC204" t="s">
        <v>111</v>
      </c>
      <c r="ED204" t="s">
        <v>113</v>
      </c>
      <c r="EE204" t="s">
        <v>113</v>
      </c>
      <c r="EF204" t="s">
        <v>113</v>
      </c>
      <c r="EG204" t="s">
        <v>113</v>
      </c>
      <c r="EH204" s="4" t="s">
        <v>113</v>
      </c>
      <c r="EI204" s="10">
        <v>0.57099999999999995</v>
      </c>
      <c r="EJ204" s="10">
        <v>0.95799999999999996</v>
      </c>
      <c r="EK204" s="10">
        <v>0.38700000000000001</v>
      </c>
      <c r="EL204" s="10" t="s">
        <v>113</v>
      </c>
      <c r="EM204">
        <v>0</v>
      </c>
      <c r="EN204" s="10" t="s">
        <v>113</v>
      </c>
      <c r="EO204" s="8">
        <v>29.454545454545457</v>
      </c>
      <c r="EP204" s="8">
        <v>42.151304559863448</v>
      </c>
      <c r="EQ204" t="s">
        <v>113</v>
      </c>
      <c r="ER204" t="s">
        <v>113</v>
      </c>
      <c r="ES204" t="s">
        <v>113</v>
      </c>
      <c r="ET204" t="s">
        <v>113</v>
      </c>
      <c r="EU204" t="s">
        <v>113</v>
      </c>
      <c r="EV204" t="s">
        <v>113</v>
      </c>
      <c r="EW204" s="8" t="s">
        <v>113</v>
      </c>
      <c r="EY204" s="8" t="s">
        <v>113</v>
      </c>
      <c r="FA204" s="8"/>
      <c r="FC204" s="8" t="s">
        <v>113</v>
      </c>
      <c r="FD204" s="8" t="s">
        <v>113</v>
      </c>
      <c r="FE204" s="8" t="s">
        <v>113</v>
      </c>
      <c r="FF204" t="s">
        <v>113</v>
      </c>
      <c r="FG204" t="s">
        <v>113</v>
      </c>
      <c r="FH204" s="8" t="s">
        <v>113</v>
      </c>
      <c r="FI204" s="8" t="s">
        <v>113</v>
      </c>
      <c r="FJ204" s="8" t="s">
        <v>113</v>
      </c>
    </row>
    <row r="205" spans="1:166" x14ac:dyDescent="0.2">
      <c r="A205" t="s">
        <v>422</v>
      </c>
      <c r="B205" t="s">
        <v>23</v>
      </c>
      <c r="C205" t="s">
        <v>168</v>
      </c>
      <c r="D205" t="s">
        <v>152</v>
      </c>
      <c r="E205">
        <v>4</v>
      </c>
      <c r="F205" t="s">
        <v>221</v>
      </c>
      <c r="G205">
        <v>13</v>
      </c>
      <c r="H205" s="2" t="s">
        <v>252</v>
      </c>
      <c r="I205" s="3">
        <v>30.74202</v>
      </c>
      <c r="J205" s="3">
        <v>-81.47681</v>
      </c>
      <c r="K205" s="3" t="s">
        <v>489</v>
      </c>
      <c r="L205" t="s">
        <v>113</v>
      </c>
      <c r="M205" t="s">
        <v>113</v>
      </c>
      <c r="N205" t="s">
        <v>113</v>
      </c>
      <c r="O205" t="s">
        <v>113</v>
      </c>
      <c r="P205" t="s">
        <v>113</v>
      </c>
      <c r="Q205" t="s">
        <v>113</v>
      </c>
      <c r="R205">
        <v>0</v>
      </c>
      <c r="S205">
        <v>0</v>
      </c>
      <c r="T205">
        <v>0</v>
      </c>
      <c r="U205" t="s">
        <v>113</v>
      </c>
      <c r="V205" s="9">
        <v>40</v>
      </c>
      <c r="W205" s="9">
        <v>40</v>
      </c>
      <c r="X205" t="s">
        <v>113</v>
      </c>
      <c r="Y205" t="s">
        <v>113</v>
      </c>
      <c r="Z205" s="7">
        <v>7.2</v>
      </c>
      <c r="AA205" s="7">
        <v>7.2</v>
      </c>
      <c r="AB205" t="s">
        <v>113</v>
      </c>
      <c r="AC205" t="s">
        <v>113</v>
      </c>
      <c r="AD205" t="s">
        <v>113</v>
      </c>
      <c r="AE205" t="s">
        <v>113</v>
      </c>
      <c r="AF205" t="s">
        <v>113</v>
      </c>
      <c r="AG205" t="s">
        <v>113</v>
      </c>
      <c r="AH205" s="7">
        <v>-264</v>
      </c>
      <c r="AI205" s="7">
        <v>-264</v>
      </c>
      <c r="AJ205" s="7" t="s">
        <v>113</v>
      </c>
      <c r="AK205" s="7">
        <v>1.7966666666666669</v>
      </c>
      <c r="AL205" s="8">
        <v>2.56</v>
      </c>
      <c r="AM205" s="8">
        <v>1.33</v>
      </c>
      <c r="AN205" s="8">
        <v>1.5</v>
      </c>
      <c r="AO205" s="8">
        <v>3.3333333333333335E-3</v>
      </c>
      <c r="AP205" s="8">
        <v>0.01</v>
      </c>
      <c r="AQ205" s="8">
        <v>0</v>
      </c>
      <c r="AR205" s="8">
        <v>0</v>
      </c>
      <c r="AS205" s="8">
        <v>2.3333333333333334E-2</v>
      </c>
      <c r="AT205" s="8">
        <v>0.03</v>
      </c>
      <c r="AU205" s="8">
        <v>0.02</v>
      </c>
      <c r="AV205" s="8">
        <v>0.02</v>
      </c>
      <c r="AW205" s="8">
        <v>3.6666666666666667E-2</v>
      </c>
      <c r="AX205" s="8">
        <v>0.04</v>
      </c>
      <c r="AY205" s="8">
        <v>0.04</v>
      </c>
      <c r="AZ205" s="8">
        <v>0.03</v>
      </c>
      <c r="BA205">
        <v>0</v>
      </c>
      <c r="BB205" t="s">
        <v>113</v>
      </c>
      <c r="BC205" s="9">
        <v>40</v>
      </c>
      <c r="BD205" s="9">
        <v>20</v>
      </c>
      <c r="BE205" s="8" t="s">
        <v>113</v>
      </c>
      <c r="BF205" s="8" t="s">
        <v>113</v>
      </c>
      <c r="BG205" s="8" t="s">
        <v>113</v>
      </c>
      <c r="BH205">
        <v>0.95</v>
      </c>
      <c r="BI205">
        <v>0.05</v>
      </c>
      <c r="BJ205">
        <v>0</v>
      </c>
      <c r="BK205">
        <v>10</v>
      </c>
      <c r="BL205">
        <v>10</v>
      </c>
      <c r="BM205">
        <v>12</v>
      </c>
      <c r="BN205">
        <v>16</v>
      </c>
      <c r="BO205">
        <v>13</v>
      </c>
      <c r="BP205">
        <v>11</v>
      </c>
      <c r="BQ205">
        <v>12</v>
      </c>
      <c r="BR205">
        <v>7</v>
      </c>
      <c r="BS205">
        <v>9</v>
      </c>
      <c r="BT205">
        <v>11</v>
      </c>
      <c r="BU205" t="s">
        <v>111</v>
      </c>
      <c r="BV205" t="s">
        <v>111</v>
      </c>
      <c r="BW205" t="s">
        <v>111</v>
      </c>
      <c r="BX205" t="s">
        <v>111</v>
      </c>
      <c r="BY205" t="s">
        <v>111</v>
      </c>
      <c r="BZ205">
        <v>11.1</v>
      </c>
      <c r="CA205" t="s">
        <v>113</v>
      </c>
      <c r="CB205" t="s">
        <v>113</v>
      </c>
      <c r="CC205" t="s">
        <v>113</v>
      </c>
      <c r="CD205" t="s">
        <v>113</v>
      </c>
      <c r="CE205" t="s">
        <v>113</v>
      </c>
      <c r="CF205" t="s">
        <v>113</v>
      </c>
      <c r="CG205" t="s">
        <v>113</v>
      </c>
      <c r="CH205" t="s">
        <v>113</v>
      </c>
      <c r="CI205" t="s">
        <v>113</v>
      </c>
      <c r="CJ205" t="s">
        <v>113</v>
      </c>
      <c r="CK205" t="s">
        <v>113</v>
      </c>
      <c r="CL205" t="s">
        <v>113</v>
      </c>
      <c r="CM205" t="s">
        <v>113</v>
      </c>
      <c r="CN205" t="s">
        <v>113</v>
      </c>
      <c r="CO205" t="s">
        <v>113</v>
      </c>
      <c r="CP205" t="s">
        <v>113</v>
      </c>
      <c r="CQ205">
        <v>66</v>
      </c>
      <c r="CR205">
        <v>66</v>
      </c>
      <c r="CS205" t="s">
        <v>111</v>
      </c>
      <c r="CT205" t="s">
        <v>111</v>
      </c>
      <c r="CU205">
        <v>4.1896547420264252</v>
      </c>
      <c r="CV205">
        <v>2.4069451083182885</v>
      </c>
      <c r="CW205">
        <v>2.0640645531799824</v>
      </c>
      <c r="CX205">
        <v>7.8779250697934762</v>
      </c>
      <c r="CY205">
        <v>0</v>
      </c>
      <c r="CZ205" t="s">
        <v>111</v>
      </c>
      <c r="DA205" t="s">
        <v>111</v>
      </c>
      <c r="DB205">
        <v>0</v>
      </c>
      <c r="DC205">
        <v>0</v>
      </c>
      <c r="DD205" t="s">
        <v>113</v>
      </c>
      <c r="DE205" t="s">
        <v>113</v>
      </c>
      <c r="DF205" t="s">
        <v>113</v>
      </c>
      <c r="DG205" t="s">
        <v>113</v>
      </c>
      <c r="DH205" t="s">
        <v>113</v>
      </c>
      <c r="DI205" t="s">
        <v>113</v>
      </c>
      <c r="DJ205">
        <v>5</v>
      </c>
      <c r="DK205">
        <v>5</v>
      </c>
      <c r="DL205" t="s">
        <v>111</v>
      </c>
      <c r="DM205" t="s">
        <v>111</v>
      </c>
      <c r="DN205" t="s">
        <v>113</v>
      </c>
      <c r="DO205" t="s">
        <v>113</v>
      </c>
      <c r="DP205" t="s">
        <v>113</v>
      </c>
      <c r="DQ205" t="s">
        <v>113</v>
      </c>
      <c r="DR205">
        <v>0</v>
      </c>
      <c r="DS205">
        <v>0</v>
      </c>
      <c r="DT205" t="s">
        <v>111</v>
      </c>
      <c r="DU205" t="s">
        <v>111</v>
      </c>
      <c r="DV205">
        <v>9</v>
      </c>
      <c r="DW205">
        <v>9</v>
      </c>
      <c r="DX205" t="s">
        <v>111</v>
      </c>
      <c r="DY205" t="s">
        <v>111</v>
      </c>
      <c r="DZ205">
        <v>5</v>
      </c>
      <c r="EA205">
        <v>5</v>
      </c>
      <c r="EB205" t="s">
        <v>111</v>
      </c>
      <c r="EC205" t="s">
        <v>111</v>
      </c>
      <c r="ED205" t="s">
        <v>113</v>
      </c>
      <c r="EE205" t="s">
        <v>113</v>
      </c>
      <c r="EF205" t="s">
        <v>113</v>
      </c>
      <c r="EG205" t="s">
        <v>113</v>
      </c>
      <c r="EH205" s="4" t="s">
        <v>113</v>
      </c>
      <c r="EI205" s="10">
        <v>0.57924444444444434</v>
      </c>
      <c r="EJ205" s="10">
        <v>1.141</v>
      </c>
      <c r="EK205" s="10">
        <v>0.56175555555555567</v>
      </c>
      <c r="EL205" s="10" t="s">
        <v>113</v>
      </c>
      <c r="EM205">
        <v>0</v>
      </c>
      <c r="EN205" s="10" t="s">
        <v>113</v>
      </c>
      <c r="EO205" s="8">
        <v>27.142857142857153</v>
      </c>
      <c r="EP205" s="8">
        <v>48.171177761521577</v>
      </c>
      <c r="EQ205" t="s">
        <v>113</v>
      </c>
      <c r="ER205" t="s">
        <v>113</v>
      </c>
      <c r="ES205" t="s">
        <v>113</v>
      </c>
      <c r="ET205" t="s">
        <v>113</v>
      </c>
      <c r="EU205" t="s">
        <v>113</v>
      </c>
      <c r="EV205" t="s">
        <v>113</v>
      </c>
      <c r="EW205" s="8" t="s">
        <v>113</v>
      </c>
      <c r="EY205" s="8" t="s">
        <v>113</v>
      </c>
      <c r="FA205" s="8"/>
      <c r="FC205" s="8" t="s">
        <v>113</v>
      </c>
      <c r="FD205" s="8" t="s">
        <v>113</v>
      </c>
      <c r="FE205" s="8" t="s">
        <v>113</v>
      </c>
      <c r="FF205" t="s">
        <v>113</v>
      </c>
      <c r="FG205" t="s">
        <v>113</v>
      </c>
      <c r="FH205" s="8" t="s">
        <v>113</v>
      </c>
      <c r="FI205" s="8" t="s">
        <v>113</v>
      </c>
      <c r="FJ205" s="8" t="s">
        <v>113</v>
      </c>
    </row>
    <row r="206" spans="1:166" x14ac:dyDescent="0.2">
      <c r="A206" t="s">
        <v>174</v>
      </c>
      <c r="B206" t="s">
        <v>24</v>
      </c>
      <c r="C206" t="s">
        <v>167</v>
      </c>
      <c r="D206" t="s">
        <v>145</v>
      </c>
      <c r="E206">
        <v>1</v>
      </c>
      <c r="F206" t="s">
        <v>684</v>
      </c>
      <c r="G206">
        <v>7</v>
      </c>
      <c r="H206" s="2" t="s">
        <v>187</v>
      </c>
      <c r="I206" s="3">
        <v>30.739260000000002</v>
      </c>
      <c r="J206" s="3">
        <v>-81.465919999999997</v>
      </c>
      <c r="K206" s="3" t="s">
        <v>113</v>
      </c>
      <c r="L206" t="s">
        <v>113</v>
      </c>
      <c r="M206" t="s">
        <v>113</v>
      </c>
      <c r="N206" t="s">
        <v>113</v>
      </c>
      <c r="O206" t="s">
        <v>113</v>
      </c>
      <c r="P206" t="s">
        <v>113</v>
      </c>
      <c r="Q206" t="s">
        <v>113</v>
      </c>
      <c r="R206" t="s">
        <v>113</v>
      </c>
      <c r="S206">
        <v>11</v>
      </c>
      <c r="T206">
        <v>0</v>
      </c>
      <c r="U206">
        <v>0</v>
      </c>
      <c r="V206" s="9">
        <v>24</v>
      </c>
      <c r="W206" s="9">
        <v>24</v>
      </c>
      <c r="X206" t="s">
        <v>113</v>
      </c>
      <c r="Y206" t="s">
        <v>113</v>
      </c>
      <c r="Z206" s="7">
        <v>7.32</v>
      </c>
      <c r="AA206" s="7">
        <v>7.32</v>
      </c>
      <c r="AB206" t="s">
        <v>113</v>
      </c>
      <c r="AC206" t="s">
        <v>113</v>
      </c>
      <c r="AD206">
        <v>23.2</v>
      </c>
      <c r="AE206">
        <v>23.2</v>
      </c>
      <c r="AF206" t="s">
        <v>113</v>
      </c>
      <c r="AG206" t="s">
        <v>113</v>
      </c>
      <c r="AH206" s="7">
        <v>-330.5</v>
      </c>
      <c r="AI206" s="7">
        <v>-330.5</v>
      </c>
      <c r="AJ206" s="7" t="s">
        <v>113</v>
      </c>
      <c r="AK206" s="7" t="s">
        <v>113</v>
      </c>
      <c r="AL206" s="8" t="s">
        <v>113</v>
      </c>
      <c r="AM206" s="8" t="s">
        <v>113</v>
      </c>
      <c r="AN206" s="8" t="s">
        <v>113</v>
      </c>
      <c r="AO206" s="8" t="s">
        <v>113</v>
      </c>
      <c r="AP206" s="8" t="s">
        <v>113</v>
      </c>
      <c r="AQ206" s="8" t="s">
        <v>113</v>
      </c>
      <c r="AR206" s="8" t="s">
        <v>113</v>
      </c>
      <c r="AS206" s="8" t="s">
        <v>113</v>
      </c>
      <c r="AT206" s="8" t="s">
        <v>113</v>
      </c>
      <c r="AU206" s="8" t="s">
        <v>113</v>
      </c>
      <c r="AV206" s="8" t="s">
        <v>113</v>
      </c>
      <c r="AW206" s="8" t="s">
        <v>113</v>
      </c>
      <c r="AX206" s="8" t="s">
        <v>113</v>
      </c>
      <c r="AY206" s="8" t="s">
        <v>113</v>
      </c>
      <c r="AZ206" s="8" t="s">
        <v>113</v>
      </c>
      <c r="BA206">
        <v>0</v>
      </c>
      <c r="BB206" t="s">
        <v>113</v>
      </c>
      <c r="BC206" s="9" t="s">
        <v>113</v>
      </c>
      <c r="BD206" s="9" t="s">
        <v>113</v>
      </c>
      <c r="BE206" s="8" t="s">
        <v>113</v>
      </c>
      <c r="BF206" s="8" t="s">
        <v>113</v>
      </c>
      <c r="BG206" s="8" t="s">
        <v>113</v>
      </c>
      <c r="BH206">
        <v>1</v>
      </c>
      <c r="BI206">
        <v>0</v>
      </c>
      <c r="BJ206">
        <v>0</v>
      </c>
      <c r="BK206">
        <v>15</v>
      </c>
      <c r="BL206">
        <v>20</v>
      </c>
      <c r="BM206">
        <v>15</v>
      </c>
      <c r="BN206">
        <v>9</v>
      </c>
      <c r="BO206">
        <v>19</v>
      </c>
      <c r="BP206">
        <v>7</v>
      </c>
      <c r="BQ206">
        <v>14</v>
      </c>
      <c r="BR206">
        <v>22</v>
      </c>
      <c r="BS206">
        <v>5</v>
      </c>
      <c r="BT206">
        <v>5</v>
      </c>
      <c r="BU206">
        <v>16</v>
      </c>
      <c r="BV206">
        <v>17</v>
      </c>
      <c r="BW206">
        <v>10</v>
      </c>
      <c r="BX206">
        <v>16</v>
      </c>
      <c r="BY206">
        <v>22</v>
      </c>
      <c r="BZ206">
        <v>14.133333333333333</v>
      </c>
      <c r="CA206" t="s">
        <v>113</v>
      </c>
      <c r="CB206" t="s">
        <v>113</v>
      </c>
      <c r="CC206" t="s">
        <v>113</v>
      </c>
      <c r="CD206" t="s">
        <v>113</v>
      </c>
      <c r="CE206" t="s">
        <v>113</v>
      </c>
      <c r="CF206" t="s">
        <v>113</v>
      </c>
      <c r="CG206" t="s">
        <v>113</v>
      </c>
      <c r="CH206" t="s">
        <v>113</v>
      </c>
      <c r="CI206" t="s">
        <v>113</v>
      </c>
      <c r="CJ206" t="s">
        <v>113</v>
      </c>
      <c r="CK206" t="s">
        <v>113</v>
      </c>
      <c r="CL206" t="s">
        <v>113</v>
      </c>
      <c r="CM206" t="s">
        <v>113</v>
      </c>
      <c r="CN206" t="s">
        <v>113</v>
      </c>
      <c r="CO206" t="s">
        <v>113</v>
      </c>
      <c r="CP206" t="s">
        <v>113</v>
      </c>
      <c r="CQ206">
        <v>20</v>
      </c>
      <c r="CR206">
        <v>27</v>
      </c>
      <c r="CS206">
        <v>14</v>
      </c>
      <c r="CT206">
        <v>19</v>
      </c>
      <c r="CU206">
        <v>2.9957322735539909</v>
      </c>
      <c r="CV206">
        <v>2.6485360735698023</v>
      </c>
      <c r="CW206">
        <v>1.6268463438827871</v>
      </c>
      <c r="CX206">
        <v>5.0878042065624882</v>
      </c>
      <c r="CY206">
        <v>1</v>
      </c>
      <c r="CZ206">
        <v>1</v>
      </c>
      <c r="DA206">
        <v>1</v>
      </c>
      <c r="DB206">
        <v>5.3699062470992293E-2</v>
      </c>
      <c r="DC206">
        <v>3.7037037037037035E-2</v>
      </c>
      <c r="DD206">
        <v>7.1428571428571425E-2</v>
      </c>
      <c r="DE206">
        <v>5.2631578947368418E-2</v>
      </c>
      <c r="DF206">
        <v>0</v>
      </c>
      <c r="DG206">
        <v>0</v>
      </c>
      <c r="DH206">
        <v>0</v>
      </c>
      <c r="DI206">
        <v>0</v>
      </c>
      <c r="DJ206">
        <v>0.33333333333333331</v>
      </c>
      <c r="DK206">
        <v>0</v>
      </c>
      <c r="DL206">
        <v>0</v>
      </c>
      <c r="DM206">
        <v>1</v>
      </c>
      <c r="DN206" t="s">
        <v>113</v>
      </c>
      <c r="DO206" t="s">
        <v>113</v>
      </c>
      <c r="DP206" t="s">
        <v>113</v>
      </c>
      <c r="DQ206" t="s">
        <v>113</v>
      </c>
      <c r="DR206">
        <v>1</v>
      </c>
      <c r="DS206">
        <v>0</v>
      </c>
      <c r="DT206">
        <v>0</v>
      </c>
      <c r="DU206">
        <v>3</v>
      </c>
      <c r="DV206">
        <v>1</v>
      </c>
      <c r="DW206">
        <v>0</v>
      </c>
      <c r="DX206">
        <v>0</v>
      </c>
      <c r="DY206">
        <v>3</v>
      </c>
      <c r="DZ206">
        <v>16.333333333333332</v>
      </c>
      <c r="EA206">
        <v>36</v>
      </c>
      <c r="EB206">
        <v>3</v>
      </c>
      <c r="EC206">
        <v>10</v>
      </c>
      <c r="ED206" t="s">
        <v>113</v>
      </c>
      <c r="EE206" t="s">
        <v>113</v>
      </c>
      <c r="EF206" t="s">
        <v>113</v>
      </c>
      <c r="EG206">
        <v>0</v>
      </c>
      <c r="EH206" s="4" t="s">
        <v>113</v>
      </c>
      <c r="EI206" s="10" t="s">
        <v>113</v>
      </c>
      <c r="EJ206" s="10" t="s">
        <v>113</v>
      </c>
      <c r="EK206" s="10" t="s">
        <v>113</v>
      </c>
      <c r="EL206" t="s">
        <v>208</v>
      </c>
      <c r="EM206">
        <v>2</v>
      </c>
      <c r="EN206" s="9">
        <v>1</v>
      </c>
      <c r="EO206" s="8" t="s">
        <v>113</v>
      </c>
      <c r="EP206" s="8" t="s">
        <v>113</v>
      </c>
      <c r="EQ206" s="8">
        <v>50</v>
      </c>
      <c r="ER206" s="8">
        <v>60</v>
      </c>
      <c r="ES206" s="8">
        <v>55</v>
      </c>
      <c r="ET206" s="8">
        <v>25</v>
      </c>
      <c r="EU206" s="8">
        <v>20</v>
      </c>
      <c r="EV206" s="8">
        <v>22.5</v>
      </c>
      <c r="EW206" s="8">
        <v>2.9999999999999982</v>
      </c>
      <c r="EX206">
        <f t="shared" ref="EX206:EX243" si="34">(0.4*EW206)+(0.0025*(EW206^2))</f>
        <v>1.2224999999999993</v>
      </c>
      <c r="EY206" s="8">
        <v>4.1999999999999993</v>
      </c>
      <c r="EZ206">
        <f t="shared" ref="EZ206:EZ243" si="35">(0.4*EY206)+(0.0025*(EY206^2))</f>
        <v>1.7240999999999997</v>
      </c>
      <c r="FA206" s="8">
        <v>3.5999999999999988</v>
      </c>
      <c r="FB206">
        <f t="shared" ref="FB206:FB243" si="36">(0.4*FA206)+(0.0025*(FA206^2))</f>
        <v>1.4723999999999995</v>
      </c>
      <c r="FC206" s="8">
        <v>0.23606654818184089</v>
      </c>
      <c r="FD206" s="8">
        <v>0.34038879755239626</v>
      </c>
      <c r="FE206" s="8">
        <v>0.28822767286711859</v>
      </c>
      <c r="FF206" s="8">
        <v>0.19945354962404604</v>
      </c>
      <c r="FG206" s="8">
        <f t="shared" ref="FG206:FG221" si="37">FA206+FF206</f>
        <v>3.7994535496240447</v>
      </c>
      <c r="FH206" t="s">
        <v>113</v>
      </c>
      <c r="FI206" t="s">
        <v>113</v>
      </c>
      <c r="FJ206" t="s">
        <v>113</v>
      </c>
    </row>
    <row r="207" spans="1:166" x14ac:dyDescent="0.2">
      <c r="A207" t="s">
        <v>175</v>
      </c>
      <c r="B207" t="s">
        <v>24</v>
      </c>
      <c r="C207" t="s">
        <v>167</v>
      </c>
      <c r="D207" t="s">
        <v>146</v>
      </c>
      <c r="E207">
        <v>2</v>
      </c>
      <c r="F207" t="s">
        <v>684</v>
      </c>
      <c r="G207">
        <v>7</v>
      </c>
      <c r="H207" s="2" t="s">
        <v>187</v>
      </c>
      <c r="I207" s="3">
        <v>30.738769999999999</v>
      </c>
      <c r="J207" s="3">
        <v>-81.466220000000007</v>
      </c>
      <c r="K207" s="3" t="s">
        <v>113</v>
      </c>
      <c r="L207" t="s">
        <v>113</v>
      </c>
      <c r="M207" t="s">
        <v>113</v>
      </c>
      <c r="N207" t="s">
        <v>113</v>
      </c>
      <c r="O207" t="s">
        <v>113</v>
      </c>
      <c r="P207" t="s">
        <v>113</v>
      </c>
      <c r="Q207" t="s">
        <v>113</v>
      </c>
      <c r="R207" t="s">
        <v>113</v>
      </c>
      <c r="S207">
        <v>12</v>
      </c>
      <c r="T207">
        <v>0</v>
      </c>
      <c r="U207">
        <v>0</v>
      </c>
      <c r="V207" s="9">
        <v>26</v>
      </c>
      <c r="W207" s="9">
        <v>26</v>
      </c>
      <c r="X207" t="s">
        <v>113</v>
      </c>
      <c r="Y207" t="s">
        <v>113</v>
      </c>
      <c r="Z207" s="7">
        <v>6.85</v>
      </c>
      <c r="AA207" s="7">
        <v>6.85</v>
      </c>
      <c r="AB207" t="s">
        <v>113</v>
      </c>
      <c r="AC207" t="s">
        <v>113</v>
      </c>
      <c r="AD207">
        <v>23.6</v>
      </c>
      <c r="AE207">
        <v>23.6</v>
      </c>
      <c r="AF207" t="s">
        <v>113</v>
      </c>
      <c r="AG207" t="s">
        <v>113</v>
      </c>
      <c r="AH207" s="7">
        <v>-354.8</v>
      </c>
      <c r="AI207" s="7">
        <v>-354.8</v>
      </c>
      <c r="AJ207" s="7" t="s">
        <v>113</v>
      </c>
      <c r="AK207" s="7" t="s">
        <v>113</v>
      </c>
      <c r="AL207" s="8" t="s">
        <v>113</v>
      </c>
      <c r="AM207" s="8" t="s">
        <v>113</v>
      </c>
      <c r="AN207" s="8" t="s">
        <v>113</v>
      </c>
      <c r="AO207" s="8" t="s">
        <v>113</v>
      </c>
      <c r="AP207" s="8" t="s">
        <v>113</v>
      </c>
      <c r="AQ207" s="8" t="s">
        <v>113</v>
      </c>
      <c r="AR207" s="8" t="s">
        <v>113</v>
      </c>
      <c r="AS207" s="8" t="s">
        <v>113</v>
      </c>
      <c r="AT207" s="8" t="s">
        <v>113</v>
      </c>
      <c r="AU207" s="8" t="s">
        <v>113</v>
      </c>
      <c r="AV207" s="8" t="s">
        <v>113</v>
      </c>
      <c r="AW207" s="8" t="s">
        <v>113</v>
      </c>
      <c r="AX207" s="8" t="s">
        <v>113</v>
      </c>
      <c r="AY207" s="8" t="s">
        <v>113</v>
      </c>
      <c r="AZ207" s="8" t="s">
        <v>113</v>
      </c>
      <c r="BA207">
        <v>0</v>
      </c>
      <c r="BB207" t="s">
        <v>113</v>
      </c>
      <c r="BC207" s="9" t="s">
        <v>113</v>
      </c>
      <c r="BD207" s="9" t="s">
        <v>113</v>
      </c>
      <c r="BE207" s="8" t="s">
        <v>113</v>
      </c>
      <c r="BF207" s="8" t="s">
        <v>113</v>
      </c>
      <c r="BG207" s="8" t="s">
        <v>113</v>
      </c>
      <c r="BH207">
        <v>0.95</v>
      </c>
      <c r="BI207">
        <v>0.05</v>
      </c>
      <c r="BJ207">
        <v>0</v>
      </c>
      <c r="BK207">
        <v>28</v>
      </c>
      <c r="BL207">
        <v>26</v>
      </c>
      <c r="BM207">
        <v>36</v>
      </c>
      <c r="BN207">
        <v>27</v>
      </c>
      <c r="BO207">
        <v>42</v>
      </c>
      <c r="BP207">
        <v>32</v>
      </c>
      <c r="BQ207">
        <v>22</v>
      </c>
      <c r="BR207">
        <v>23</v>
      </c>
      <c r="BS207">
        <v>25</v>
      </c>
      <c r="BT207">
        <v>30</v>
      </c>
      <c r="BU207">
        <v>28</v>
      </c>
      <c r="BV207">
        <v>20</v>
      </c>
      <c r="BW207">
        <v>27</v>
      </c>
      <c r="BX207">
        <v>20</v>
      </c>
      <c r="BY207">
        <v>24</v>
      </c>
      <c r="BZ207">
        <v>27.333333333333332</v>
      </c>
      <c r="CA207" t="s">
        <v>113</v>
      </c>
      <c r="CB207" t="s">
        <v>113</v>
      </c>
      <c r="CC207" t="s">
        <v>113</v>
      </c>
      <c r="CD207" t="s">
        <v>113</v>
      </c>
      <c r="CE207" t="s">
        <v>113</v>
      </c>
      <c r="CF207" t="s">
        <v>113</v>
      </c>
      <c r="CG207" t="s">
        <v>113</v>
      </c>
      <c r="CH207" t="s">
        <v>113</v>
      </c>
      <c r="CI207" t="s">
        <v>113</v>
      </c>
      <c r="CJ207" t="s">
        <v>113</v>
      </c>
      <c r="CK207" t="s">
        <v>113</v>
      </c>
      <c r="CL207" t="s">
        <v>113</v>
      </c>
      <c r="CM207" t="s">
        <v>113</v>
      </c>
      <c r="CN207" t="s">
        <v>113</v>
      </c>
      <c r="CO207" t="s">
        <v>113</v>
      </c>
      <c r="CP207" t="s">
        <v>113</v>
      </c>
      <c r="CQ207">
        <v>65.333333333333329</v>
      </c>
      <c r="CR207">
        <v>54</v>
      </c>
      <c r="CS207">
        <v>59</v>
      </c>
      <c r="CT207">
        <v>83</v>
      </c>
      <c r="CU207">
        <v>4.1795023705624077</v>
      </c>
      <c r="CV207">
        <v>3.3081069585961433</v>
      </c>
      <c r="CW207">
        <v>3.8492110273112656</v>
      </c>
      <c r="CX207">
        <v>46.956001610355571</v>
      </c>
      <c r="CY207">
        <v>14</v>
      </c>
      <c r="CZ207">
        <v>4</v>
      </c>
      <c r="DA207">
        <v>2</v>
      </c>
      <c r="DB207">
        <v>0.11705075165697315</v>
      </c>
      <c r="DC207">
        <v>0.25925925925925924</v>
      </c>
      <c r="DD207">
        <v>6.7796610169491525E-2</v>
      </c>
      <c r="DE207">
        <v>2.4096385542168676E-2</v>
      </c>
      <c r="DF207">
        <v>3</v>
      </c>
      <c r="DG207">
        <v>3</v>
      </c>
      <c r="DH207">
        <v>0</v>
      </c>
      <c r="DI207">
        <v>6</v>
      </c>
      <c r="DJ207">
        <v>26.333333333333332</v>
      </c>
      <c r="DK207">
        <v>16</v>
      </c>
      <c r="DL207">
        <v>46</v>
      </c>
      <c r="DM207">
        <v>17</v>
      </c>
      <c r="DN207" t="s">
        <v>113</v>
      </c>
      <c r="DO207" t="s">
        <v>113</v>
      </c>
      <c r="DP207" t="s">
        <v>113</v>
      </c>
      <c r="DQ207" t="s">
        <v>113</v>
      </c>
      <c r="DR207">
        <v>0</v>
      </c>
      <c r="DS207">
        <v>0</v>
      </c>
      <c r="DT207">
        <v>0</v>
      </c>
      <c r="DU207">
        <v>0</v>
      </c>
      <c r="DV207">
        <v>2</v>
      </c>
      <c r="DW207">
        <v>6</v>
      </c>
      <c r="DX207">
        <v>0</v>
      </c>
      <c r="DY207">
        <v>0</v>
      </c>
      <c r="DZ207">
        <v>13.666666666666666</v>
      </c>
      <c r="EA207">
        <v>21</v>
      </c>
      <c r="EB207">
        <v>17</v>
      </c>
      <c r="EC207">
        <v>3</v>
      </c>
      <c r="ED207" t="s">
        <v>113</v>
      </c>
      <c r="EE207" t="s">
        <v>113</v>
      </c>
      <c r="EF207" t="s">
        <v>113</v>
      </c>
      <c r="EG207">
        <v>6</v>
      </c>
      <c r="EH207" s="4" t="s">
        <v>113</v>
      </c>
      <c r="EI207" s="10" t="s">
        <v>113</v>
      </c>
      <c r="EJ207" s="10" t="s">
        <v>113</v>
      </c>
      <c r="EK207" s="10" t="s">
        <v>113</v>
      </c>
      <c r="EL207" s="10" t="s">
        <v>113</v>
      </c>
      <c r="EM207">
        <v>0</v>
      </c>
      <c r="EN207" s="10" t="s">
        <v>113</v>
      </c>
      <c r="EO207" s="8" t="s">
        <v>113</v>
      </c>
      <c r="EP207" s="8" t="s">
        <v>113</v>
      </c>
      <c r="EQ207" s="8">
        <v>60</v>
      </c>
      <c r="ER207" s="8">
        <v>55</v>
      </c>
      <c r="ES207" s="8">
        <v>57.5</v>
      </c>
      <c r="ET207" s="8">
        <v>30</v>
      </c>
      <c r="EU207" s="8">
        <v>35</v>
      </c>
      <c r="EV207" s="8">
        <v>32.5</v>
      </c>
      <c r="EW207" s="8">
        <v>3.069999999999995</v>
      </c>
      <c r="EX207">
        <f t="shared" si="34"/>
        <v>1.2515622499999979</v>
      </c>
      <c r="EY207" s="8">
        <v>4.5199999999999996</v>
      </c>
      <c r="EZ207">
        <f t="shared" si="35"/>
        <v>1.8590759999999997</v>
      </c>
      <c r="FA207" s="8">
        <v>3.7949999999999973</v>
      </c>
      <c r="FB207">
        <f t="shared" si="36"/>
        <v>1.5540050624999988</v>
      </c>
      <c r="FC207" s="8">
        <v>0.2035720341180963</v>
      </c>
      <c r="FD207" s="8">
        <v>0.14810293476844846</v>
      </c>
      <c r="FE207" s="8">
        <v>0.17583748444327238</v>
      </c>
      <c r="FF207" s="8">
        <v>0.12167953923474448</v>
      </c>
      <c r="FG207" s="8">
        <f t="shared" si="37"/>
        <v>3.9166795392347415</v>
      </c>
      <c r="FH207" t="s">
        <v>113</v>
      </c>
      <c r="FI207" t="s">
        <v>113</v>
      </c>
      <c r="FJ207" t="s">
        <v>113</v>
      </c>
    </row>
    <row r="208" spans="1:166" x14ac:dyDescent="0.2">
      <c r="A208" t="s">
        <v>176</v>
      </c>
      <c r="B208" t="s">
        <v>24</v>
      </c>
      <c r="C208" t="s">
        <v>167</v>
      </c>
      <c r="D208" t="s">
        <v>147</v>
      </c>
      <c r="E208">
        <v>3</v>
      </c>
      <c r="F208" t="s">
        <v>684</v>
      </c>
      <c r="G208">
        <v>7</v>
      </c>
      <c r="H208" s="2" t="s">
        <v>187</v>
      </c>
      <c r="I208" s="3">
        <v>30.737570000000002</v>
      </c>
      <c r="J208" s="3">
        <v>-81.463729999999998</v>
      </c>
      <c r="K208" s="3" t="s">
        <v>113</v>
      </c>
      <c r="L208" t="s">
        <v>113</v>
      </c>
      <c r="M208" t="s">
        <v>113</v>
      </c>
      <c r="N208" t="s">
        <v>113</v>
      </c>
      <c r="O208" t="s">
        <v>113</v>
      </c>
      <c r="P208" t="s">
        <v>113</v>
      </c>
      <c r="Q208" t="s">
        <v>113</v>
      </c>
      <c r="R208" t="s">
        <v>113</v>
      </c>
      <c r="S208">
        <v>0</v>
      </c>
      <c r="T208">
        <v>0</v>
      </c>
      <c r="U208">
        <v>0</v>
      </c>
      <c r="V208" s="9">
        <v>26</v>
      </c>
      <c r="W208" s="9">
        <v>26</v>
      </c>
      <c r="X208" t="s">
        <v>113</v>
      </c>
      <c r="Y208" t="s">
        <v>113</v>
      </c>
      <c r="Z208" s="7">
        <v>7.45</v>
      </c>
      <c r="AA208" s="7">
        <v>7.45</v>
      </c>
      <c r="AB208" t="s">
        <v>113</v>
      </c>
      <c r="AC208" t="s">
        <v>113</v>
      </c>
      <c r="AD208">
        <v>23.8</v>
      </c>
      <c r="AE208">
        <v>23.8</v>
      </c>
      <c r="AF208" t="s">
        <v>113</v>
      </c>
      <c r="AG208" t="s">
        <v>113</v>
      </c>
      <c r="AH208" s="7">
        <v>-347</v>
      </c>
      <c r="AI208" s="7">
        <v>-347</v>
      </c>
      <c r="AJ208" s="7" t="s">
        <v>113</v>
      </c>
      <c r="AK208" s="7" t="s">
        <v>113</v>
      </c>
      <c r="AL208" s="8" t="s">
        <v>113</v>
      </c>
      <c r="AM208" s="8" t="s">
        <v>113</v>
      </c>
      <c r="AN208" s="8" t="s">
        <v>113</v>
      </c>
      <c r="AO208" s="8" t="s">
        <v>113</v>
      </c>
      <c r="AP208" s="8" t="s">
        <v>113</v>
      </c>
      <c r="AQ208" s="8" t="s">
        <v>113</v>
      </c>
      <c r="AR208" s="8" t="s">
        <v>113</v>
      </c>
      <c r="AS208" s="8" t="s">
        <v>113</v>
      </c>
      <c r="AT208" s="8" t="s">
        <v>113</v>
      </c>
      <c r="AU208" s="8" t="s">
        <v>113</v>
      </c>
      <c r="AV208" s="8" t="s">
        <v>113</v>
      </c>
      <c r="AW208" s="8" t="s">
        <v>113</v>
      </c>
      <c r="AX208" s="8" t="s">
        <v>113</v>
      </c>
      <c r="AY208" s="8" t="s">
        <v>113</v>
      </c>
      <c r="AZ208" s="8" t="s">
        <v>113</v>
      </c>
      <c r="BA208">
        <v>0</v>
      </c>
      <c r="BB208" t="s">
        <v>113</v>
      </c>
      <c r="BC208" s="9" t="s">
        <v>113</v>
      </c>
      <c r="BD208" s="9" t="s">
        <v>113</v>
      </c>
      <c r="BE208" s="8" t="s">
        <v>113</v>
      </c>
      <c r="BF208" s="8" t="s">
        <v>113</v>
      </c>
      <c r="BG208" s="8" t="s">
        <v>113</v>
      </c>
      <c r="BH208">
        <v>0.5</v>
      </c>
      <c r="BI208">
        <v>0.5</v>
      </c>
      <c r="BJ208">
        <v>0</v>
      </c>
      <c r="BK208">
        <v>30</v>
      </c>
      <c r="BL208">
        <v>23</v>
      </c>
      <c r="BM208">
        <v>22</v>
      </c>
      <c r="BN208">
        <v>17</v>
      </c>
      <c r="BO208">
        <v>25</v>
      </c>
      <c r="BP208" t="s">
        <v>113</v>
      </c>
      <c r="BQ208" t="s">
        <v>113</v>
      </c>
      <c r="BR208" t="s">
        <v>113</v>
      </c>
      <c r="BS208" t="s">
        <v>113</v>
      </c>
      <c r="BT208" t="s">
        <v>113</v>
      </c>
      <c r="BU208" t="s">
        <v>113</v>
      </c>
      <c r="BV208" t="s">
        <v>113</v>
      </c>
      <c r="BW208" t="s">
        <v>113</v>
      </c>
      <c r="BX208" t="s">
        <v>113</v>
      </c>
      <c r="BY208" t="s">
        <v>113</v>
      </c>
      <c r="BZ208">
        <v>23.4</v>
      </c>
      <c r="CA208" t="s">
        <v>113</v>
      </c>
      <c r="CB208" t="s">
        <v>113</v>
      </c>
      <c r="CC208" t="s">
        <v>113</v>
      </c>
      <c r="CD208" t="s">
        <v>113</v>
      </c>
      <c r="CE208" t="s">
        <v>113</v>
      </c>
      <c r="CF208" t="s">
        <v>113</v>
      </c>
      <c r="CG208" t="s">
        <v>113</v>
      </c>
      <c r="CH208" t="s">
        <v>113</v>
      </c>
      <c r="CI208" t="s">
        <v>113</v>
      </c>
      <c r="CJ208" t="s">
        <v>113</v>
      </c>
      <c r="CK208" t="s">
        <v>113</v>
      </c>
      <c r="CL208" t="s">
        <v>113</v>
      </c>
      <c r="CM208" t="s">
        <v>113</v>
      </c>
      <c r="CN208" t="s">
        <v>113</v>
      </c>
      <c r="CO208" t="s">
        <v>113</v>
      </c>
      <c r="CP208" t="s">
        <v>113</v>
      </c>
      <c r="CQ208">
        <v>5.333333333333333</v>
      </c>
      <c r="CR208">
        <v>0</v>
      </c>
      <c r="CS208">
        <v>0</v>
      </c>
      <c r="CT208">
        <v>16</v>
      </c>
      <c r="CU208">
        <v>1.6739764335716716</v>
      </c>
      <c r="CV208">
        <v>3.1527360223636558</v>
      </c>
      <c r="CW208">
        <v>1.6138366722246307</v>
      </c>
      <c r="CX208">
        <v>5.022042242676612</v>
      </c>
      <c r="CY208">
        <v>0</v>
      </c>
      <c r="CZ208">
        <v>0</v>
      </c>
      <c r="DA208">
        <v>0</v>
      </c>
      <c r="DB208">
        <v>0</v>
      </c>
      <c r="DC208" t="s">
        <v>113</v>
      </c>
      <c r="DD208" t="s">
        <v>113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8.6666666666666661</v>
      </c>
      <c r="DK208">
        <v>5</v>
      </c>
      <c r="DL208">
        <v>4</v>
      </c>
      <c r="DM208">
        <v>17</v>
      </c>
      <c r="DN208" t="s">
        <v>113</v>
      </c>
      <c r="DO208" t="s">
        <v>113</v>
      </c>
      <c r="DP208" t="s">
        <v>113</v>
      </c>
      <c r="DQ208" t="s">
        <v>113</v>
      </c>
      <c r="DR208">
        <v>0</v>
      </c>
      <c r="DS208">
        <v>0</v>
      </c>
      <c r="DT208">
        <v>0</v>
      </c>
      <c r="DU208">
        <v>0</v>
      </c>
      <c r="DV208">
        <v>3.6666666666666665</v>
      </c>
      <c r="DW208">
        <v>0</v>
      </c>
      <c r="DX208">
        <v>2</v>
      </c>
      <c r="DY208">
        <v>9</v>
      </c>
      <c r="DZ208">
        <v>6.666666666666667</v>
      </c>
      <c r="EA208">
        <v>0</v>
      </c>
      <c r="EB208">
        <v>15</v>
      </c>
      <c r="EC208">
        <v>5</v>
      </c>
      <c r="ED208" t="s">
        <v>113</v>
      </c>
      <c r="EE208" t="s">
        <v>113</v>
      </c>
      <c r="EF208" t="s">
        <v>113</v>
      </c>
      <c r="EG208">
        <v>8</v>
      </c>
      <c r="EH208" s="4" t="s">
        <v>113</v>
      </c>
      <c r="EI208" s="10" t="s">
        <v>113</v>
      </c>
      <c r="EJ208" s="10" t="s">
        <v>113</v>
      </c>
      <c r="EK208" s="10" t="s">
        <v>113</v>
      </c>
      <c r="EL208" t="s">
        <v>208</v>
      </c>
      <c r="EM208">
        <v>2</v>
      </c>
      <c r="EN208" s="9">
        <v>1</v>
      </c>
      <c r="EO208" s="8" t="s">
        <v>113</v>
      </c>
      <c r="EP208" s="8" t="s">
        <v>113</v>
      </c>
      <c r="EQ208" s="8">
        <v>60</v>
      </c>
      <c r="ER208" s="8">
        <v>55</v>
      </c>
      <c r="ES208" s="8">
        <v>57.5</v>
      </c>
      <c r="ET208" s="8">
        <v>20</v>
      </c>
      <c r="EU208" s="8">
        <v>35</v>
      </c>
      <c r="EV208" s="8">
        <v>27.5</v>
      </c>
      <c r="EW208" s="8">
        <v>2.4699999999999989</v>
      </c>
      <c r="EX208">
        <f t="shared" si="34"/>
        <v>1.0032522499999996</v>
      </c>
      <c r="EY208" s="8">
        <v>4.5500000000000007</v>
      </c>
      <c r="EZ208">
        <f t="shared" si="35"/>
        <v>1.8717562500000002</v>
      </c>
      <c r="FA208" s="8">
        <v>3.51</v>
      </c>
      <c r="FB208">
        <f t="shared" si="36"/>
        <v>1.4348002499999999</v>
      </c>
      <c r="FC208" s="8">
        <v>0.12720679005061608</v>
      </c>
      <c r="FD208" s="8">
        <v>0.31784983932223199</v>
      </c>
      <c r="FE208" s="8">
        <v>0.22252831468642403</v>
      </c>
      <c r="FF208" s="8">
        <v>0.15398959376300542</v>
      </c>
      <c r="FG208" s="8">
        <f t="shared" si="37"/>
        <v>3.6639895937630054</v>
      </c>
      <c r="FH208" t="s">
        <v>113</v>
      </c>
      <c r="FI208" t="s">
        <v>113</v>
      </c>
      <c r="FJ208" t="s">
        <v>113</v>
      </c>
    </row>
    <row r="209" spans="1:166" x14ac:dyDescent="0.2">
      <c r="A209" t="s">
        <v>177</v>
      </c>
      <c r="B209" t="s">
        <v>24</v>
      </c>
      <c r="C209" t="s">
        <v>167</v>
      </c>
      <c r="D209" t="s">
        <v>148</v>
      </c>
      <c r="E209">
        <v>4</v>
      </c>
      <c r="F209" t="s">
        <v>684</v>
      </c>
      <c r="G209">
        <v>7</v>
      </c>
      <c r="H209" s="2" t="s">
        <v>187</v>
      </c>
      <c r="I209" s="3">
        <v>30.736650000000001</v>
      </c>
      <c r="J209" s="3">
        <v>-81.465599999999995</v>
      </c>
      <c r="K209" s="3" t="s">
        <v>113</v>
      </c>
      <c r="L209" t="s">
        <v>113</v>
      </c>
      <c r="M209" t="s">
        <v>113</v>
      </c>
      <c r="N209" t="s">
        <v>113</v>
      </c>
      <c r="O209" t="s">
        <v>113</v>
      </c>
      <c r="P209" t="s">
        <v>113</v>
      </c>
      <c r="Q209" t="s">
        <v>113</v>
      </c>
      <c r="R209" t="s">
        <v>113</v>
      </c>
      <c r="S209">
        <v>0</v>
      </c>
      <c r="T209">
        <v>0</v>
      </c>
      <c r="U209">
        <v>0</v>
      </c>
      <c r="V209" s="9">
        <v>29</v>
      </c>
      <c r="W209" s="9">
        <v>29</v>
      </c>
      <c r="X209" t="s">
        <v>113</v>
      </c>
      <c r="Y209" t="s">
        <v>113</v>
      </c>
      <c r="Z209" s="7">
        <v>7.78</v>
      </c>
      <c r="AA209" s="7">
        <v>7.78</v>
      </c>
      <c r="AB209" t="s">
        <v>113</v>
      </c>
      <c r="AC209" t="s">
        <v>113</v>
      </c>
      <c r="AD209">
        <v>24</v>
      </c>
      <c r="AE209">
        <v>24</v>
      </c>
      <c r="AF209" t="s">
        <v>113</v>
      </c>
      <c r="AG209" t="s">
        <v>113</v>
      </c>
      <c r="AH209" s="7">
        <v>-368.9</v>
      </c>
      <c r="AI209" s="7">
        <v>-368.9</v>
      </c>
      <c r="AJ209" s="7" t="s">
        <v>113</v>
      </c>
      <c r="AK209" s="7" t="s">
        <v>113</v>
      </c>
      <c r="AL209" s="8" t="s">
        <v>113</v>
      </c>
      <c r="AM209" s="8" t="s">
        <v>113</v>
      </c>
      <c r="AN209" s="8" t="s">
        <v>113</v>
      </c>
      <c r="AO209" s="8" t="s">
        <v>113</v>
      </c>
      <c r="AP209" s="8" t="s">
        <v>113</v>
      </c>
      <c r="AQ209" s="8" t="s">
        <v>113</v>
      </c>
      <c r="AR209" s="8" t="s">
        <v>113</v>
      </c>
      <c r="AS209" s="8" t="s">
        <v>113</v>
      </c>
      <c r="AT209" s="8" t="s">
        <v>113</v>
      </c>
      <c r="AU209" s="8" t="s">
        <v>113</v>
      </c>
      <c r="AV209" s="8" t="s">
        <v>113</v>
      </c>
      <c r="AW209" s="8" t="s">
        <v>113</v>
      </c>
      <c r="AX209" s="8" t="s">
        <v>113</v>
      </c>
      <c r="AY209" s="8" t="s">
        <v>113</v>
      </c>
      <c r="AZ209" s="8" t="s">
        <v>113</v>
      </c>
      <c r="BA209">
        <v>0</v>
      </c>
      <c r="BB209" t="s">
        <v>113</v>
      </c>
      <c r="BC209" s="9" t="s">
        <v>113</v>
      </c>
      <c r="BD209" s="9" t="s">
        <v>113</v>
      </c>
      <c r="BE209" s="8" t="s">
        <v>113</v>
      </c>
      <c r="BF209" s="8" t="s">
        <v>113</v>
      </c>
      <c r="BG209" s="8" t="s">
        <v>113</v>
      </c>
      <c r="BH209">
        <v>1</v>
      </c>
      <c r="BI209">
        <v>0</v>
      </c>
      <c r="BJ209">
        <v>0</v>
      </c>
      <c r="BK209">
        <v>41</v>
      </c>
      <c r="BL209">
        <v>41</v>
      </c>
      <c r="BM209">
        <v>54</v>
      </c>
      <c r="BN209">
        <v>47</v>
      </c>
      <c r="BO209">
        <v>50</v>
      </c>
      <c r="BP209">
        <v>45</v>
      </c>
      <c r="BQ209">
        <v>51</v>
      </c>
      <c r="BR209">
        <v>39</v>
      </c>
      <c r="BS209">
        <v>41</v>
      </c>
      <c r="BT209">
        <v>45</v>
      </c>
      <c r="BU209">
        <v>68</v>
      </c>
      <c r="BV209">
        <v>50</v>
      </c>
      <c r="BW209">
        <v>45</v>
      </c>
      <c r="BX209">
        <v>44</v>
      </c>
      <c r="BY209">
        <v>46</v>
      </c>
      <c r="BZ209">
        <v>47.133333333333333</v>
      </c>
      <c r="CA209" t="s">
        <v>113</v>
      </c>
      <c r="CB209" t="s">
        <v>113</v>
      </c>
      <c r="CC209" t="s">
        <v>113</v>
      </c>
      <c r="CD209" t="s">
        <v>113</v>
      </c>
      <c r="CE209" t="s">
        <v>113</v>
      </c>
      <c r="CF209" t="s">
        <v>113</v>
      </c>
      <c r="CG209" t="s">
        <v>113</v>
      </c>
      <c r="CH209" t="s">
        <v>113</v>
      </c>
      <c r="CI209" t="s">
        <v>113</v>
      </c>
      <c r="CJ209" t="s">
        <v>113</v>
      </c>
      <c r="CK209" t="s">
        <v>113</v>
      </c>
      <c r="CL209" t="s">
        <v>113</v>
      </c>
      <c r="CM209" t="s">
        <v>113</v>
      </c>
      <c r="CN209" t="s">
        <v>113</v>
      </c>
      <c r="CO209" t="s">
        <v>113</v>
      </c>
      <c r="CP209" t="s">
        <v>113</v>
      </c>
      <c r="CQ209">
        <v>52</v>
      </c>
      <c r="CR209">
        <v>51</v>
      </c>
      <c r="CS209">
        <v>62</v>
      </c>
      <c r="CT209">
        <v>43</v>
      </c>
      <c r="CU209">
        <v>3.9512437185814275</v>
      </c>
      <c r="CV209">
        <v>3.8529804647943626</v>
      </c>
      <c r="CW209">
        <v>4.7578061036002657</v>
      </c>
      <c r="CX209">
        <v>116.49007818678393</v>
      </c>
      <c r="CY209">
        <v>2</v>
      </c>
      <c r="CZ209">
        <v>7</v>
      </c>
      <c r="DA209">
        <v>2</v>
      </c>
      <c r="DB209">
        <v>6.6210179995979376E-2</v>
      </c>
      <c r="DC209">
        <v>3.9215686274509803E-2</v>
      </c>
      <c r="DD209">
        <v>0.11290322580645161</v>
      </c>
      <c r="DE209">
        <v>4.6511627906976744E-2</v>
      </c>
      <c r="DF209">
        <v>8.6666666666666661</v>
      </c>
      <c r="DG209">
        <v>9</v>
      </c>
      <c r="DH209">
        <v>6</v>
      </c>
      <c r="DI209">
        <v>11</v>
      </c>
      <c r="DJ209">
        <v>0.66666666666666663</v>
      </c>
      <c r="DK209">
        <v>2</v>
      </c>
      <c r="DL209">
        <v>0</v>
      </c>
      <c r="DM209">
        <v>0</v>
      </c>
      <c r="DN209" t="s">
        <v>113</v>
      </c>
      <c r="DO209" t="s">
        <v>113</v>
      </c>
      <c r="DP209" t="s">
        <v>113</v>
      </c>
      <c r="DQ209" t="s">
        <v>113</v>
      </c>
      <c r="DR209">
        <v>0</v>
      </c>
      <c r="DS209">
        <v>0</v>
      </c>
      <c r="DT209">
        <v>0</v>
      </c>
      <c r="DU209">
        <v>0</v>
      </c>
      <c r="DV209">
        <v>2.3333333333333335</v>
      </c>
      <c r="DW209">
        <v>1</v>
      </c>
      <c r="DX209">
        <v>2</v>
      </c>
      <c r="DY209">
        <v>4</v>
      </c>
      <c r="DZ209">
        <v>0</v>
      </c>
      <c r="EA209">
        <v>0</v>
      </c>
      <c r="EB209">
        <v>0</v>
      </c>
      <c r="EC209">
        <v>0</v>
      </c>
      <c r="ED209" t="s">
        <v>113</v>
      </c>
      <c r="EE209" t="s">
        <v>113</v>
      </c>
      <c r="EF209" t="s">
        <v>113</v>
      </c>
      <c r="EG209">
        <v>0</v>
      </c>
      <c r="EH209" s="4" t="s">
        <v>113</v>
      </c>
      <c r="EI209" s="10" t="s">
        <v>113</v>
      </c>
      <c r="EJ209" s="10" t="s">
        <v>113</v>
      </c>
      <c r="EK209" s="10" t="s">
        <v>113</v>
      </c>
      <c r="EL209" s="10" t="s">
        <v>113</v>
      </c>
      <c r="EM209">
        <v>0</v>
      </c>
      <c r="EN209" s="10" t="s">
        <v>113</v>
      </c>
      <c r="EO209" s="8" t="s">
        <v>113</v>
      </c>
      <c r="EP209" s="8" t="s">
        <v>113</v>
      </c>
      <c r="EQ209" s="8">
        <v>40</v>
      </c>
      <c r="ER209" s="8">
        <v>40</v>
      </c>
      <c r="ES209" s="8">
        <v>40</v>
      </c>
      <c r="ET209" s="8">
        <v>45</v>
      </c>
      <c r="EU209" s="8">
        <v>45</v>
      </c>
      <c r="EV209" s="8">
        <v>45</v>
      </c>
      <c r="EW209" s="8">
        <v>21.06</v>
      </c>
      <c r="EX209">
        <f t="shared" si="34"/>
        <v>9.5328090000000003</v>
      </c>
      <c r="EY209" s="8">
        <v>18.779999999999998</v>
      </c>
      <c r="EZ209">
        <f t="shared" si="35"/>
        <v>8.3937209999999993</v>
      </c>
      <c r="FA209" s="8">
        <v>19.919999999999998</v>
      </c>
      <c r="FB209">
        <f t="shared" si="36"/>
        <v>8.9600159999999995</v>
      </c>
      <c r="FC209" s="8">
        <v>7.6795884364418032E-2</v>
      </c>
      <c r="FD209" s="8">
        <v>0.24904968241134873</v>
      </c>
      <c r="FE209" s="8">
        <v>0.16292278338788338</v>
      </c>
      <c r="FF209" s="8">
        <v>0.11274256610441528</v>
      </c>
      <c r="FG209" s="8">
        <f t="shared" si="37"/>
        <v>20.032742566104414</v>
      </c>
      <c r="FH209" t="s">
        <v>113</v>
      </c>
      <c r="FI209" t="s">
        <v>113</v>
      </c>
      <c r="FJ209" t="s">
        <v>113</v>
      </c>
    </row>
    <row r="210" spans="1:166" x14ac:dyDescent="0.2">
      <c r="A210" t="s">
        <v>170</v>
      </c>
      <c r="B210" t="s">
        <v>23</v>
      </c>
      <c r="C210" t="s">
        <v>167</v>
      </c>
      <c r="D210" t="s">
        <v>149</v>
      </c>
      <c r="E210">
        <v>1</v>
      </c>
      <c r="F210" t="s">
        <v>684</v>
      </c>
      <c r="G210">
        <v>7</v>
      </c>
      <c r="H210" s="2" t="s">
        <v>188</v>
      </c>
      <c r="I210" s="3">
        <v>30.745249999999999</v>
      </c>
      <c r="J210" s="3">
        <v>-81.473699999999994</v>
      </c>
      <c r="K210" s="3" t="s">
        <v>113</v>
      </c>
      <c r="L210" t="s">
        <v>113</v>
      </c>
      <c r="M210" t="s">
        <v>113</v>
      </c>
      <c r="N210" t="s">
        <v>113</v>
      </c>
      <c r="O210" t="s">
        <v>113</v>
      </c>
      <c r="P210" t="s">
        <v>113</v>
      </c>
      <c r="Q210" t="s">
        <v>113</v>
      </c>
      <c r="R210" t="s">
        <v>113</v>
      </c>
      <c r="S210">
        <v>7</v>
      </c>
      <c r="T210">
        <v>0</v>
      </c>
      <c r="U210">
        <v>0</v>
      </c>
      <c r="V210" s="9">
        <v>23</v>
      </c>
      <c r="W210" s="9">
        <v>23</v>
      </c>
      <c r="X210" t="s">
        <v>113</v>
      </c>
      <c r="Y210" t="s">
        <v>113</v>
      </c>
      <c r="Z210" s="7">
        <v>7.12</v>
      </c>
      <c r="AA210" s="7">
        <v>7.12</v>
      </c>
      <c r="AB210" t="s">
        <v>113</v>
      </c>
      <c r="AC210" t="s">
        <v>113</v>
      </c>
      <c r="AD210">
        <v>31.9</v>
      </c>
      <c r="AE210">
        <v>31.9</v>
      </c>
      <c r="AF210" t="s">
        <v>113</v>
      </c>
      <c r="AG210" t="s">
        <v>113</v>
      </c>
      <c r="AH210" s="7">
        <v>-355.5</v>
      </c>
      <c r="AI210" s="7">
        <v>-355.5</v>
      </c>
      <c r="AJ210" s="7" t="s">
        <v>113</v>
      </c>
      <c r="AK210" s="7" t="s">
        <v>113</v>
      </c>
      <c r="AL210" s="8" t="s">
        <v>113</v>
      </c>
      <c r="AM210" s="8" t="s">
        <v>113</v>
      </c>
      <c r="AN210" s="8" t="s">
        <v>113</v>
      </c>
      <c r="AO210" s="8" t="s">
        <v>113</v>
      </c>
      <c r="AP210" s="8" t="s">
        <v>113</v>
      </c>
      <c r="AQ210" s="8" t="s">
        <v>113</v>
      </c>
      <c r="AR210" s="8" t="s">
        <v>113</v>
      </c>
      <c r="AS210" s="8" t="s">
        <v>113</v>
      </c>
      <c r="AT210" s="8" t="s">
        <v>113</v>
      </c>
      <c r="AU210" s="8" t="s">
        <v>113</v>
      </c>
      <c r="AV210" s="8" t="s">
        <v>113</v>
      </c>
      <c r="AW210" s="8" t="s">
        <v>113</v>
      </c>
      <c r="AX210" s="8" t="s">
        <v>113</v>
      </c>
      <c r="AY210" s="8" t="s">
        <v>113</v>
      </c>
      <c r="AZ210" s="8" t="s">
        <v>113</v>
      </c>
      <c r="BA210">
        <v>0</v>
      </c>
      <c r="BB210" t="s">
        <v>113</v>
      </c>
      <c r="BC210" s="9" t="s">
        <v>113</v>
      </c>
      <c r="BD210" s="9" t="s">
        <v>113</v>
      </c>
      <c r="BE210" s="8" t="s">
        <v>113</v>
      </c>
      <c r="BF210" s="8" t="s">
        <v>113</v>
      </c>
      <c r="BG210" s="8" t="s">
        <v>113</v>
      </c>
      <c r="BH210">
        <v>0.5</v>
      </c>
      <c r="BI210">
        <v>0.5</v>
      </c>
      <c r="BJ210">
        <v>0</v>
      </c>
      <c r="BK210">
        <v>26</v>
      </c>
      <c r="BL210">
        <v>30</v>
      </c>
      <c r="BM210">
        <v>23</v>
      </c>
      <c r="BN210">
        <v>18</v>
      </c>
      <c r="BO210">
        <v>24</v>
      </c>
      <c r="BP210">
        <v>14</v>
      </c>
      <c r="BQ210">
        <v>12</v>
      </c>
      <c r="BR210">
        <v>12</v>
      </c>
      <c r="BS210">
        <v>20</v>
      </c>
      <c r="BT210">
        <v>17</v>
      </c>
      <c r="BU210">
        <v>19</v>
      </c>
      <c r="BV210">
        <v>14</v>
      </c>
      <c r="BW210">
        <v>7</v>
      </c>
      <c r="BX210">
        <v>18</v>
      </c>
      <c r="BY210">
        <v>11</v>
      </c>
      <c r="BZ210">
        <v>17.666666666666668</v>
      </c>
      <c r="CA210" t="s">
        <v>113</v>
      </c>
      <c r="CB210" t="s">
        <v>113</v>
      </c>
      <c r="CC210" t="s">
        <v>113</v>
      </c>
      <c r="CD210" t="s">
        <v>113</v>
      </c>
      <c r="CE210" t="s">
        <v>113</v>
      </c>
      <c r="CF210" t="s">
        <v>113</v>
      </c>
      <c r="CG210" t="s">
        <v>113</v>
      </c>
      <c r="CH210" t="s">
        <v>113</v>
      </c>
      <c r="CI210" t="s">
        <v>113</v>
      </c>
      <c r="CJ210" t="s">
        <v>113</v>
      </c>
      <c r="CK210" t="s">
        <v>113</v>
      </c>
      <c r="CL210" t="s">
        <v>113</v>
      </c>
      <c r="CM210" t="s">
        <v>113</v>
      </c>
      <c r="CN210" t="s">
        <v>113</v>
      </c>
      <c r="CO210" t="s">
        <v>113</v>
      </c>
      <c r="CP210" t="s">
        <v>113</v>
      </c>
      <c r="CQ210">
        <v>34.333333333333336</v>
      </c>
      <c r="CR210">
        <v>52</v>
      </c>
      <c r="CS210">
        <v>10</v>
      </c>
      <c r="CT210">
        <v>41</v>
      </c>
      <c r="CU210">
        <v>3.5361166995615263</v>
      </c>
      <c r="CV210">
        <v>2.8716796248840124</v>
      </c>
      <c r="CW210">
        <v>2.4862603002921326</v>
      </c>
      <c r="CX210">
        <v>12.016254805230167</v>
      </c>
      <c r="CY210">
        <v>35</v>
      </c>
      <c r="CZ210">
        <v>1</v>
      </c>
      <c r="DA210">
        <v>7</v>
      </c>
      <c r="DB210">
        <v>0.31460287679799875</v>
      </c>
      <c r="DC210">
        <v>0.67307692307692313</v>
      </c>
      <c r="DD210">
        <v>0.1</v>
      </c>
      <c r="DE210">
        <v>0.17073170731707318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 t="s">
        <v>113</v>
      </c>
      <c r="DO210" t="s">
        <v>113</v>
      </c>
      <c r="DP210" t="s">
        <v>113</v>
      </c>
      <c r="DQ210" t="s">
        <v>113</v>
      </c>
      <c r="DR210">
        <v>0</v>
      </c>
      <c r="DS210">
        <v>0</v>
      </c>
      <c r="DT210">
        <v>0</v>
      </c>
      <c r="DU210">
        <v>0</v>
      </c>
      <c r="DV210">
        <v>4.333333333333333</v>
      </c>
      <c r="DW210">
        <v>8</v>
      </c>
      <c r="DX210">
        <v>0</v>
      </c>
      <c r="DY210">
        <v>5</v>
      </c>
      <c r="DZ210">
        <v>30</v>
      </c>
      <c r="EA210">
        <v>25</v>
      </c>
      <c r="EB210">
        <v>0</v>
      </c>
      <c r="EC210">
        <v>65</v>
      </c>
      <c r="ED210" t="s">
        <v>113</v>
      </c>
      <c r="EE210" t="s">
        <v>113</v>
      </c>
      <c r="EF210" t="s">
        <v>113</v>
      </c>
      <c r="EG210">
        <v>6</v>
      </c>
      <c r="EH210" s="4" t="s">
        <v>113</v>
      </c>
      <c r="EI210" s="10" t="s">
        <v>113</v>
      </c>
      <c r="EJ210" s="10" t="s">
        <v>113</v>
      </c>
      <c r="EK210" s="10" t="s">
        <v>113</v>
      </c>
      <c r="EL210" s="10" t="s">
        <v>113</v>
      </c>
      <c r="EM210">
        <v>0</v>
      </c>
      <c r="EN210" s="10" t="s">
        <v>113</v>
      </c>
      <c r="EO210" s="8" t="s">
        <v>113</v>
      </c>
      <c r="EP210" s="8" t="s">
        <v>113</v>
      </c>
      <c r="EQ210" s="8">
        <v>45</v>
      </c>
      <c r="ER210" s="8">
        <v>30</v>
      </c>
      <c r="ES210" s="8">
        <v>37.5</v>
      </c>
      <c r="ET210" s="8">
        <v>30</v>
      </c>
      <c r="EU210" s="8">
        <v>45</v>
      </c>
      <c r="EV210" s="8">
        <v>37.5</v>
      </c>
      <c r="EW210" s="8">
        <v>3.3100000000000041</v>
      </c>
      <c r="EX210">
        <f t="shared" si="34"/>
        <v>1.3513902500000017</v>
      </c>
      <c r="EY210" s="8">
        <v>6.509999999999998</v>
      </c>
      <c r="EZ210">
        <f t="shared" si="35"/>
        <v>2.709950249999999</v>
      </c>
      <c r="FA210" s="8">
        <v>4.910000000000001</v>
      </c>
      <c r="FB210">
        <f t="shared" si="36"/>
        <v>2.0242702500000003</v>
      </c>
      <c r="FC210" s="8">
        <v>0.27718103736973121</v>
      </c>
      <c r="FD210" s="8">
        <v>0.13202127796597071</v>
      </c>
      <c r="FE210" s="8">
        <v>0.20460115766785097</v>
      </c>
      <c r="FF210" s="8">
        <v>0.14158400110615285</v>
      </c>
      <c r="FG210" s="8">
        <f t="shared" si="37"/>
        <v>5.0515840011061535</v>
      </c>
      <c r="FH210" t="s">
        <v>113</v>
      </c>
      <c r="FI210" t="s">
        <v>113</v>
      </c>
      <c r="FJ210" t="s">
        <v>113</v>
      </c>
    </row>
    <row r="211" spans="1:166" x14ac:dyDescent="0.2">
      <c r="A211" t="s">
        <v>171</v>
      </c>
      <c r="B211" t="s">
        <v>23</v>
      </c>
      <c r="C211" t="s">
        <v>167</v>
      </c>
      <c r="D211" t="s">
        <v>150</v>
      </c>
      <c r="E211">
        <v>2</v>
      </c>
      <c r="F211" t="s">
        <v>684</v>
      </c>
      <c r="G211">
        <v>7</v>
      </c>
      <c r="H211" s="2" t="s">
        <v>188</v>
      </c>
      <c r="I211" s="3">
        <v>30.74457</v>
      </c>
      <c r="J211" s="3">
        <v>-81.473939999999999</v>
      </c>
      <c r="K211" s="3" t="s">
        <v>113</v>
      </c>
      <c r="L211" t="s">
        <v>113</v>
      </c>
      <c r="M211" t="s">
        <v>113</v>
      </c>
      <c r="N211" t="s">
        <v>113</v>
      </c>
      <c r="O211" t="s">
        <v>113</v>
      </c>
      <c r="P211" t="s">
        <v>113</v>
      </c>
      <c r="Q211" t="s">
        <v>113</v>
      </c>
      <c r="R211" t="s">
        <v>113</v>
      </c>
      <c r="S211">
        <v>5</v>
      </c>
      <c r="T211">
        <v>0</v>
      </c>
      <c r="U211">
        <v>0</v>
      </c>
      <c r="V211" s="9">
        <v>22</v>
      </c>
      <c r="W211" s="9">
        <v>22</v>
      </c>
      <c r="X211" t="s">
        <v>113</v>
      </c>
      <c r="Y211" t="s">
        <v>113</v>
      </c>
      <c r="Z211" s="7">
        <v>7.46</v>
      </c>
      <c r="AA211" s="7">
        <v>7.46</v>
      </c>
      <c r="AB211" t="s">
        <v>113</v>
      </c>
      <c r="AC211" t="s">
        <v>113</v>
      </c>
      <c r="AD211">
        <v>25</v>
      </c>
      <c r="AE211">
        <v>25</v>
      </c>
      <c r="AF211" t="s">
        <v>113</v>
      </c>
      <c r="AG211" t="s">
        <v>113</v>
      </c>
      <c r="AH211" s="7">
        <v>-356.9</v>
      </c>
      <c r="AI211" s="7">
        <v>-356.9</v>
      </c>
      <c r="AJ211" s="7" t="s">
        <v>113</v>
      </c>
      <c r="AK211" s="7" t="s">
        <v>113</v>
      </c>
      <c r="AL211" s="8" t="s">
        <v>113</v>
      </c>
      <c r="AM211" s="8" t="s">
        <v>113</v>
      </c>
      <c r="AN211" s="8" t="s">
        <v>113</v>
      </c>
      <c r="AO211" s="8" t="s">
        <v>113</v>
      </c>
      <c r="AP211" s="8" t="s">
        <v>113</v>
      </c>
      <c r="AQ211" s="8" t="s">
        <v>113</v>
      </c>
      <c r="AR211" s="8" t="s">
        <v>113</v>
      </c>
      <c r="AS211" s="8" t="s">
        <v>113</v>
      </c>
      <c r="AT211" s="8" t="s">
        <v>113</v>
      </c>
      <c r="AU211" s="8" t="s">
        <v>113</v>
      </c>
      <c r="AV211" s="8" t="s">
        <v>113</v>
      </c>
      <c r="AW211" s="8" t="s">
        <v>113</v>
      </c>
      <c r="AX211" s="8" t="s">
        <v>113</v>
      </c>
      <c r="AY211" s="8" t="s">
        <v>113</v>
      </c>
      <c r="AZ211" s="8" t="s">
        <v>113</v>
      </c>
      <c r="BA211">
        <v>0</v>
      </c>
      <c r="BB211" t="s">
        <v>113</v>
      </c>
      <c r="BC211" s="9" t="s">
        <v>113</v>
      </c>
      <c r="BD211" s="9" t="s">
        <v>113</v>
      </c>
      <c r="BE211" s="8" t="s">
        <v>113</v>
      </c>
      <c r="BF211" s="8" t="s">
        <v>113</v>
      </c>
      <c r="BG211" s="8" t="s">
        <v>113</v>
      </c>
      <c r="BH211">
        <v>0.8</v>
      </c>
      <c r="BI211">
        <v>0.2</v>
      </c>
      <c r="BJ211">
        <v>0</v>
      </c>
      <c r="BK211">
        <v>16</v>
      </c>
      <c r="BL211">
        <v>23</v>
      </c>
      <c r="BM211">
        <v>10</v>
      </c>
      <c r="BN211">
        <v>14</v>
      </c>
      <c r="BO211">
        <v>20</v>
      </c>
      <c r="BP211">
        <v>20</v>
      </c>
      <c r="BQ211">
        <v>18</v>
      </c>
      <c r="BR211">
        <v>31</v>
      </c>
      <c r="BS211">
        <v>24</v>
      </c>
      <c r="BT211">
        <v>24</v>
      </c>
      <c r="BU211">
        <v>18</v>
      </c>
      <c r="BV211">
        <v>19</v>
      </c>
      <c r="BW211">
        <v>19</v>
      </c>
      <c r="BX211">
        <v>31</v>
      </c>
      <c r="BY211">
        <v>27</v>
      </c>
      <c r="BZ211">
        <v>20.933333333333334</v>
      </c>
      <c r="CA211" t="s">
        <v>113</v>
      </c>
      <c r="CB211" t="s">
        <v>113</v>
      </c>
      <c r="CC211" t="s">
        <v>113</v>
      </c>
      <c r="CD211" t="s">
        <v>113</v>
      </c>
      <c r="CE211" t="s">
        <v>113</v>
      </c>
      <c r="CF211" t="s">
        <v>113</v>
      </c>
      <c r="CG211" t="s">
        <v>113</v>
      </c>
      <c r="CH211" t="s">
        <v>113</v>
      </c>
      <c r="CI211" t="s">
        <v>113</v>
      </c>
      <c r="CJ211" t="s">
        <v>113</v>
      </c>
      <c r="CK211" t="s">
        <v>113</v>
      </c>
      <c r="CL211" t="s">
        <v>113</v>
      </c>
      <c r="CM211" t="s">
        <v>113</v>
      </c>
      <c r="CN211" t="s">
        <v>113</v>
      </c>
      <c r="CO211" t="s">
        <v>113</v>
      </c>
      <c r="CP211" t="s">
        <v>113</v>
      </c>
      <c r="CQ211">
        <v>42</v>
      </c>
      <c r="CR211">
        <v>33</v>
      </c>
      <c r="CS211">
        <v>72</v>
      </c>
      <c r="CT211">
        <v>21</v>
      </c>
      <c r="CU211">
        <v>3.7376696182833684</v>
      </c>
      <c r="CV211">
        <v>3.0413427848060435</v>
      </c>
      <c r="CW211">
        <v>2.9787760071863576</v>
      </c>
      <c r="CX211">
        <v>19.663733640391722</v>
      </c>
      <c r="CY211">
        <v>12</v>
      </c>
      <c r="CZ211">
        <v>55</v>
      </c>
      <c r="DA211">
        <v>14</v>
      </c>
      <c r="DB211">
        <v>0.59806397306397308</v>
      </c>
      <c r="DC211">
        <v>0.36363636363636365</v>
      </c>
      <c r="DD211">
        <v>0.76388888888888884</v>
      </c>
      <c r="DE211">
        <v>0.66666666666666663</v>
      </c>
      <c r="DF211">
        <v>0</v>
      </c>
      <c r="DG211">
        <v>0</v>
      </c>
      <c r="DH211">
        <v>0</v>
      </c>
      <c r="DI211">
        <v>0</v>
      </c>
      <c r="DJ211">
        <v>0.33333333333333331</v>
      </c>
      <c r="DK211">
        <v>1</v>
      </c>
      <c r="DL211">
        <v>0</v>
      </c>
      <c r="DM211">
        <v>0</v>
      </c>
      <c r="DN211" t="s">
        <v>113</v>
      </c>
      <c r="DO211" t="s">
        <v>113</v>
      </c>
      <c r="DP211" t="s">
        <v>113</v>
      </c>
      <c r="DQ211" t="s">
        <v>113</v>
      </c>
      <c r="DR211">
        <v>0</v>
      </c>
      <c r="DS211">
        <v>0</v>
      </c>
      <c r="DT211">
        <v>0</v>
      </c>
      <c r="DU211">
        <v>0</v>
      </c>
      <c r="DV211">
        <v>4</v>
      </c>
      <c r="DW211">
        <v>0</v>
      </c>
      <c r="DX211">
        <v>0</v>
      </c>
      <c r="DY211">
        <v>12</v>
      </c>
      <c r="DZ211">
        <v>7.666666666666667</v>
      </c>
      <c r="EA211">
        <v>0</v>
      </c>
      <c r="EB211">
        <v>1</v>
      </c>
      <c r="EC211">
        <v>22</v>
      </c>
      <c r="ED211" t="s">
        <v>113</v>
      </c>
      <c r="EE211" t="s">
        <v>113</v>
      </c>
      <c r="EF211" t="s">
        <v>113</v>
      </c>
      <c r="EG211">
        <v>5</v>
      </c>
      <c r="EH211" s="4" t="s">
        <v>113</v>
      </c>
      <c r="EI211" s="10" t="s">
        <v>113</v>
      </c>
      <c r="EJ211" s="10" t="s">
        <v>113</v>
      </c>
      <c r="EK211" s="10" t="s">
        <v>113</v>
      </c>
      <c r="EL211" s="10" t="s">
        <v>113</v>
      </c>
      <c r="EM211">
        <v>0</v>
      </c>
      <c r="EN211" s="10" t="s">
        <v>113</v>
      </c>
      <c r="EO211" s="8" t="s">
        <v>113</v>
      </c>
      <c r="EP211" s="8" t="s">
        <v>113</v>
      </c>
      <c r="EQ211" s="8">
        <v>60</v>
      </c>
      <c r="ER211" s="8">
        <v>45</v>
      </c>
      <c r="ES211" s="8">
        <v>52.5</v>
      </c>
      <c r="ET211" s="8">
        <v>20</v>
      </c>
      <c r="EU211" s="8">
        <v>30</v>
      </c>
      <c r="EV211" s="8">
        <v>25</v>
      </c>
      <c r="EW211" s="8">
        <v>2.1400000000000041</v>
      </c>
      <c r="EX211">
        <f t="shared" si="34"/>
        <v>0.86744900000000169</v>
      </c>
      <c r="EY211" s="8">
        <v>3.4600000000000009</v>
      </c>
      <c r="EZ211">
        <f t="shared" si="35"/>
        <v>1.4139290000000004</v>
      </c>
      <c r="FA211" s="8">
        <v>2.8000000000000025</v>
      </c>
      <c r="FB211">
        <f t="shared" si="36"/>
        <v>1.1396000000000011</v>
      </c>
      <c r="FC211" s="8">
        <v>0.12210846312622645</v>
      </c>
      <c r="FD211" s="8">
        <v>0.13490587470194385</v>
      </c>
      <c r="FE211" s="8">
        <v>0.12850716891408515</v>
      </c>
      <c r="FF211" s="8">
        <v>8.8926960888546916E-2</v>
      </c>
      <c r="FG211" s="8">
        <f t="shared" si="37"/>
        <v>2.8889269608885493</v>
      </c>
      <c r="FH211" t="s">
        <v>113</v>
      </c>
      <c r="FI211" t="s">
        <v>113</v>
      </c>
      <c r="FJ211" t="s">
        <v>113</v>
      </c>
    </row>
    <row r="212" spans="1:166" x14ac:dyDescent="0.2">
      <c r="A212" t="s">
        <v>172</v>
      </c>
      <c r="B212" t="s">
        <v>23</v>
      </c>
      <c r="C212" t="s">
        <v>167</v>
      </c>
      <c r="D212" t="s">
        <v>151</v>
      </c>
      <c r="E212">
        <v>3</v>
      </c>
      <c r="F212" t="s">
        <v>684</v>
      </c>
      <c r="G212">
        <v>7</v>
      </c>
      <c r="H212" s="2" t="s">
        <v>188</v>
      </c>
      <c r="I212" s="3">
        <v>30.743200000000002</v>
      </c>
      <c r="J212" s="3">
        <v>-81.474649999999997</v>
      </c>
      <c r="K212" s="3" t="s">
        <v>113</v>
      </c>
      <c r="L212" t="s">
        <v>113</v>
      </c>
      <c r="M212" t="s">
        <v>113</v>
      </c>
      <c r="N212" t="s">
        <v>113</v>
      </c>
      <c r="O212" t="s">
        <v>113</v>
      </c>
      <c r="P212" t="s">
        <v>113</v>
      </c>
      <c r="Q212" t="s">
        <v>113</v>
      </c>
      <c r="R212" t="s">
        <v>113</v>
      </c>
      <c r="S212">
        <v>15</v>
      </c>
      <c r="T212">
        <v>0</v>
      </c>
      <c r="U212">
        <v>0</v>
      </c>
      <c r="V212" s="9">
        <v>21</v>
      </c>
      <c r="W212" s="9">
        <v>21</v>
      </c>
      <c r="X212" t="s">
        <v>113</v>
      </c>
      <c r="Y212" t="s">
        <v>113</v>
      </c>
      <c r="Z212" s="7">
        <v>7.22</v>
      </c>
      <c r="AA212" s="7">
        <v>7.22</v>
      </c>
      <c r="AB212" t="s">
        <v>113</v>
      </c>
      <c r="AC212" t="s">
        <v>113</v>
      </c>
      <c r="AD212">
        <v>25</v>
      </c>
      <c r="AE212">
        <v>25</v>
      </c>
      <c r="AF212" t="s">
        <v>113</v>
      </c>
      <c r="AG212" t="s">
        <v>113</v>
      </c>
      <c r="AH212" s="7">
        <v>-321.10000000000002</v>
      </c>
      <c r="AI212" s="7">
        <v>-321.10000000000002</v>
      </c>
      <c r="AJ212" s="7" t="s">
        <v>113</v>
      </c>
      <c r="AK212" s="7" t="s">
        <v>113</v>
      </c>
      <c r="AL212" s="8" t="s">
        <v>113</v>
      </c>
      <c r="AM212" s="8" t="s">
        <v>113</v>
      </c>
      <c r="AN212" s="8" t="s">
        <v>113</v>
      </c>
      <c r="AO212" s="8" t="s">
        <v>113</v>
      </c>
      <c r="AP212" s="8" t="s">
        <v>113</v>
      </c>
      <c r="AQ212" s="8" t="s">
        <v>113</v>
      </c>
      <c r="AR212" s="8" t="s">
        <v>113</v>
      </c>
      <c r="AS212" s="8" t="s">
        <v>113</v>
      </c>
      <c r="AT212" s="8" t="s">
        <v>113</v>
      </c>
      <c r="AU212" s="8" t="s">
        <v>113</v>
      </c>
      <c r="AV212" s="8" t="s">
        <v>113</v>
      </c>
      <c r="AW212" s="8" t="s">
        <v>113</v>
      </c>
      <c r="AX212" s="8" t="s">
        <v>113</v>
      </c>
      <c r="AY212" s="8" t="s">
        <v>113</v>
      </c>
      <c r="AZ212" s="8" t="s">
        <v>113</v>
      </c>
      <c r="BA212">
        <v>0</v>
      </c>
      <c r="BB212" t="s">
        <v>113</v>
      </c>
      <c r="BC212" s="9" t="s">
        <v>113</v>
      </c>
      <c r="BD212" s="9" t="s">
        <v>113</v>
      </c>
      <c r="BE212" s="8" t="s">
        <v>113</v>
      </c>
      <c r="BF212" s="8" t="s">
        <v>113</v>
      </c>
      <c r="BG212" s="8" t="s">
        <v>113</v>
      </c>
      <c r="BH212">
        <v>0.99</v>
      </c>
      <c r="BI212">
        <v>0.01</v>
      </c>
      <c r="BJ212">
        <v>0</v>
      </c>
      <c r="BK212">
        <v>21</v>
      </c>
      <c r="BL212">
        <v>20</v>
      </c>
      <c r="BM212">
        <v>13</v>
      </c>
      <c r="BN212">
        <v>17</v>
      </c>
      <c r="BO212">
        <v>23</v>
      </c>
      <c r="BP212">
        <v>11</v>
      </c>
      <c r="BQ212">
        <v>21</v>
      </c>
      <c r="BR212">
        <v>19</v>
      </c>
      <c r="BS212">
        <v>21</v>
      </c>
      <c r="BT212">
        <v>17</v>
      </c>
      <c r="BU212">
        <v>10</v>
      </c>
      <c r="BV212">
        <v>20</v>
      </c>
      <c r="BW212">
        <v>26</v>
      </c>
      <c r="BX212">
        <v>12</v>
      </c>
      <c r="BY212">
        <v>13</v>
      </c>
      <c r="BZ212">
        <v>17.600000000000001</v>
      </c>
      <c r="CA212" t="s">
        <v>113</v>
      </c>
      <c r="CB212" t="s">
        <v>113</v>
      </c>
      <c r="CC212" t="s">
        <v>113</v>
      </c>
      <c r="CD212" t="s">
        <v>113</v>
      </c>
      <c r="CE212" t="s">
        <v>113</v>
      </c>
      <c r="CF212" t="s">
        <v>113</v>
      </c>
      <c r="CG212" t="s">
        <v>113</v>
      </c>
      <c r="CH212" t="s">
        <v>113</v>
      </c>
      <c r="CI212" t="s">
        <v>113</v>
      </c>
      <c r="CJ212" t="s">
        <v>113</v>
      </c>
      <c r="CK212" t="s">
        <v>113</v>
      </c>
      <c r="CL212" t="s">
        <v>113</v>
      </c>
      <c r="CM212" t="s">
        <v>113</v>
      </c>
      <c r="CN212" t="s">
        <v>113</v>
      </c>
      <c r="CO212" t="s">
        <v>113</v>
      </c>
      <c r="CP212" t="s">
        <v>113</v>
      </c>
      <c r="CQ212">
        <v>61.666666666666664</v>
      </c>
      <c r="CR212">
        <v>82</v>
      </c>
      <c r="CS212">
        <v>40</v>
      </c>
      <c r="CT212">
        <v>63</v>
      </c>
      <c r="CU212">
        <v>4.1217435364102153</v>
      </c>
      <c r="CV212">
        <v>2.8678989020441064</v>
      </c>
      <c r="CW212">
        <v>2.9289680862991281</v>
      </c>
      <c r="CX212">
        <v>18.708315165769818</v>
      </c>
      <c r="CY212">
        <v>66</v>
      </c>
      <c r="CZ212">
        <v>6</v>
      </c>
      <c r="DA212">
        <v>43</v>
      </c>
      <c r="DB212">
        <v>0.54580591044005677</v>
      </c>
      <c r="DC212">
        <v>0.80487804878048785</v>
      </c>
      <c r="DD212">
        <v>0.15</v>
      </c>
      <c r="DE212">
        <v>0.68253968253968256</v>
      </c>
      <c r="DF212">
        <v>0</v>
      </c>
      <c r="DG212">
        <v>0</v>
      </c>
      <c r="DH212">
        <v>0</v>
      </c>
      <c r="DI212">
        <v>0</v>
      </c>
      <c r="DJ212">
        <v>5</v>
      </c>
      <c r="DK212">
        <v>2</v>
      </c>
      <c r="DL212">
        <v>3</v>
      </c>
      <c r="DM212">
        <v>10</v>
      </c>
      <c r="DN212" t="s">
        <v>113</v>
      </c>
      <c r="DO212" t="s">
        <v>113</v>
      </c>
      <c r="DP212" t="s">
        <v>113</v>
      </c>
      <c r="DQ212" t="s">
        <v>113</v>
      </c>
      <c r="DR212">
        <v>0</v>
      </c>
      <c r="DS212">
        <v>0</v>
      </c>
      <c r="DT212">
        <v>0</v>
      </c>
      <c r="DU212">
        <v>0</v>
      </c>
      <c r="DV212">
        <v>0.66666666666666663</v>
      </c>
      <c r="DW212">
        <v>0</v>
      </c>
      <c r="DX212">
        <v>0</v>
      </c>
      <c r="DY212">
        <v>2</v>
      </c>
      <c r="DZ212">
        <v>0</v>
      </c>
      <c r="EA212">
        <v>0</v>
      </c>
      <c r="EB212">
        <v>0</v>
      </c>
      <c r="EC212">
        <v>0</v>
      </c>
      <c r="ED212" t="s">
        <v>113</v>
      </c>
      <c r="EE212" t="s">
        <v>113</v>
      </c>
      <c r="EF212" t="s">
        <v>113</v>
      </c>
      <c r="EG212">
        <v>0</v>
      </c>
      <c r="EH212" s="4" t="s">
        <v>113</v>
      </c>
      <c r="EI212" s="10" t="s">
        <v>113</v>
      </c>
      <c r="EJ212" s="10" t="s">
        <v>113</v>
      </c>
      <c r="EK212" s="10" t="s">
        <v>113</v>
      </c>
      <c r="EL212" s="10" t="s">
        <v>113</v>
      </c>
      <c r="EM212">
        <v>0</v>
      </c>
      <c r="EN212" s="10" t="s">
        <v>113</v>
      </c>
      <c r="EO212" s="8" t="s">
        <v>113</v>
      </c>
      <c r="EP212" s="8" t="s">
        <v>113</v>
      </c>
      <c r="EQ212" s="8">
        <v>60</v>
      </c>
      <c r="ER212" s="8">
        <v>60</v>
      </c>
      <c r="ES212" s="8">
        <v>60</v>
      </c>
      <c r="ET212" s="8">
        <v>20</v>
      </c>
      <c r="EU212" s="8">
        <v>30</v>
      </c>
      <c r="EV212" s="8">
        <v>25</v>
      </c>
      <c r="EW212" s="8">
        <v>2.8500000000000014</v>
      </c>
      <c r="EX212">
        <f t="shared" si="34"/>
        <v>1.1603062500000005</v>
      </c>
      <c r="EY212" s="8">
        <v>4.0799999999999947</v>
      </c>
      <c r="EZ212">
        <f t="shared" si="35"/>
        <v>1.6736159999999978</v>
      </c>
      <c r="FA212" s="8">
        <v>3.4649999999999981</v>
      </c>
      <c r="FB212">
        <f t="shared" si="36"/>
        <v>1.4160155624999993</v>
      </c>
      <c r="FC212" s="8">
        <v>0.23978684882791204</v>
      </c>
      <c r="FD212" s="8">
        <v>1.761601236825292</v>
      </c>
      <c r="FE212" s="8">
        <v>1.000694042826602</v>
      </c>
      <c r="FF212" s="8">
        <v>0.6924802776360085</v>
      </c>
      <c r="FG212" s="8">
        <f t="shared" si="37"/>
        <v>4.1574802776360062</v>
      </c>
      <c r="FH212" t="s">
        <v>113</v>
      </c>
      <c r="FI212" t="s">
        <v>113</v>
      </c>
      <c r="FJ212" t="s">
        <v>113</v>
      </c>
    </row>
    <row r="213" spans="1:166" x14ac:dyDescent="0.2">
      <c r="A213" t="s">
        <v>173</v>
      </c>
      <c r="B213" t="s">
        <v>23</v>
      </c>
      <c r="C213" t="s">
        <v>167</v>
      </c>
      <c r="D213" t="s">
        <v>152</v>
      </c>
      <c r="E213">
        <v>4</v>
      </c>
      <c r="F213" t="s">
        <v>684</v>
      </c>
      <c r="G213">
        <v>7</v>
      </c>
      <c r="H213" s="2" t="s">
        <v>188</v>
      </c>
      <c r="I213" s="3">
        <v>30.742100000000001</v>
      </c>
      <c r="J213" s="3">
        <v>-81.476709999999997</v>
      </c>
      <c r="K213" s="3" t="s">
        <v>113</v>
      </c>
      <c r="L213" t="s">
        <v>113</v>
      </c>
      <c r="M213" t="s">
        <v>113</v>
      </c>
      <c r="N213" t="s">
        <v>113</v>
      </c>
      <c r="O213" t="s">
        <v>113</v>
      </c>
      <c r="P213" t="s">
        <v>113</v>
      </c>
      <c r="Q213" t="s">
        <v>113</v>
      </c>
      <c r="R213" t="s">
        <v>113</v>
      </c>
      <c r="S213">
        <v>17</v>
      </c>
      <c r="T213">
        <v>0</v>
      </c>
      <c r="U213">
        <v>0</v>
      </c>
      <c r="V213" s="9">
        <v>32</v>
      </c>
      <c r="W213" s="9">
        <v>32</v>
      </c>
      <c r="X213" t="s">
        <v>113</v>
      </c>
      <c r="Y213" t="s">
        <v>113</v>
      </c>
      <c r="Z213" s="7">
        <v>7.13</v>
      </c>
      <c r="AA213" s="7">
        <v>7.13</v>
      </c>
      <c r="AB213" t="s">
        <v>113</v>
      </c>
      <c r="AC213" t="s">
        <v>113</v>
      </c>
      <c r="AD213">
        <v>29.5</v>
      </c>
      <c r="AE213">
        <v>29.5</v>
      </c>
      <c r="AF213" t="s">
        <v>113</v>
      </c>
      <c r="AG213" t="s">
        <v>113</v>
      </c>
      <c r="AH213" s="7">
        <v>-376.4</v>
      </c>
      <c r="AI213" s="7">
        <v>-376.4</v>
      </c>
      <c r="AJ213" s="7" t="s">
        <v>113</v>
      </c>
      <c r="AK213" s="7" t="s">
        <v>113</v>
      </c>
      <c r="AL213" s="8" t="s">
        <v>113</v>
      </c>
      <c r="AM213" s="8" t="s">
        <v>113</v>
      </c>
      <c r="AN213" s="8" t="s">
        <v>113</v>
      </c>
      <c r="AO213" s="8" t="s">
        <v>113</v>
      </c>
      <c r="AP213" s="8" t="s">
        <v>113</v>
      </c>
      <c r="AQ213" s="8" t="s">
        <v>113</v>
      </c>
      <c r="AR213" s="8" t="s">
        <v>113</v>
      </c>
      <c r="AS213" s="8" t="s">
        <v>113</v>
      </c>
      <c r="AT213" s="8" t="s">
        <v>113</v>
      </c>
      <c r="AU213" s="8" t="s">
        <v>113</v>
      </c>
      <c r="AV213" s="8" t="s">
        <v>113</v>
      </c>
      <c r="AW213" s="8" t="s">
        <v>113</v>
      </c>
      <c r="AX213" s="8" t="s">
        <v>113</v>
      </c>
      <c r="AY213" s="8" t="s">
        <v>113</v>
      </c>
      <c r="AZ213" s="8" t="s">
        <v>113</v>
      </c>
      <c r="BA213">
        <v>0</v>
      </c>
      <c r="BB213" t="s">
        <v>113</v>
      </c>
      <c r="BC213" s="9" t="s">
        <v>113</v>
      </c>
      <c r="BD213" s="9" t="s">
        <v>113</v>
      </c>
      <c r="BE213" s="8" t="s">
        <v>113</v>
      </c>
      <c r="BF213" s="8" t="s">
        <v>113</v>
      </c>
      <c r="BG213" s="8" t="s">
        <v>113</v>
      </c>
      <c r="BH213">
        <v>0.99</v>
      </c>
      <c r="BI213">
        <v>0.01</v>
      </c>
      <c r="BJ213">
        <v>0</v>
      </c>
      <c r="BK213">
        <v>9</v>
      </c>
      <c r="BL213">
        <v>21</v>
      </c>
      <c r="BM213">
        <v>18</v>
      </c>
      <c r="BN213">
        <v>20</v>
      </c>
      <c r="BO213">
        <v>21</v>
      </c>
      <c r="BP213">
        <v>14</v>
      </c>
      <c r="BQ213">
        <v>14</v>
      </c>
      <c r="BR213">
        <v>14</v>
      </c>
      <c r="BS213">
        <v>19</v>
      </c>
      <c r="BT213">
        <v>24</v>
      </c>
      <c r="BU213">
        <v>17</v>
      </c>
      <c r="BV213">
        <v>13</v>
      </c>
      <c r="BW213">
        <v>20</v>
      </c>
      <c r="BX213">
        <v>17</v>
      </c>
      <c r="BY213">
        <v>16</v>
      </c>
      <c r="BZ213">
        <v>17.133333333333333</v>
      </c>
      <c r="CA213" t="s">
        <v>113</v>
      </c>
      <c r="CB213" t="s">
        <v>113</v>
      </c>
      <c r="CC213" t="s">
        <v>113</v>
      </c>
      <c r="CD213" t="s">
        <v>113</v>
      </c>
      <c r="CE213" t="s">
        <v>113</v>
      </c>
      <c r="CF213" t="s">
        <v>113</v>
      </c>
      <c r="CG213" t="s">
        <v>113</v>
      </c>
      <c r="CH213" t="s">
        <v>113</v>
      </c>
      <c r="CI213" t="s">
        <v>113</v>
      </c>
      <c r="CJ213" t="s">
        <v>113</v>
      </c>
      <c r="CK213" t="s">
        <v>113</v>
      </c>
      <c r="CL213" t="s">
        <v>113</v>
      </c>
      <c r="CM213" t="s">
        <v>113</v>
      </c>
      <c r="CN213" t="s">
        <v>113</v>
      </c>
      <c r="CO213" t="s">
        <v>113</v>
      </c>
      <c r="CP213" t="s">
        <v>113</v>
      </c>
      <c r="CQ213">
        <v>61</v>
      </c>
      <c r="CR213">
        <v>57</v>
      </c>
      <c r="CS213">
        <v>22</v>
      </c>
      <c r="CT213">
        <v>104</v>
      </c>
      <c r="CU213">
        <v>4.1108738641733114</v>
      </c>
      <c r="CV213">
        <v>2.8410258837930096</v>
      </c>
      <c r="CW213">
        <v>2.8671449251710137</v>
      </c>
      <c r="CX213">
        <v>17.586735008410422</v>
      </c>
      <c r="CY213">
        <v>46</v>
      </c>
      <c r="CZ213">
        <v>17</v>
      </c>
      <c r="DA213">
        <v>70</v>
      </c>
      <c r="DB213">
        <v>0.75094057988794827</v>
      </c>
      <c r="DC213">
        <v>0.80701754385964908</v>
      </c>
      <c r="DD213">
        <v>0.77272727272727271</v>
      </c>
      <c r="DE213">
        <v>0.67307692307692313</v>
      </c>
      <c r="DF213">
        <v>0.33333333333333331</v>
      </c>
      <c r="DG213">
        <v>0</v>
      </c>
      <c r="DH213">
        <v>1</v>
      </c>
      <c r="DI213">
        <v>0</v>
      </c>
      <c r="DJ213">
        <v>0</v>
      </c>
      <c r="DK213">
        <v>0</v>
      </c>
      <c r="DL213">
        <v>0</v>
      </c>
      <c r="DM213">
        <v>0</v>
      </c>
      <c r="DN213" t="s">
        <v>113</v>
      </c>
      <c r="DO213" t="s">
        <v>113</v>
      </c>
      <c r="DP213" t="s">
        <v>113</v>
      </c>
      <c r="DQ213" t="s">
        <v>113</v>
      </c>
      <c r="DR213">
        <v>0</v>
      </c>
      <c r="DS213">
        <v>0</v>
      </c>
      <c r="DT213">
        <v>0</v>
      </c>
      <c r="DU213">
        <v>0</v>
      </c>
      <c r="DV213">
        <v>1</v>
      </c>
      <c r="DW213">
        <v>0</v>
      </c>
      <c r="DX213">
        <v>3</v>
      </c>
      <c r="DY213">
        <v>0</v>
      </c>
      <c r="DZ213">
        <v>3.6666666666666665</v>
      </c>
      <c r="EA213">
        <v>3</v>
      </c>
      <c r="EB213">
        <v>4</v>
      </c>
      <c r="EC213">
        <v>4</v>
      </c>
      <c r="ED213" t="s">
        <v>113</v>
      </c>
      <c r="EE213" t="s">
        <v>113</v>
      </c>
      <c r="EF213" t="s">
        <v>113</v>
      </c>
      <c r="EG213">
        <v>0</v>
      </c>
      <c r="EH213" s="4" t="s">
        <v>113</v>
      </c>
      <c r="EI213" s="10" t="s">
        <v>113</v>
      </c>
      <c r="EJ213" s="10" t="s">
        <v>113</v>
      </c>
      <c r="EK213" s="10" t="s">
        <v>113</v>
      </c>
      <c r="EL213" s="10" t="s">
        <v>113</v>
      </c>
      <c r="EM213">
        <v>0</v>
      </c>
      <c r="EN213" s="10" t="s">
        <v>113</v>
      </c>
      <c r="EO213" s="8" t="s">
        <v>113</v>
      </c>
      <c r="EP213" s="8" t="s">
        <v>113</v>
      </c>
      <c r="EQ213" s="8">
        <v>45</v>
      </c>
      <c r="ER213" s="8">
        <v>40</v>
      </c>
      <c r="ES213" s="8">
        <v>42.5</v>
      </c>
      <c r="ET213" s="8">
        <v>30</v>
      </c>
      <c r="EU213" s="8">
        <v>45</v>
      </c>
      <c r="EV213" s="8">
        <v>37.5</v>
      </c>
      <c r="EW213" s="8">
        <v>3.2699999999999996</v>
      </c>
      <c r="EX213">
        <f t="shared" si="34"/>
        <v>1.3347322499999998</v>
      </c>
      <c r="EY213" s="8">
        <v>4.7999999999999954</v>
      </c>
      <c r="EZ213">
        <f t="shared" si="35"/>
        <v>1.977599999999998</v>
      </c>
      <c r="FA213" s="8">
        <v>4.0349999999999975</v>
      </c>
      <c r="FB213">
        <f t="shared" si="36"/>
        <v>1.654703062499999</v>
      </c>
      <c r="FC213" s="8">
        <v>0.1334081795059989</v>
      </c>
      <c r="FD213" s="8">
        <v>0.1283138865869414</v>
      </c>
      <c r="FE213" s="8">
        <v>0.13086103304647015</v>
      </c>
      <c r="FF213" s="8">
        <v>9.0555834868157339E-2</v>
      </c>
      <c r="FG213" s="8">
        <f t="shared" si="37"/>
        <v>4.1255558348681545</v>
      </c>
      <c r="FH213" t="s">
        <v>113</v>
      </c>
      <c r="FI213" t="s">
        <v>113</v>
      </c>
      <c r="FJ213" t="s">
        <v>113</v>
      </c>
    </row>
    <row r="214" spans="1:166" x14ac:dyDescent="0.2">
      <c r="A214" t="s">
        <v>182</v>
      </c>
      <c r="B214" t="s">
        <v>24</v>
      </c>
      <c r="C214" t="s">
        <v>168</v>
      </c>
      <c r="D214" t="s">
        <v>145</v>
      </c>
      <c r="E214">
        <v>1</v>
      </c>
      <c r="F214" t="s">
        <v>684</v>
      </c>
      <c r="G214">
        <v>7</v>
      </c>
      <c r="H214" s="2" t="s">
        <v>187</v>
      </c>
      <c r="I214" s="3">
        <v>30.739360000000001</v>
      </c>
      <c r="J214" s="3">
        <v>-81.465869999999995</v>
      </c>
      <c r="K214" s="3" t="s">
        <v>113</v>
      </c>
      <c r="L214" t="s">
        <v>113</v>
      </c>
      <c r="M214" t="s">
        <v>113</v>
      </c>
      <c r="N214" t="s">
        <v>113</v>
      </c>
      <c r="O214" t="s">
        <v>113</v>
      </c>
      <c r="P214" t="s">
        <v>113</v>
      </c>
      <c r="Q214" t="s">
        <v>113</v>
      </c>
      <c r="R214" t="s">
        <v>113</v>
      </c>
      <c r="S214">
        <v>0</v>
      </c>
      <c r="T214">
        <v>0</v>
      </c>
      <c r="U214">
        <v>0</v>
      </c>
      <c r="V214" t="s">
        <v>113</v>
      </c>
      <c r="W214" s="9" t="s">
        <v>113</v>
      </c>
      <c r="X214" t="s">
        <v>113</v>
      </c>
      <c r="Y214" t="s">
        <v>113</v>
      </c>
      <c r="Z214" s="7">
        <v>7.83</v>
      </c>
      <c r="AA214" s="7">
        <v>7.83</v>
      </c>
      <c r="AB214" t="s">
        <v>113</v>
      </c>
      <c r="AC214" t="s">
        <v>113</v>
      </c>
      <c r="AD214">
        <v>22</v>
      </c>
      <c r="AE214">
        <v>22</v>
      </c>
      <c r="AF214" t="s">
        <v>113</v>
      </c>
      <c r="AG214" t="s">
        <v>113</v>
      </c>
      <c r="AH214" s="7">
        <v>-322.39999999999998</v>
      </c>
      <c r="AI214" s="7">
        <v>-322.39999999999998</v>
      </c>
      <c r="AJ214" s="7" t="s">
        <v>113</v>
      </c>
      <c r="AK214" s="7" t="s">
        <v>113</v>
      </c>
      <c r="AL214" s="8" t="s">
        <v>113</v>
      </c>
      <c r="AM214" s="8" t="s">
        <v>113</v>
      </c>
      <c r="AN214" s="8" t="s">
        <v>113</v>
      </c>
      <c r="AO214" s="8" t="s">
        <v>113</v>
      </c>
      <c r="AP214" s="8" t="s">
        <v>113</v>
      </c>
      <c r="AQ214" s="8" t="s">
        <v>113</v>
      </c>
      <c r="AR214" s="8" t="s">
        <v>113</v>
      </c>
      <c r="AS214" s="8" t="s">
        <v>113</v>
      </c>
      <c r="AT214" s="8" t="s">
        <v>113</v>
      </c>
      <c r="AU214" s="8" t="s">
        <v>113</v>
      </c>
      <c r="AV214" s="8" t="s">
        <v>113</v>
      </c>
      <c r="AW214" s="8" t="s">
        <v>113</v>
      </c>
      <c r="AX214" s="8" t="s">
        <v>113</v>
      </c>
      <c r="AY214" s="8" t="s">
        <v>113</v>
      </c>
      <c r="AZ214" s="8" t="s">
        <v>113</v>
      </c>
      <c r="BA214">
        <v>0</v>
      </c>
      <c r="BB214" t="s">
        <v>113</v>
      </c>
      <c r="BC214" s="9" t="s">
        <v>113</v>
      </c>
      <c r="BD214" s="9" t="s">
        <v>113</v>
      </c>
      <c r="BE214" s="8" t="s">
        <v>113</v>
      </c>
      <c r="BF214" s="8" t="s">
        <v>113</v>
      </c>
      <c r="BG214" s="8" t="s">
        <v>113</v>
      </c>
      <c r="BH214">
        <v>0.5</v>
      </c>
      <c r="BI214">
        <v>0.5</v>
      </c>
      <c r="BJ214">
        <v>0</v>
      </c>
      <c r="BK214">
        <v>14</v>
      </c>
      <c r="BL214">
        <v>16</v>
      </c>
      <c r="BM214">
        <v>13</v>
      </c>
      <c r="BN214">
        <v>18</v>
      </c>
      <c r="BO214">
        <v>22</v>
      </c>
      <c r="BP214">
        <v>7</v>
      </c>
      <c r="BQ214">
        <v>9</v>
      </c>
      <c r="BR214">
        <v>4</v>
      </c>
      <c r="BS214">
        <v>16</v>
      </c>
      <c r="BT214">
        <v>0</v>
      </c>
      <c r="BU214">
        <v>32</v>
      </c>
      <c r="BV214">
        <v>11</v>
      </c>
      <c r="BW214">
        <v>16</v>
      </c>
      <c r="BX214">
        <v>22</v>
      </c>
      <c r="BY214">
        <v>17</v>
      </c>
      <c r="BZ214">
        <v>14.466666666666667</v>
      </c>
      <c r="CA214" t="s">
        <v>113</v>
      </c>
      <c r="CB214" t="s">
        <v>113</v>
      </c>
      <c r="CC214" t="s">
        <v>113</v>
      </c>
      <c r="CD214" t="s">
        <v>113</v>
      </c>
      <c r="CE214" t="s">
        <v>113</v>
      </c>
      <c r="CF214" t="s">
        <v>113</v>
      </c>
      <c r="CG214" t="s">
        <v>113</v>
      </c>
      <c r="CH214" t="s">
        <v>113</v>
      </c>
      <c r="CI214" t="s">
        <v>113</v>
      </c>
      <c r="CJ214" t="s">
        <v>113</v>
      </c>
      <c r="CK214" t="s">
        <v>113</v>
      </c>
      <c r="CL214" t="s">
        <v>113</v>
      </c>
      <c r="CM214" t="s">
        <v>113</v>
      </c>
      <c r="CN214" t="s">
        <v>113</v>
      </c>
      <c r="CO214" t="s">
        <v>113</v>
      </c>
      <c r="CP214" t="s">
        <v>113</v>
      </c>
      <c r="CQ214">
        <v>6</v>
      </c>
      <c r="CR214">
        <v>9</v>
      </c>
      <c r="CS214">
        <v>4</v>
      </c>
      <c r="CT214">
        <v>5</v>
      </c>
      <c r="CU214">
        <v>1.791759469228055</v>
      </c>
      <c r="CV214">
        <v>2.6718471524382497</v>
      </c>
      <c r="CW214">
        <v>0.74761177443367011</v>
      </c>
      <c r="CX214">
        <v>2.1119501755290684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7</v>
      </c>
      <c r="DK214">
        <v>12</v>
      </c>
      <c r="DL214">
        <v>5</v>
      </c>
      <c r="DM214">
        <v>4</v>
      </c>
      <c r="DN214" t="s">
        <v>113</v>
      </c>
      <c r="DO214" t="s">
        <v>113</v>
      </c>
      <c r="DP214" t="s">
        <v>113</v>
      </c>
      <c r="DQ214" t="s">
        <v>113</v>
      </c>
      <c r="DR214">
        <v>0.33333333333333331</v>
      </c>
      <c r="DS214">
        <v>1</v>
      </c>
      <c r="DT214">
        <v>0</v>
      </c>
      <c r="DU214">
        <v>0</v>
      </c>
      <c r="DV214">
        <v>13</v>
      </c>
      <c r="DW214">
        <v>25</v>
      </c>
      <c r="DX214">
        <v>2</v>
      </c>
      <c r="DY214">
        <v>12</v>
      </c>
      <c r="DZ214">
        <v>35.666666666666664</v>
      </c>
      <c r="EA214">
        <v>58</v>
      </c>
      <c r="EB214">
        <v>24</v>
      </c>
      <c r="EC214">
        <v>25</v>
      </c>
      <c r="ED214" t="s">
        <v>113</v>
      </c>
      <c r="EE214" t="s">
        <v>113</v>
      </c>
      <c r="EF214" t="s">
        <v>113</v>
      </c>
      <c r="EG214">
        <v>1</v>
      </c>
      <c r="EH214" s="4" t="s">
        <v>113</v>
      </c>
      <c r="EI214" s="10" t="s">
        <v>113</v>
      </c>
      <c r="EJ214" s="10" t="s">
        <v>113</v>
      </c>
      <c r="EK214" s="10" t="s">
        <v>113</v>
      </c>
      <c r="EL214" t="s">
        <v>208</v>
      </c>
      <c r="EM214">
        <v>2</v>
      </c>
      <c r="EN214" s="9">
        <v>1</v>
      </c>
      <c r="EO214" s="8" t="s">
        <v>113</v>
      </c>
      <c r="EP214" s="8" t="s">
        <v>113</v>
      </c>
      <c r="EQ214" s="8">
        <v>60</v>
      </c>
      <c r="ER214" s="8">
        <v>60</v>
      </c>
      <c r="ES214" s="8">
        <v>60</v>
      </c>
      <c r="ET214" s="8">
        <v>20</v>
      </c>
      <c r="EU214" s="8">
        <v>30</v>
      </c>
      <c r="EV214" s="8">
        <v>25</v>
      </c>
      <c r="EW214" s="8">
        <v>4.0200000000000014</v>
      </c>
      <c r="EX214">
        <f t="shared" si="34"/>
        <v>1.6484010000000007</v>
      </c>
      <c r="EY214" s="8">
        <v>5.3399999999999981</v>
      </c>
      <c r="EZ214">
        <f t="shared" si="35"/>
        <v>2.2072889999999994</v>
      </c>
      <c r="FA214" s="8">
        <v>4.68</v>
      </c>
      <c r="FB214">
        <f t="shared" si="36"/>
        <v>1.9267559999999999</v>
      </c>
      <c r="FC214" s="8">
        <v>0.3895676489832498</v>
      </c>
      <c r="FD214" s="8">
        <v>0.97464646766905438</v>
      </c>
      <c r="FE214" s="8">
        <v>0.68210705832615215</v>
      </c>
      <c r="FF214" s="8">
        <v>0.47201808436169723</v>
      </c>
      <c r="FG214" s="8">
        <f t="shared" si="37"/>
        <v>5.1520180843616972</v>
      </c>
      <c r="FH214" t="s">
        <v>113</v>
      </c>
      <c r="FI214" t="s">
        <v>113</v>
      </c>
      <c r="FJ214" t="s">
        <v>113</v>
      </c>
    </row>
    <row r="215" spans="1:166" x14ac:dyDescent="0.2">
      <c r="A215" t="s">
        <v>183</v>
      </c>
      <c r="B215" t="s">
        <v>24</v>
      </c>
      <c r="C215" t="s">
        <v>168</v>
      </c>
      <c r="D215" t="s">
        <v>146</v>
      </c>
      <c r="E215">
        <v>2</v>
      </c>
      <c r="F215" t="s">
        <v>684</v>
      </c>
      <c r="G215">
        <v>7</v>
      </c>
      <c r="H215" s="2" t="s">
        <v>187</v>
      </c>
      <c r="I215" s="3">
        <v>30.738689999999998</v>
      </c>
      <c r="J215" s="3">
        <v>-81.466200000000001</v>
      </c>
      <c r="K215" s="3" t="s">
        <v>113</v>
      </c>
      <c r="L215" t="s">
        <v>113</v>
      </c>
      <c r="M215" t="s">
        <v>113</v>
      </c>
      <c r="N215" t="s">
        <v>113</v>
      </c>
      <c r="O215" t="s">
        <v>113</v>
      </c>
      <c r="P215" t="s">
        <v>113</v>
      </c>
      <c r="Q215" t="s">
        <v>113</v>
      </c>
      <c r="R215" t="s">
        <v>113</v>
      </c>
      <c r="S215">
        <v>0</v>
      </c>
      <c r="T215">
        <v>0</v>
      </c>
      <c r="U215">
        <v>0</v>
      </c>
      <c r="V215" s="9">
        <v>27</v>
      </c>
      <c r="W215" s="9">
        <v>27</v>
      </c>
      <c r="X215" t="s">
        <v>113</v>
      </c>
      <c r="Y215" t="s">
        <v>113</v>
      </c>
      <c r="Z215" s="7">
        <v>6.9</v>
      </c>
      <c r="AA215" s="7">
        <v>6.9</v>
      </c>
      <c r="AB215" t="s">
        <v>113</v>
      </c>
      <c r="AC215" t="s">
        <v>113</v>
      </c>
      <c r="AD215">
        <v>23</v>
      </c>
      <c r="AE215">
        <v>23</v>
      </c>
      <c r="AF215" t="s">
        <v>113</v>
      </c>
      <c r="AG215" t="s">
        <v>113</v>
      </c>
      <c r="AH215" s="7">
        <v>-292.2</v>
      </c>
      <c r="AI215" s="7">
        <v>-292.2</v>
      </c>
      <c r="AJ215" s="7" t="s">
        <v>113</v>
      </c>
      <c r="AK215" s="7" t="s">
        <v>113</v>
      </c>
      <c r="AL215" s="8" t="s">
        <v>113</v>
      </c>
      <c r="AM215" s="8" t="s">
        <v>113</v>
      </c>
      <c r="AN215" s="8" t="s">
        <v>113</v>
      </c>
      <c r="AO215" s="8" t="s">
        <v>113</v>
      </c>
      <c r="AP215" s="8" t="s">
        <v>113</v>
      </c>
      <c r="AQ215" s="8" t="s">
        <v>113</v>
      </c>
      <c r="AR215" s="8" t="s">
        <v>113</v>
      </c>
      <c r="AS215" s="8" t="s">
        <v>113</v>
      </c>
      <c r="AT215" s="8" t="s">
        <v>113</v>
      </c>
      <c r="AU215" s="8" t="s">
        <v>113</v>
      </c>
      <c r="AV215" s="8" t="s">
        <v>113</v>
      </c>
      <c r="AW215" s="8" t="s">
        <v>113</v>
      </c>
      <c r="AX215" s="8" t="s">
        <v>113</v>
      </c>
      <c r="AY215" s="8" t="s">
        <v>113</v>
      </c>
      <c r="AZ215" s="8" t="s">
        <v>113</v>
      </c>
      <c r="BA215">
        <v>0</v>
      </c>
      <c r="BB215" t="s">
        <v>113</v>
      </c>
      <c r="BC215" s="9" t="s">
        <v>113</v>
      </c>
      <c r="BD215" s="9" t="s">
        <v>113</v>
      </c>
      <c r="BE215" s="8" t="s">
        <v>113</v>
      </c>
      <c r="BF215" s="8" t="s">
        <v>113</v>
      </c>
      <c r="BG215" s="8" t="s">
        <v>113</v>
      </c>
      <c r="BH215">
        <v>1</v>
      </c>
      <c r="BI215">
        <v>0</v>
      </c>
      <c r="BJ215">
        <v>0</v>
      </c>
      <c r="BK215">
        <v>18</v>
      </c>
      <c r="BL215">
        <v>39</v>
      </c>
      <c r="BM215">
        <v>39</v>
      </c>
      <c r="BN215">
        <v>39</v>
      </c>
      <c r="BO215">
        <v>22</v>
      </c>
      <c r="BP215">
        <v>31</v>
      </c>
      <c r="BQ215">
        <v>32</v>
      </c>
      <c r="BR215">
        <v>35</v>
      </c>
      <c r="BS215">
        <v>40</v>
      </c>
      <c r="BT215">
        <v>32</v>
      </c>
      <c r="BU215">
        <v>37</v>
      </c>
      <c r="BV215">
        <v>49</v>
      </c>
      <c r="BW215">
        <v>42</v>
      </c>
      <c r="BX215">
        <v>41</v>
      </c>
      <c r="BY215">
        <v>30</v>
      </c>
      <c r="BZ215">
        <v>35.06666666666667</v>
      </c>
      <c r="CA215" t="s">
        <v>113</v>
      </c>
      <c r="CB215" t="s">
        <v>113</v>
      </c>
      <c r="CC215" t="s">
        <v>113</v>
      </c>
      <c r="CD215" t="s">
        <v>113</v>
      </c>
      <c r="CE215" t="s">
        <v>113</v>
      </c>
      <c r="CF215" t="s">
        <v>113</v>
      </c>
      <c r="CG215" t="s">
        <v>113</v>
      </c>
      <c r="CH215" t="s">
        <v>113</v>
      </c>
      <c r="CI215" t="s">
        <v>113</v>
      </c>
      <c r="CJ215" t="s">
        <v>113</v>
      </c>
      <c r="CK215" t="s">
        <v>113</v>
      </c>
      <c r="CL215" t="s">
        <v>113</v>
      </c>
      <c r="CM215" t="s">
        <v>113</v>
      </c>
      <c r="CN215" t="s">
        <v>113</v>
      </c>
      <c r="CO215" t="s">
        <v>113</v>
      </c>
      <c r="CP215" t="s">
        <v>113</v>
      </c>
      <c r="CQ215">
        <v>67.666666666666671</v>
      </c>
      <c r="CR215">
        <v>70</v>
      </c>
      <c r="CS215">
        <v>55</v>
      </c>
      <c r="CT215">
        <v>78</v>
      </c>
      <c r="CU215">
        <v>4.214593690373678</v>
      </c>
      <c r="CV215">
        <v>3.5572510116355001</v>
      </c>
      <c r="CW215">
        <v>4.3718862419092748</v>
      </c>
      <c r="CX215">
        <v>79.192867813796596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4.333333333333333</v>
      </c>
      <c r="DG215">
        <v>5</v>
      </c>
      <c r="DH215">
        <v>6</v>
      </c>
      <c r="DI215">
        <v>2</v>
      </c>
      <c r="DJ215">
        <v>30.666666666666668</v>
      </c>
      <c r="DK215">
        <v>56</v>
      </c>
      <c r="DL215">
        <v>12</v>
      </c>
      <c r="DM215">
        <v>24</v>
      </c>
      <c r="DN215" t="s">
        <v>113</v>
      </c>
      <c r="DO215" t="s">
        <v>113</v>
      </c>
      <c r="DP215" t="s">
        <v>113</v>
      </c>
      <c r="DQ215" t="s">
        <v>113</v>
      </c>
      <c r="DR215">
        <v>0.33333333333333331</v>
      </c>
      <c r="DS215">
        <v>0</v>
      </c>
      <c r="DT215">
        <v>1</v>
      </c>
      <c r="DU215">
        <v>0</v>
      </c>
      <c r="DV215">
        <v>0.33333333333333331</v>
      </c>
      <c r="DW215">
        <v>0</v>
      </c>
      <c r="DX215">
        <v>1</v>
      </c>
      <c r="DY215">
        <v>0</v>
      </c>
      <c r="DZ215">
        <v>4</v>
      </c>
      <c r="EA215">
        <v>0</v>
      </c>
      <c r="EB215">
        <v>0</v>
      </c>
      <c r="EC215">
        <v>12</v>
      </c>
      <c r="ED215" t="s">
        <v>113</v>
      </c>
      <c r="EE215" t="s">
        <v>113</v>
      </c>
      <c r="EF215" t="s">
        <v>113</v>
      </c>
      <c r="EG215">
        <v>8</v>
      </c>
      <c r="EH215" s="4" t="s">
        <v>113</v>
      </c>
      <c r="EI215" s="10" t="s">
        <v>113</v>
      </c>
      <c r="EJ215" s="10" t="s">
        <v>113</v>
      </c>
      <c r="EK215" s="10" t="s">
        <v>113</v>
      </c>
      <c r="EL215" s="10" t="s">
        <v>113</v>
      </c>
      <c r="EM215">
        <v>0</v>
      </c>
      <c r="EN215" s="10" t="s">
        <v>113</v>
      </c>
      <c r="EO215" s="8" t="s">
        <v>113</v>
      </c>
      <c r="EP215" s="8" t="s">
        <v>113</v>
      </c>
      <c r="EQ215" s="8">
        <v>60</v>
      </c>
      <c r="ER215" s="8">
        <v>60</v>
      </c>
      <c r="ES215" s="8">
        <v>60</v>
      </c>
      <c r="ET215" s="8">
        <v>30</v>
      </c>
      <c r="EU215" s="8">
        <v>30</v>
      </c>
      <c r="EV215" s="8">
        <v>30</v>
      </c>
      <c r="EW215" s="8">
        <v>2.1900000000000031</v>
      </c>
      <c r="EX215">
        <f t="shared" si="34"/>
        <v>0.8879902500000012</v>
      </c>
      <c r="EY215" s="8">
        <v>3.620000000000001</v>
      </c>
      <c r="EZ215">
        <f t="shared" si="35"/>
        <v>1.4807610000000004</v>
      </c>
      <c r="FA215" s="8">
        <v>2.905000000000002</v>
      </c>
      <c r="FB215">
        <f t="shared" si="36"/>
        <v>1.1830975625000009</v>
      </c>
      <c r="FC215" s="8">
        <v>0.26635212630054983</v>
      </c>
      <c r="FD215" s="8">
        <v>0.16991347021371303</v>
      </c>
      <c r="FE215" s="8">
        <v>0.21813279825713144</v>
      </c>
      <c r="FF215" s="8">
        <v>0.15094789639393494</v>
      </c>
      <c r="FG215" s="8">
        <f t="shared" si="37"/>
        <v>3.055947896393937</v>
      </c>
      <c r="FH215" t="s">
        <v>113</v>
      </c>
      <c r="FI215" t="s">
        <v>113</v>
      </c>
      <c r="FJ215" t="s">
        <v>113</v>
      </c>
    </row>
    <row r="216" spans="1:166" x14ac:dyDescent="0.2">
      <c r="A216" t="s">
        <v>184</v>
      </c>
      <c r="B216" t="s">
        <v>24</v>
      </c>
      <c r="C216" t="s">
        <v>168</v>
      </c>
      <c r="D216" t="s">
        <v>147</v>
      </c>
      <c r="E216">
        <v>3</v>
      </c>
      <c r="F216" t="s">
        <v>684</v>
      </c>
      <c r="G216">
        <v>7</v>
      </c>
      <c r="H216" s="2" t="s">
        <v>187</v>
      </c>
      <c r="I216" s="3">
        <v>30.737649999999999</v>
      </c>
      <c r="J216" s="3">
        <v>-81.465760000000003</v>
      </c>
      <c r="K216" s="3" t="s">
        <v>113</v>
      </c>
      <c r="L216" t="s">
        <v>113</v>
      </c>
      <c r="M216" t="s">
        <v>113</v>
      </c>
      <c r="N216" t="s">
        <v>113</v>
      </c>
      <c r="O216" t="s">
        <v>113</v>
      </c>
      <c r="P216" t="s">
        <v>113</v>
      </c>
      <c r="Q216" t="s">
        <v>113</v>
      </c>
      <c r="R216" t="s">
        <v>113</v>
      </c>
      <c r="S216">
        <v>0</v>
      </c>
      <c r="T216">
        <v>0</v>
      </c>
      <c r="U216">
        <v>0</v>
      </c>
      <c r="V216" s="9">
        <v>28</v>
      </c>
      <c r="W216" s="9">
        <v>28</v>
      </c>
      <c r="X216" t="s">
        <v>113</v>
      </c>
      <c r="Y216" t="s">
        <v>113</v>
      </c>
      <c r="Z216" s="7">
        <v>7.17</v>
      </c>
      <c r="AA216" s="7">
        <v>7.17</v>
      </c>
      <c r="AB216" t="s">
        <v>113</v>
      </c>
      <c r="AC216" t="s">
        <v>113</v>
      </c>
      <c r="AD216">
        <v>24</v>
      </c>
      <c r="AE216">
        <v>24</v>
      </c>
      <c r="AF216" t="s">
        <v>113</v>
      </c>
      <c r="AG216" t="s">
        <v>113</v>
      </c>
      <c r="AH216" s="7">
        <v>-295.8</v>
      </c>
      <c r="AI216" s="7">
        <v>-295.8</v>
      </c>
      <c r="AJ216" s="7" t="s">
        <v>113</v>
      </c>
      <c r="AK216" s="7" t="s">
        <v>113</v>
      </c>
      <c r="AL216" s="8" t="s">
        <v>113</v>
      </c>
      <c r="AM216" s="8" t="s">
        <v>113</v>
      </c>
      <c r="AN216" s="8" t="s">
        <v>113</v>
      </c>
      <c r="AO216" s="8" t="s">
        <v>113</v>
      </c>
      <c r="AP216" s="8" t="s">
        <v>113</v>
      </c>
      <c r="AQ216" s="8" t="s">
        <v>113</v>
      </c>
      <c r="AR216" s="8" t="s">
        <v>113</v>
      </c>
      <c r="AS216" s="8" t="s">
        <v>113</v>
      </c>
      <c r="AT216" s="8" t="s">
        <v>113</v>
      </c>
      <c r="AU216" s="8" t="s">
        <v>113</v>
      </c>
      <c r="AV216" s="8" t="s">
        <v>113</v>
      </c>
      <c r="AW216" s="8" t="s">
        <v>113</v>
      </c>
      <c r="AX216" s="8" t="s">
        <v>113</v>
      </c>
      <c r="AY216" s="8" t="s">
        <v>113</v>
      </c>
      <c r="AZ216" s="8" t="s">
        <v>113</v>
      </c>
      <c r="BA216">
        <v>0</v>
      </c>
      <c r="BB216" t="s">
        <v>113</v>
      </c>
      <c r="BC216" s="9" t="s">
        <v>113</v>
      </c>
      <c r="BD216" s="9" t="s">
        <v>113</v>
      </c>
      <c r="BE216" s="8" t="s">
        <v>113</v>
      </c>
      <c r="BF216" s="8" t="s">
        <v>113</v>
      </c>
      <c r="BG216" s="8" t="s">
        <v>113</v>
      </c>
      <c r="BH216">
        <v>1</v>
      </c>
      <c r="BI216">
        <v>0</v>
      </c>
      <c r="BJ216">
        <v>0</v>
      </c>
      <c r="BK216">
        <v>35</v>
      </c>
      <c r="BL216">
        <v>36</v>
      </c>
      <c r="BM216">
        <v>27</v>
      </c>
      <c r="BN216">
        <v>37</v>
      </c>
      <c r="BO216">
        <v>45</v>
      </c>
      <c r="BP216">
        <v>30</v>
      </c>
      <c r="BQ216">
        <v>29</v>
      </c>
      <c r="BR216">
        <v>24</v>
      </c>
      <c r="BS216">
        <v>34</v>
      </c>
      <c r="BT216">
        <v>46</v>
      </c>
      <c r="BU216">
        <v>46</v>
      </c>
      <c r="BV216">
        <v>32</v>
      </c>
      <c r="BW216">
        <v>34</v>
      </c>
      <c r="BX216">
        <v>30</v>
      </c>
      <c r="BY216">
        <v>31</v>
      </c>
      <c r="BZ216">
        <v>34.4</v>
      </c>
      <c r="CA216" t="s">
        <v>113</v>
      </c>
      <c r="CB216" t="s">
        <v>113</v>
      </c>
      <c r="CC216" t="s">
        <v>113</v>
      </c>
      <c r="CD216" t="s">
        <v>113</v>
      </c>
      <c r="CE216" t="s">
        <v>113</v>
      </c>
      <c r="CF216" t="s">
        <v>113</v>
      </c>
      <c r="CG216" t="s">
        <v>113</v>
      </c>
      <c r="CH216" t="s">
        <v>113</v>
      </c>
      <c r="CI216" t="s">
        <v>113</v>
      </c>
      <c r="CJ216" t="s">
        <v>113</v>
      </c>
      <c r="CK216" t="s">
        <v>113</v>
      </c>
      <c r="CL216" t="s">
        <v>113</v>
      </c>
      <c r="CM216" t="s">
        <v>113</v>
      </c>
      <c r="CN216" t="s">
        <v>113</v>
      </c>
      <c r="CO216" t="s">
        <v>113</v>
      </c>
      <c r="CP216" t="s">
        <v>113</v>
      </c>
      <c r="CQ216">
        <v>41.333333333333336</v>
      </c>
      <c r="CR216">
        <v>38</v>
      </c>
      <c r="CS216">
        <v>37</v>
      </c>
      <c r="CT216">
        <v>49</v>
      </c>
      <c r="CU216">
        <v>3.7216692769369271</v>
      </c>
      <c r="CV216">
        <v>3.5380565643793527</v>
      </c>
      <c r="CW216">
        <v>3.9547366805982693</v>
      </c>
      <c r="CX216">
        <v>52.181951614919704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2.3333333333333335</v>
      </c>
      <c r="DG216">
        <v>3</v>
      </c>
      <c r="DH216">
        <v>1</v>
      </c>
      <c r="DI216">
        <v>3</v>
      </c>
      <c r="DJ216">
        <v>33</v>
      </c>
      <c r="DK216">
        <v>16</v>
      </c>
      <c r="DL216">
        <v>72</v>
      </c>
      <c r="DM216">
        <v>11</v>
      </c>
      <c r="DN216" t="s">
        <v>113</v>
      </c>
      <c r="DO216" t="s">
        <v>113</v>
      </c>
      <c r="DP216" t="s">
        <v>113</v>
      </c>
      <c r="DQ216" t="s">
        <v>113</v>
      </c>
      <c r="DR216">
        <v>0</v>
      </c>
      <c r="DS216">
        <v>0</v>
      </c>
      <c r="DT216">
        <v>0</v>
      </c>
      <c r="DU216">
        <v>0</v>
      </c>
      <c r="DV216">
        <v>1.6666666666666667</v>
      </c>
      <c r="DW216">
        <v>2</v>
      </c>
      <c r="DX216">
        <v>0</v>
      </c>
      <c r="DY216">
        <v>3</v>
      </c>
      <c r="DZ216">
        <v>16</v>
      </c>
      <c r="EA216">
        <v>17</v>
      </c>
      <c r="EB216">
        <v>14</v>
      </c>
      <c r="EC216">
        <v>17</v>
      </c>
      <c r="ED216" t="s">
        <v>113</v>
      </c>
      <c r="EE216" t="s">
        <v>113</v>
      </c>
      <c r="EF216" t="s">
        <v>113</v>
      </c>
      <c r="EG216">
        <v>0</v>
      </c>
      <c r="EH216" s="4" t="s">
        <v>113</v>
      </c>
      <c r="EI216" s="10" t="s">
        <v>113</v>
      </c>
      <c r="EJ216" s="10" t="s">
        <v>113</v>
      </c>
      <c r="EK216" s="10" t="s">
        <v>113</v>
      </c>
      <c r="EL216" s="10" t="s">
        <v>113</v>
      </c>
      <c r="EM216">
        <v>0</v>
      </c>
      <c r="EN216" s="10" t="s">
        <v>113</v>
      </c>
      <c r="EO216" s="8" t="s">
        <v>113</v>
      </c>
      <c r="EP216" s="8" t="s">
        <v>113</v>
      </c>
      <c r="EQ216" s="8">
        <v>60</v>
      </c>
      <c r="ER216" s="8">
        <v>60</v>
      </c>
      <c r="ES216" s="8">
        <v>60</v>
      </c>
      <c r="ET216" s="8">
        <v>20</v>
      </c>
      <c r="EU216" s="8">
        <v>30</v>
      </c>
      <c r="EV216" s="8">
        <v>25</v>
      </c>
      <c r="EW216" s="8">
        <v>2.4699999999999989</v>
      </c>
      <c r="EX216">
        <f t="shared" si="34"/>
        <v>1.0032522499999996</v>
      </c>
      <c r="EY216" s="8">
        <v>4.040000000000008</v>
      </c>
      <c r="EZ216">
        <f t="shared" si="35"/>
        <v>1.6568040000000033</v>
      </c>
      <c r="FA216" s="8">
        <v>3.2550000000000034</v>
      </c>
      <c r="FB216">
        <f t="shared" si="36"/>
        <v>1.3284875625000014</v>
      </c>
      <c r="FC216" s="8">
        <v>0.13683260943561223</v>
      </c>
      <c r="FD216" s="8">
        <v>0.10992761315638737</v>
      </c>
      <c r="FE216" s="8">
        <v>0.12338011129599979</v>
      </c>
      <c r="FF216" s="8">
        <v>8.5379037016831846E-2</v>
      </c>
      <c r="FG216" s="8">
        <f t="shared" si="37"/>
        <v>3.3403790370168354</v>
      </c>
      <c r="FH216" t="s">
        <v>113</v>
      </c>
      <c r="FI216" t="s">
        <v>113</v>
      </c>
      <c r="FJ216" t="s">
        <v>113</v>
      </c>
    </row>
    <row r="217" spans="1:166" x14ac:dyDescent="0.2">
      <c r="A217" t="s">
        <v>185</v>
      </c>
      <c r="B217" t="s">
        <v>24</v>
      </c>
      <c r="C217" t="s">
        <v>168</v>
      </c>
      <c r="D217" t="s">
        <v>148</v>
      </c>
      <c r="E217">
        <v>4</v>
      </c>
      <c r="F217" t="s">
        <v>684</v>
      </c>
      <c r="G217">
        <v>7</v>
      </c>
      <c r="H217" s="2" t="s">
        <v>187</v>
      </c>
      <c r="I217" s="3">
        <v>30.73658</v>
      </c>
      <c r="J217" s="3">
        <v>-81.465630000000004</v>
      </c>
      <c r="K217" s="3" t="s">
        <v>113</v>
      </c>
      <c r="L217" t="s">
        <v>113</v>
      </c>
      <c r="M217" t="s">
        <v>113</v>
      </c>
      <c r="N217" t="s">
        <v>113</v>
      </c>
      <c r="O217" t="s">
        <v>113</v>
      </c>
      <c r="P217" t="s">
        <v>113</v>
      </c>
      <c r="Q217" t="s">
        <v>113</v>
      </c>
      <c r="R217" t="s">
        <v>113</v>
      </c>
      <c r="S217">
        <v>0</v>
      </c>
      <c r="T217">
        <v>0</v>
      </c>
      <c r="U217">
        <v>0</v>
      </c>
      <c r="V217" s="9">
        <v>28</v>
      </c>
      <c r="W217" s="9">
        <v>28</v>
      </c>
      <c r="X217" t="s">
        <v>113</v>
      </c>
      <c r="Y217" t="s">
        <v>113</v>
      </c>
      <c r="Z217" s="7">
        <v>7.07</v>
      </c>
      <c r="AA217" s="7">
        <v>7.07</v>
      </c>
      <c r="AB217" t="s">
        <v>113</v>
      </c>
      <c r="AC217" t="s">
        <v>113</v>
      </c>
      <c r="AD217">
        <v>24.7</v>
      </c>
      <c r="AE217">
        <v>24.7</v>
      </c>
      <c r="AF217" t="s">
        <v>113</v>
      </c>
      <c r="AG217" t="s">
        <v>113</v>
      </c>
      <c r="AH217" s="7">
        <v>-375.2</v>
      </c>
      <c r="AI217" s="7">
        <v>-375.2</v>
      </c>
      <c r="AJ217" s="7" t="s">
        <v>113</v>
      </c>
      <c r="AK217" s="7" t="s">
        <v>113</v>
      </c>
      <c r="AL217" s="8" t="s">
        <v>113</v>
      </c>
      <c r="AM217" s="8" t="s">
        <v>113</v>
      </c>
      <c r="AN217" s="8" t="s">
        <v>113</v>
      </c>
      <c r="AO217" s="8" t="s">
        <v>113</v>
      </c>
      <c r="AP217" s="8" t="s">
        <v>113</v>
      </c>
      <c r="AQ217" s="8" t="s">
        <v>113</v>
      </c>
      <c r="AR217" s="8" t="s">
        <v>113</v>
      </c>
      <c r="AS217" s="8" t="s">
        <v>113</v>
      </c>
      <c r="AT217" s="8" t="s">
        <v>113</v>
      </c>
      <c r="AU217" s="8" t="s">
        <v>113</v>
      </c>
      <c r="AV217" s="8" t="s">
        <v>113</v>
      </c>
      <c r="AW217" s="8" t="s">
        <v>113</v>
      </c>
      <c r="AX217" s="8" t="s">
        <v>113</v>
      </c>
      <c r="AY217" s="8" t="s">
        <v>113</v>
      </c>
      <c r="AZ217" s="8" t="s">
        <v>113</v>
      </c>
      <c r="BA217">
        <v>0</v>
      </c>
      <c r="BB217" t="s">
        <v>113</v>
      </c>
      <c r="BC217" s="9" t="s">
        <v>113</v>
      </c>
      <c r="BD217" s="9" t="s">
        <v>113</v>
      </c>
      <c r="BE217" s="8" t="s">
        <v>113</v>
      </c>
      <c r="BF217" s="8" t="s">
        <v>113</v>
      </c>
      <c r="BG217" s="8" t="s">
        <v>113</v>
      </c>
      <c r="BH217">
        <v>1</v>
      </c>
      <c r="BI217">
        <v>0</v>
      </c>
      <c r="BJ217">
        <v>0</v>
      </c>
      <c r="BK217">
        <v>42</v>
      </c>
      <c r="BL217">
        <v>38</v>
      </c>
      <c r="BM217">
        <v>52</v>
      </c>
      <c r="BN217">
        <v>29</v>
      </c>
      <c r="BO217">
        <v>47</v>
      </c>
      <c r="BP217">
        <v>56</v>
      </c>
      <c r="BQ217">
        <v>58</v>
      </c>
      <c r="BR217">
        <v>45</v>
      </c>
      <c r="BS217">
        <v>42</v>
      </c>
      <c r="BT217">
        <v>36</v>
      </c>
      <c r="BU217">
        <v>37</v>
      </c>
      <c r="BV217">
        <v>37</v>
      </c>
      <c r="BW217">
        <v>43</v>
      </c>
      <c r="BX217">
        <v>47</v>
      </c>
      <c r="BY217">
        <v>41</v>
      </c>
      <c r="BZ217">
        <v>43.333333333333336</v>
      </c>
      <c r="CA217" t="s">
        <v>113</v>
      </c>
      <c r="CB217" t="s">
        <v>113</v>
      </c>
      <c r="CC217" t="s">
        <v>113</v>
      </c>
      <c r="CD217" t="s">
        <v>113</v>
      </c>
      <c r="CE217" t="s">
        <v>113</v>
      </c>
      <c r="CF217" t="s">
        <v>113</v>
      </c>
      <c r="CG217" t="s">
        <v>113</v>
      </c>
      <c r="CH217" t="s">
        <v>113</v>
      </c>
      <c r="CI217" t="s">
        <v>113</v>
      </c>
      <c r="CJ217" t="s">
        <v>113</v>
      </c>
      <c r="CK217" t="s">
        <v>113</v>
      </c>
      <c r="CL217" t="s">
        <v>113</v>
      </c>
      <c r="CM217" t="s">
        <v>113</v>
      </c>
      <c r="CN217" t="s">
        <v>113</v>
      </c>
      <c r="CO217" t="s">
        <v>113</v>
      </c>
      <c r="CP217" t="s">
        <v>113</v>
      </c>
      <c r="CQ217">
        <v>46.666666666666664</v>
      </c>
      <c r="CR217">
        <v>55</v>
      </c>
      <c r="CS217">
        <v>29</v>
      </c>
      <c r="CT217">
        <v>56</v>
      </c>
      <c r="CU217">
        <v>3.8430301339411947</v>
      </c>
      <c r="CV217">
        <v>3.7689221617874726</v>
      </c>
      <c r="CW217">
        <v>4.5073691000663469</v>
      </c>
      <c r="CX217">
        <v>90.682926692270456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5.666666666666667</v>
      </c>
      <c r="DG217">
        <v>5</v>
      </c>
      <c r="DH217">
        <v>6</v>
      </c>
      <c r="DI217">
        <v>6</v>
      </c>
      <c r="DJ217">
        <v>0.66666666666666663</v>
      </c>
      <c r="DK217">
        <v>0</v>
      </c>
      <c r="DL217">
        <v>0</v>
      </c>
      <c r="DM217">
        <v>2</v>
      </c>
      <c r="DN217" t="s">
        <v>113</v>
      </c>
      <c r="DO217" t="s">
        <v>113</v>
      </c>
      <c r="DP217" t="s">
        <v>113</v>
      </c>
      <c r="DQ217" t="s">
        <v>113</v>
      </c>
      <c r="DR217">
        <v>0</v>
      </c>
      <c r="DS217">
        <v>0</v>
      </c>
      <c r="DT217">
        <v>0</v>
      </c>
      <c r="DU217">
        <v>0</v>
      </c>
      <c r="DV217">
        <v>3</v>
      </c>
      <c r="DW217">
        <v>6</v>
      </c>
      <c r="DX217">
        <v>2</v>
      </c>
      <c r="DY217">
        <v>1</v>
      </c>
      <c r="DZ217">
        <v>1.3333333333333333</v>
      </c>
      <c r="EA217">
        <v>2</v>
      </c>
      <c r="EB217">
        <v>2</v>
      </c>
      <c r="EC217">
        <v>0</v>
      </c>
      <c r="ED217" t="s">
        <v>113</v>
      </c>
      <c r="EE217" t="s">
        <v>113</v>
      </c>
      <c r="EF217" t="s">
        <v>113</v>
      </c>
      <c r="EG217">
        <v>0</v>
      </c>
      <c r="EH217" s="4" t="s">
        <v>113</v>
      </c>
      <c r="EI217" s="10" t="s">
        <v>113</v>
      </c>
      <c r="EJ217" s="10" t="s">
        <v>113</v>
      </c>
      <c r="EK217" s="10" t="s">
        <v>113</v>
      </c>
      <c r="EL217" s="10" t="s">
        <v>113</v>
      </c>
      <c r="EM217">
        <v>0</v>
      </c>
      <c r="EN217" s="10" t="s">
        <v>113</v>
      </c>
      <c r="EO217" s="8" t="s">
        <v>113</v>
      </c>
      <c r="EP217" s="8" t="s">
        <v>113</v>
      </c>
      <c r="EQ217" s="8">
        <v>30</v>
      </c>
      <c r="ER217" s="8">
        <v>30</v>
      </c>
      <c r="ES217" s="8">
        <v>30</v>
      </c>
      <c r="ET217" s="8">
        <v>50</v>
      </c>
      <c r="EU217" s="8">
        <v>50</v>
      </c>
      <c r="EV217" s="8">
        <v>50</v>
      </c>
      <c r="EW217" s="8">
        <v>14.440000000000001</v>
      </c>
      <c r="EX217">
        <f t="shared" si="34"/>
        <v>6.2972840000000012</v>
      </c>
      <c r="EY217" s="8">
        <v>16.190000000000005</v>
      </c>
      <c r="EZ217">
        <f t="shared" si="35"/>
        <v>7.1312902500000028</v>
      </c>
      <c r="FA217" s="8">
        <v>15.315000000000003</v>
      </c>
      <c r="FB217">
        <f t="shared" si="36"/>
        <v>6.7123730625000011</v>
      </c>
      <c r="FC217" s="8">
        <v>0.23107223350934658</v>
      </c>
      <c r="FD217" s="8">
        <v>0.23069044328792615</v>
      </c>
      <c r="FE217" s="8">
        <v>0.23088133839863637</v>
      </c>
      <c r="FF217" s="8">
        <v>0.15976988617185636</v>
      </c>
      <c r="FG217" s="8">
        <f t="shared" si="37"/>
        <v>15.47476988617186</v>
      </c>
      <c r="FH217" t="s">
        <v>113</v>
      </c>
      <c r="FI217" t="s">
        <v>113</v>
      </c>
      <c r="FJ217" t="s">
        <v>113</v>
      </c>
    </row>
    <row r="218" spans="1:166" x14ac:dyDescent="0.2">
      <c r="A218" t="s">
        <v>178</v>
      </c>
      <c r="B218" t="s">
        <v>23</v>
      </c>
      <c r="C218" t="s">
        <v>168</v>
      </c>
      <c r="D218" t="s">
        <v>149</v>
      </c>
      <c r="E218">
        <v>1</v>
      </c>
      <c r="F218" t="s">
        <v>684</v>
      </c>
      <c r="G218">
        <v>7</v>
      </c>
      <c r="H218" s="2" t="s">
        <v>188</v>
      </c>
      <c r="I218" s="3">
        <v>30.745349999999998</v>
      </c>
      <c r="J218" s="3">
        <v>-81.473680000000002</v>
      </c>
      <c r="K218" s="3" t="s">
        <v>113</v>
      </c>
      <c r="L218" t="s">
        <v>113</v>
      </c>
      <c r="M218" t="s">
        <v>113</v>
      </c>
      <c r="N218" t="s">
        <v>113</v>
      </c>
      <c r="O218" t="s">
        <v>113</v>
      </c>
      <c r="P218" t="s">
        <v>113</v>
      </c>
      <c r="Q218" t="s">
        <v>113</v>
      </c>
      <c r="R218" t="s">
        <v>113</v>
      </c>
      <c r="S218">
        <v>0</v>
      </c>
      <c r="T218">
        <v>0</v>
      </c>
      <c r="U218">
        <v>0</v>
      </c>
      <c r="V218" s="9">
        <v>22</v>
      </c>
      <c r="W218" s="9">
        <v>22</v>
      </c>
      <c r="X218" t="s">
        <v>113</v>
      </c>
      <c r="Y218" t="s">
        <v>113</v>
      </c>
      <c r="Z218" s="7">
        <v>7.4</v>
      </c>
      <c r="AA218" s="7">
        <v>7.4</v>
      </c>
      <c r="AB218" t="s">
        <v>113</v>
      </c>
      <c r="AC218" t="s">
        <v>113</v>
      </c>
      <c r="AD218">
        <v>28.8</v>
      </c>
      <c r="AE218">
        <v>28.8</v>
      </c>
      <c r="AF218" t="s">
        <v>113</v>
      </c>
      <c r="AG218" t="s">
        <v>113</v>
      </c>
      <c r="AH218" s="7">
        <v>-371.5</v>
      </c>
      <c r="AI218" s="7">
        <v>-371.5</v>
      </c>
      <c r="AJ218" s="7" t="s">
        <v>113</v>
      </c>
      <c r="AK218" s="7" t="s">
        <v>113</v>
      </c>
      <c r="AL218" s="8" t="s">
        <v>113</v>
      </c>
      <c r="AM218" s="8" t="s">
        <v>113</v>
      </c>
      <c r="AN218" s="8" t="s">
        <v>113</v>
      </c>
      <c r="AO218" s="8" t="s">
        <v>113</v>
      </c>
      <c r="AP218" s="8" t="s">
        <v>113</v>
      </c>
      <c r="AQ218" s="8" t="s">
        <v>113</v>
      </c>
      <c r="AR218" s="8" t="s">
        <v>113</v>
      </c>
      <c r="AS218" s="8" t="s">
        <v>113</v>
      </c>
      <c r="AT218" s="8" t="s">
        <v>113</v>
      </c>
      <c r="AU218" s="8" t="s">
        <v>113</v>
      </c>
      <c r="AV218" s="8" t="s">
        <v>113</v>
      </c>
      <c r="AW218" s="8" t="s">
        <v>113</v>
      </c>
      <c r="AX218" s="8" t="s">
        <v>113</v>
      </c>
      <c r="AY218" s="8" t="s">
        <v>113</v>
      </c>
      <c r="AZ218" s="8" t="s">
        <v>113</v>
      </c>
      <c r="BA218">
        <v>0</v>
      </c>
      <c r="BB218" t="s">
        <v>113</v>
      </c>
      <c r="BC218" s="9" t="s">
        <v>113</v>
      </c>
      <c r="BD218" s="9" t="s">
        <v>113</v>
      </c>
      <c r="BE218" s="8" t="s">
        <v>113</v>
      </c>
      <c r="BF218" s="8" t="s">
        <v>113</v>
      </c>
      <c r="BG218" s="8" t="s">
        <v>113</v>
      </c>
      <c r="BH218">
        <v>0.8</v>
      </c>
      <c r="BI218">
        <v>0.2</v>
      </c>
      <c r="BJ218">
        <v>0</v>
      </c>
      <c r="BK218">
        <v>27</v>
      </c>
      <c r="BL218">
        <v>29</v>
      </c>
      <c r="BM218">
        <v>39</v>
      </c>
      <c r="BN218">
        <v>26</v>
      </c>
      <c r="BO218">
        <v>20</v>
      </c>
      <c r="BP218">
        <v>37</v>
      </c>
      <c r="BQ218">
        <v>28</v>
      </c>
      <c r="BR218">
        <v>40</v>
      </c>
      <c r="BS218">
        <v>30</v>
      </c>
      <c r="BT218">
        <v>34</v>
      </c>
      <c r="BU218">
        <v>32</v>
      </c>
      <c r="BV218">
        <v>34</v>
      </c>
      <c r="BW218">
        <v>34</v>
      </c>
      <c r="BX218">
        <v>28</v>
      </c>
      <c r="BY218">
        <v>17</v>
      </c>
      <c r="BZ218">
        <v>30.333333333333332</v>
      </c>
      <c r="CA218" t="s">
        <v>113</v>
      </c>
      <c r="CB218" t="s">
        <v>113</v>
      </c>
      <c r="CC218" t="s">
        <v>113</v>
      </c>
      <c r="CD218" t="s">
        <v>113</v>
      </c>
      <c r="CE218" t="s">
        <v>113</v>
      </c>
      <c r="CF218" t="s">
        <v>113</v>
      </c>
      <c r="CG218" t="s">
        <v>113</v>
      </c>
      <c r="CH218" t="s">
        <v>113</v>
      </c>
      <c r="CI218" t="s">
        <v>113</v>
      </c>
      <c r="CJ218" t="s">
        <v>113</v>
      </c>
      <c r="CK218" t="s">
        <v>113</v>
      </c>
      <c r="CL218" t="s">
        <v>113</v>
      </c>
      <c r="CM218" t="s">
        <v>113</v>
      </c>
      <c r="CN218" t="s">
        <v>113</v>
      </c>
      <c r="CO218" t="s">
        <v>113</v>
      </c>
      <c r="CP218" t="s">
        <v>113</v>
      </c>
      <c r="CQ218">
        <v>32.333333333333336</v>
      </c>
      <c r="CR218">
        <v>47</v>
      </c>
      <c r="CS218">
        <v>32</v>
      </c>
      <c r="CT218">
        <v>18</v>
      </c>
      <c r="CU218">
        <v>3.4760986898352733</v>
      </c>
      <c r="CV218">
        <v>3.4122472178487402</v>
      </c>
      <c r="CW218">
        <v>3.5156317373772112</v>
      </c>
      <c r="CX218">
        <v>33.637171071400587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0.33333333333333331</v>
      </c>
      <c r="DG218">
        <v>0</v>
      </c>
      <c r="DH218">
        <v>1</v>
      </c>
      <c r="DI218">
        <v>0</v>
      </c>
      <c r="DJ218">
        <v>3.3333333333333335</v>
      </c>
      <c r="DK218">
        <v>2</v>
      </c>
      <c r="DL218">
        <v>1</v>
      </c>
      <c r="DM218">
        <v>7</v>
      </c>
      <c r="DN218" t="s">
        <v>113</v>
      </c>
      <c r="DO218" t="s">
        <v>113</v>
      </c>
      <c r="DP218" t="s">
        <v>113</v>
      </c>
      <c r="DQ218" t="s">
        <v>113</v>
      </c>
      <c r="DR218">
        <v>0</v>
      </c>
      <c r="DS218">
        <v>0</v>
      </c>
      <c r="DT218">
        <v>0</v>
      </c>
      <c r="DU218">
        <v>0</v>
      </c>
      <c r="DV218">
        <v>6.333333333333333</v>
      </c>
      <c r="DW218">
        <v>4</v>
      </c>
      <c r="DX218">
        <v>14</v>
      </c>
      <c r="DY218">
        <v>1</v>
      </c>
      <c r="DZ218">
        <v>18.333333333333332</v>
      </c>
      <c r="EA218">
        <v>21</v>
      </c>
      <c r="EB218">
        <v>22</v>
      </c>
      <c r="EC218">
        <v>12</v>
      </c>
      <c r="ED218" t="s">
        <v>113</v>
      </c>
      <c r="EE218" t="s">
        <v>113</v>
      </c>
      <c r="EF218" t="s">
        <v>113</v>
      </c>
      <c r="EG218">
        <v>5</v>
      </c>
      <c r="EH218" s="4" t="s">
        <v>113</v>
      </c>
      <c r="EI218" s="10" t="s">
        <v>113</v>
      </c>
      <c r="EJ218" s="10" t="s">
        <v>113</v>
      </c>
      <c r="EK218" s="10" t="s">
        <v>113</v>
      </c>
      <c r="EL218" s="10" t="s">
        <v>113</v>
      </c>
      <c r="EM218">
        <v>0</v>
      </c>
      <c r="EN218" s="10" t="s">
        <v>113</v>
      </c>
      <c r="EO218" s="8" t="s">
        <v>113</v>
      </c>
      <c r="EP218" s="8" t="s">
        <v>113</v>
      </c>
      <c r="EQ218" s="8">
        <v>50</v>
      </c>
      <c r="ER218" s="8">
        <v>45</v>
      </c>
      <c r="ES218" s="8">
        <v>47.5</v>
      </c>
      <c r="ET218" s="8">
        <v>25</v>
      </c>
      <c r="EU218" s="8">
        <v>30</v>
      </c>
      <c r="EV218" s="8">
        <v>27.5</v>
      </c>
      <c r="EW218" s="8">
        <v>2.9600000000000026</v>
      </c>
      <c r="EX218">
        <f t="shared" si="34"/>
        <v>1.2059040000000012</v>
      </c>
      <c r="EY218" s="8">
        <v>2.9000000000000004</v>
      </c>
      <c r="EZ218">
        <f t="shared" si="35"/>
        <v>1.1810250000000002</v>
      </c>
      <c r="FA218" s="8">
        <v>2.9300000000000015</v>
      </c>
      <c r="FB218">
        <f t="shared" si="36"/>
        <v>1.1934622500000007</v>
      </c>
      <c r="FC218" s="8">
        <v>0.24224482288778718</v>
      </c>
      <c r="FD218" s="8">
        <v>0.33258505741461974</v>
      </c>
      <c r="FE218" s="8">
        <v>0.28741494015120345</v>
      </c>
      <c r="FF218" s="8">
        <v>0.19889113858463278</v>
      </c>
      <c r="FG218" s="8">
        <f t="shared" si="37"/>
        <v>3.1288911385846343</v>
      </c>
      <c r="FH218" t="s">
        <v>113</v>
      </c>
      <c r="FI218" t="s">
        <v>113</v>
      </c>
      <c r="FJ218" t="s">
        <v>113</v>
      </c>
    </row>
    <row r="219" spans="1:166" x14ac:dyDescent="0.2">
      <c r="A219" t="s">
        <v>179</v>
      </c>
      <c r="B219" t="s">
        <v>23</v>
      </c>
      <c r="C219" t="s">
        <v>168</v>
      </c>
      <c r="D219" t="s">
        <v>150</v>
      </c>
      <c r="E219">
        <v>2</v>
      </c>
      <c r="F219" t="s">
        <v>684</v>
      </c>
      <c r="G219">
        <v>7</v>
      </c>
      <c r="H219" s="2" t="s">
        <v>188</v>
      </c>
      <c r="I219">
        <v>30.74446</v>
      </c>
      <c r="J219">
        <v>-81.473979999999997</v>
      </c>
      <c r="K219" s="3" t="s">
        <v>113</v>
      </c>
      <c r="L219" t="s">
        <v>113</v>
      </c>
      <c r="M219" t="s">
        <v>113</v>
      </c>
      <c r="N219" t="s">
        <v>113</v>
      </c>
      <c r="O219" t="s">
        <v>113</v>
      </c>
      <c r="P219" t="s">
        <v>113</v>
      </c>
      <c r="Q219" t="s">
        <v>113</v>
      </c>
      <c r="R219" t="s">
        <v>113</v>
      </c>
      <c r="S219">
        <v>0</v>
      </c>
      <c r="T219">
        <v>0</v>
      </c>
      <c r="U219">
        <v>0</v>
      </c>
      <c r="V219" s="9">
        <v>21</v>
      </c>
      <c r="W219" s="9">
        <v>21</v>
      </c>
      <c r="X219" t="s">
        <v>113</v>
      </c>
      <c r="Y219" t="s">
        <v>113</v>
      </c>
      <c r="Z219" s="7">
        <v>7.15</v>
      </c>
      <c r="AA219" s="7">
        <v>7.15</v>
      </c>
      <c r="AB219" t="s">
        <v>113</v>
      </c>
      <c r="AC219" t="s">
        <v>113</v>
      </c>
      <c r="AD219">
        <v>25</v>
      </c>
      <c r="AE219">
        <v>25</v>
      </c>
      <c r="AF219" t="s">
        <v>113</v>
      </c>
      <c r="AG219" t="s">
        <v>113</v>
      </c>
      <c r="AH219" s="7">
        <v>-344.1</v>
      </c>
      <c r="AI219" s="7">
        <v>-344.1</v>
      </c>
      <c r="AJ219" s="7" t="s">
        <v>113</v>
      </c>
      <c r="AK219" s="7" t="s">
        <v>113</v>
      </c>
      <c r="AL219" s="8" t="s">
        <v>113</v>
      </c>
      <c r="AM219" s="8" t="s">
        <v>113</v>
      </c>
      <c r="AN219" s="8" t="s">
        <v>113</v>
      </c>
      <c r="AO219" s="8" t="s">
        <v>113</v>
      </c>
      <c r="AP219" s="8" t="s">
        <v>113</v>
      </c>
      <c r="AQ219" s="8" t="s">
        <v>113</v>
      </c>
      <c r="AR219" s="8" t="s">
        <v>113</v>
      </c>
      <c r="AS219" s="8" t="s">
        <v>113</v>
      </c>
      <c r="AT219" s="8" t="s">
        <v>113</v>
      </c>
      <c r="AU219" s="8" t="s">
        <v>113</v>
      </c>
      <c r="AV219" s="8" t="s">
        <v>113</v>
      </c>
      <c r="AW219" s="8" t="s">
        <v>113</v>
      </c>
      <c r="AX219" s="8" t="s">
        <v>113</v>
      </c>
      <c r="AY219" s="8" t="s">
        <v>113</v>
      </c>
      <c r="AZ219" s="8" t="s">
        <v>113</v>
      </c>
      <c r="BA219">
        <v>0</v>
      </c>
      <c r="BB219" t="s">
        <v>113</v>
      </c>
      <c r="BC219" s="9" t="s">
        <v>113</v>
      </c>
      <c r="BD219" s="9" t="s">
        <v>113</v>
      </c>
      <c r="BE219" s="8" t="s">
        <v>113</v>
      </c>
      <c r="BF219" s="8" t="s">
        <v>113</v>
      </c>
      <c r="BG219" s="8" t="s">
        <v>113</v>
      </c>
      <c r="BH219">
        <v>0.99</v>
      </c>
      <c r="BI219">
        <v>0.01</v>
      </c>
      <c r="BJ219">
        <v>0</v>
      </c>
      <c r="BK219">
        <v>34</v>
      </c>
      <c r="BL219">
        <v>52</v>
      </c>
      <c r="BM219">
        <v>49</v>
      </c>
      <c r="BN219">
        <v>49</v>
      </c>
      <c r="BO219">
        <v>37</v>
      </c>
      <c r="BP219">
        <v>45</v>
      </c>
      <c r="BQ219">
        <v>49</v>
      </c>
      <c r="BR219">
        <v>50</v>
      </c>
      <c r="BS219">
        <v>46</v>
      </c>
      <c r="BT219">
        <v>48</v>
      </c>
      <c r="BU219">
        <v>53</v>
      </c>
      <c r="BV219">
        <v>36</v>
      </c>
      <c r="BW219">
        <v>48</v>
      </c>
      <c r="BX219">
        <v>39</v>
      </c>
      <c r="BY219">
        <v>57</v>
      </c>
      <c r="BZ219">
        <v>46.133333333333333</v>
      </c>
      <c r="CA219" t="s">
        <v>113</v>
      </c>
      <c r="CB219" t="s">
        <v>113</v>
      </c>
      <c r="CC219" t="s">
        <v>113</v>
      </c>
      <c r="CD219" t="s">
        <v>113</v>
      </c>
      <c r="CE219" t="s">
        <v>113</v>
      </c>
      <c r="CF219" t="s">
        <v>113</v>
      </c>
      <c r="CG219" t="s">
        <v>113</v>
      </c>
      <c r="CH219" t="s">
        <v>113</v>
      </c>
      <c r="CI219" t="s">
        <v>113</v>
      </c>
      <c r="CJ219" t="s">
        <v>113</v>
      </c>
      <c r="CK219" t="s">
        <v>113</v>
      </c>
      <c r="CL219" t="s">
        <v>113</v>
      </c>
      <c r="CM219" t="s">
        <v>113</v>
      </c>
      <c r="CN219" t="s">
        <v>113</v>
      </c>
      <c r="CO219" t="s">
        <v>113</v>
      </c>
      <c r="CP219" t="s">
        <v>113</v>
      </c>
      <c r="CQ219">
        <v>59.333333333333336</v>
      </c>
      <c r="CR219">
        <v>55</v>
      </c>
      <c r="CS219">
        <v>67</v>
      </c>
      <c r="CT219">
        <v>56</v>
      </c>
      <c r="CU219">
        <v>4.0831712616239759</v>
      </c>
      <c r="CV219">
        <v>3.8315357545154596</v>
      </c>
      <c r="CW219">
        <v>4.8165656031204716</v>
      </c>
      <c r="CX219">
        <v>123.54007571184803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6.333333333333333</v>
      </c>
      <c r="DG219">
        <v>5</v>
      </c>
      <c r="DH219">
        <v>7</v>
      </c>
      <c r="DI219">
        <v>7</v>
      </c>
      <c r="DJ219">
        <v>4.666666666666667</v>
      </c>
      <c r="DK219">
        <v>5</v>
      </c>
      <c r="DL219">
        <v>5</v>
      </c>
      <c r="DM219">
        <v>4</v>
      </c>
      <c r="DN219" t="s">
        <v>113</v>
      </c>
      <c r="DO219" t="s">
        <v>113</v>
      </c>
      <c r="DP219" t="s">
        <v>113</v>
      </c>
      <c r="DQ219" t="s">
        <v>113</v>
      </c>
      <c r="DR219">
        <v>0</v>
      </c>
      <c r="DS219">
        <v>0</v>
      </c>
      <c r="DT219">
        <v>0</v>
      </c>
      <c r="DU219">
        <v>0</v>
      </c>
      <c r="DV219">
        <v>2.3333333333333335</v>
      </c>
      <c r="DW219">
        <v>0</v>
      </c>
      <c r="DX219">
        <v>2</v>
      </c>
      <c r="DY219">
        <v>5</v>
      </c>
      <c r="DZ219">
        <v>1.6666666666666667</v>
      </c>
      <c r="EA219">
        <v>0</v>
      </c>
      <c r="EB219">
        <v>0</v>
      </c>
      <c r="EC219">
        <v>5</v>
      </c>
      <c r="ED219" t="s">
        <v>113</v>
      </c>
      <c r="EE219" t="s">
        <v>113</v>
      </c>
      <c r="EF219" t="s">
        <v>113</v>
      </c>
      <c r="EG219">
        <v>1</v>
      </c>
      <c r="EH219" s="4" t="s">
        <v>113</v>
      </c>
      <c r="EI219" s="10" t="s">
        <v>113</v>
      </c>
      <c r="EJ219" s="10" t="s">
        <v>113</v>
      </c>
      <c r="EK219" s="10" t="s">
        <v>113</v>
      </c>
      <c r="EL219" s="10" t="s">
        <v>113</v>
      </c>
      <c r="EM219">
        <v>0</v>
      </c>
      <c r="EN219" s="10" t="s">
        <v>113</v>
      </c>
      <c r="EO219" s="8" t="s">
        <v>113</v>
      </c>
      <c r="EP219" s="8" t="s">
        <v>113</v>
      </c>
      <c r="EQ219" s="8">
        <v>60</v>
      </c>
      <c r="ER219" s="8">
        <v>55</v>
      </c>
      <c r="ES219" s="8">
        <v>57.5</v>
      </c>
      <c r="ET219" s="8">
        <v>20</v>
      </c>
      <c r="EU219" s="8">
        <v>35</v>
      </c>
      <c r="EV219" s="8">
        <v>27.5</v>
      </c>
      <c r="EW219" s="8">
        <v>2.5699999999999967</v>
      </c>
      <c r="EX219">
        <f t="shared" si="34"/>
        <v>1.0445122499999986</v>
      </c>
      <c r="EY219" s="8">
        <v>4.2799999999999994</v>
      </c>
      <c r="EZ219">
        <f t="shared" si="35"/>
        <v>1.7577959999999997</v>
      </c>
      <c r="FA219" s="8">
        <v>3.424999999999998</v>
      </c>
      <c r="FB219">
        <f t="shared" si="36"/>
        <v>1.3993265624999991</v>
      </c>
      <c r="FC219" s="8">
        <v>0.14905520521480148</v>
      </c>
      <c r="FD219" s="8">
        <v>0.2274095425995899</v>
      </c>
      <c r="FE219" s="8">
        <v>0.18823237390719569</v>
      </c>
      <c r="FF219" s="8">
        <v>0.1302568027437794</v>
      </c>
      <c r="FG219" s="8">
        <f t="shared" si="37"/>
        <v>3.5552568027437776</v>
      </c>
      <c r="FH219" t="s">
        <v>113</v>
      </c>
      <c r="FI219" t="s">
        <v>113</v>
      </c>
      <c r="FJ219" t="s">
        <v>113</v>
      </c>
    </row>
    <row r="220" spans="1:166" x14ac:dyDescent="0.2">
      <c r="A220" t="s">
        <v>180</v>
      </c>
      <c r="B220" t="s">
        <v>23</v>
      </c>
      <c r="C220" t="s">
        <v>168</v>
      </c>
      <c r="D220" t="s">
        <v>151</v>
      </c>
      <c r="E220">
        <v>3</v>
      </c>
      <c r="F220" t="s">
        <v>684</v>
      </c>
      <c r="G220">
        <v>7</v>
      </c>
      <c r="H220" s="2" t="s">
        <v>188</v>
      </c>
      <c r="I220" s="3">
        <v>30.743269999999999</v>
      </c>
      <c r="J220" s="3">
        <v>-81.474559999999997</v>
      </c>
      <c r="K220" s="3" t="s">
        <v>113</v>
      </c>
      <c r="L220" t="s">
        <v>113</v>
      </c>
      <c r="M220" t="s">
        <v>113</v>
      </c>
      <c r="N220" t="s">
        <v>113</v>
      </c>
      <c r="O220" t="s">
        <v>113</v>
      </c>
      <c r="P220" t="s">
        <v>113</v>
      </c>
      <c r="Q220" t="s">
        <v>113</v>
      </c>
      <c r="R220" t="s">
        <v>113</v>
      </c>
      <c r="S220">
        <v>0</v>
      </c>
      <c r="T220">
        <v>0</v>
      </c>
      <c r="U220">
        <v>0</v>
      </c>
      <c r="V220" s="9">
        <v>23</v>
      </c>
      <c r="W220" s="9">
        <v>23</v>
      </c>
      <c r="X220" t="s">
        <v>113</v>
      </c>
      <c r="Y220" t="s">
        <v>113</v>
      </c>
      <c r="Z220" s="7">
        <v>7.52</v>
      </c>
      <c r="AA220" s="7">
        <v>7.52</v>
      </c>
      <c r="AB220" t="s">
        <v>113</v>
      </c>
      <c r="AC220" t="s">
        <v>113</v>
      </c>
      <c r="AD220">
        <v>25</v>
      </c>
      <c r="AE220">
        <v>25</v>
      </c>
      <c r="AF220" t="s">
        <v>113</v>
      </c>
      <c r="AG220" t="s">
        <v>113</v>
      </c>
      <c r="AH220" s="7">
        <v>-264.89999999999998</v>
      </c>
      <c r="AI220" s="7">
        <v>-264.89999999999998</v>
      </c>
      <c r="AJ220" s="7" t="s">
        <v>113</v>
      </c>
      <c r="AK220" s="7" t="s">
        <v>113</v>
      </c>
      <c r="AL220" s="8" t="s">
        <v>113</v>
      </c>
      <c r="AM220" s="8" t="s">
        <v>113</v>
      </c>
      <c r="AN220" s="8" t="s">
        <v>113</v>
      </c>
      <c r="AO220" s="8" t="s">
        <v>113</v>
      </c>
      <c r="AP220" s="8" t="s">
        <v>113</v>
      </c>
      <c r="AQ220" s="8" t="s">
        <v>113</v>
      </c>
      <c r="AR220" s="8" t="s">
        <v>113</v>
      </c>
      <c r="AS220" s="8" t="s">
        <v>113</v>
      </c>
      <c r="AT220" s="8" t="s">
        <v>113</v>
      </c>
      <c r="AU220" s="8" t="s">
        <v>113</v>
      </c>
      <c r="AV220" s="8" t="s">
        <v>113</v>
      </c>
      <c r="AW220" s="8" t="s">
        <v>113</v>
      </c>
      <c r="AX220" s="8" t="s">
        <v>113</v>
      </c>
      <c r="AY220" s="8" t="s">
        <v>113</v>
      </c>
      <c r="AZ220" s="8" t="s">
        <v>113</v>
      </c>
      <c r="BA220">
        <v>0</v>
      </c>
      <c r="BB220" t="s">
        <v>113</v>
      </c>
      <c r="BC220" s="9" t="s">
        <v>113</v>
      </c>
      <c r="BD220" s="9" t="s">
        <v>113</v>
      </c>
      <c r="BE220" s="8" t="s">
        <v>113</v>
      </c>
      <c r="BF220" s="8" t="s">
        <v>113</v>
      </c>
      <c r="BG220" s="8" t="s">
        <v>113</v>
      </c>
      <c r="BH220">
        <v>0.8</v>
      </c>
      <c r="BI220">
        <v>0.01</v>
      </c>
      <c r="BJ220">
        <v>0.15</v>
      </c>
      <c r="BK220">
        <v>35</v>
      </c>
      <c r="BL220">
        <v>39</v>
      </c>
      <c r="BM220">
        <v>38</v>
      </c>
      <c r="BN220">
        <v>34</v>
      </c>
      <c r="BO220">
        <v>40</v>
      </c>
      <c r="BP220">
        <v>40</v>
      </c>
      <c r="BQ220">
        <v>40</v>
      </c>
      <c r="BR220">
        <v>36</v>
      </c>
      <c r="BS220">
        <v>36</v>
      </c>
      <c r="BT220">
        <v>32</v>
      </c>
      <c r="BU220">
        <v>42</v>
      </c>
      <c r="BV220">
        <v>31</v>
      </c>
      <c r="BW220">
        <v>37</v>
      </c>
      <c r="BX220">
        <v>43</v>
      </c>
      <c r="BY220">
        <v>37</v>
      </c>
      <c r="BZ220">
        <v>37.333333333333336</v>
      </c>
      <c r="CA220" t="s">
        <v>113</v>
      </c>
      <c r="CB220" t="s">
        <v>113</v>
      </c>
      <c r="CC220" t="s">
        <v>113</v>
      </c>
      <c r="CD220" t="s">
        <v>113</v>
      </c>
      <c r="CE220" t="s">
        <v>113</v>
      </c>
      <c r="CF220" t="s">
        <v>113</v>
      </c>
      <c r="CG220" t="s">
        <v>113</v>
      </c>
      <c r="CH220" t="s">
        <v>113</v>
      </c>
      <c r="CI220" t="s">
        <v>113</v>
      </c>
      <c r="CJ220" t="s">
        <v>113</v>
      </c>
      <c r="CK220" t="s">
        <v>113</v>
      </c>
      <c r="CL220" t="s">
        <v>113</v>
      </c>
      <c r="CM220" t="s">
        <v>113</v>
      </c>
      <c r="CN220" t="s">
        <v>113</v>
      </c>
      <c r="CO220" t="s">
        <v>113</v>
      </c>
      <c r="CP220" t="s">
        <v>113</v>
      </c>
      <c r="CQ220">
        <v>75</v>
      </c>
      <c r="CR220">
        <v>110</v>
      </c>
      <c r="CS220">
        <v>48</v>
      </c>
      <c r="CT220">
        <v>67</v>
      </c>
      <c r="CU220">
        <v>4.3174881135363101</v>
      </c>
      <c r="CV220">
        <v>3.619886582626985</v>
      </c>
      <c r="CW220">
        <v>4.5756112064813648</v>
      </c>
      <c r="CX220">
        <v>97.087361430566361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6.333333333333333</v>
      </c>
      <c r="DG220">
        <v>1</v>
      </c>
      <c r="DH220">
        <v>7</v>
      </c>
      <c r="DI220">
        <v>11</v>
      </c>
      <c r="DJ220">
        <v>8</v>
      </c>
      <c r="DK220">
        <v>2</v>
      </c>
      <c r="DL220">
        <v>5</v>
      </c>
      <c r="DM220">
        <v>17</v>
      </c>
      <c r="DN220" t="s">
        <v>113</v>
      </c>
      <c r="DO220" t="s">
        <v>113</v>
      </c>
      <c r="DP220" t="s">
        <v>113</v>
      </c>
      <c r="DQ220" t="s">
        <v>113</v>
      </c>
      <c r="DR220">
        <v>0</v>
      </c>
      <c r="DS220">
        <v>0</v>
      </c>
      <c r="DT220">
        <v>0</v>
      </c>
      <c r="DU220">
        <v>0</v>
      </c>
      <c r="DV220">
        <v>1.3333333333333333</v>
      </c>
      <c r="DW220">
        <v>1</v>
      </c>
      <c r="DX220">
        <v>1</v>
      </c>
      <c r="DY220">
        <v>2</v>
      </c>
      <c r="DZ220">
        <v>0.33333333333333331</v>
      </c>
      <c r="EA220">
        <v>0</v>
      </c>
      <c r="EB220">
        <v>0</v>
      </c>
      <c r="EC220">
        <v>1</v>
      </c>
      <c r="ED220" t="s">
        <v>113</v>
      </c>
      <c r="EE220" t="s">
        <v>113</v>
      </c>
      <c r="EF220" t="s">
        <v>113</v>
      </c>
      <c r="EG220">
        <v>6</v>
      </c>
      <c r="EH220" s="4" t="s">
        <v>113</v>
      </c>
      <c r="EI220" s="10" t="s">
        <v>113</v>
      </c>
      <c r="EJ220" s="10" t="s">
        <v>113</v>
      </c>
      <c r="EK220" s="10" t="s">
        <v>113</v>
      </c>
      <c r="EL220" s="10" t="s">
        <v>113</v>
      </c>
      <c r="EM220">
        <v>0</v>
      </c>
      <c r="EN220" s="10" t="s">
        <v>113</v>
      </c>
      <c r="EO220" s="8" t="s">
        <v>113</v>
      </c>
      <c r="EP220" s="8" t="s">
        <v>113</v>
      </c>
      <c r="EQ220" s="8">
        <v>60</v>
      </c>
      <c r="ER220" s="8">
        <v>30</v>
      </c>
      <c r="ES220" s="8">
        <v>45</v>
      </c>
      <c r="ET220" s="8">
        <v>20</v>
      </c>
      <c r="EU220" s="8">
        <v>30</v>
      </c>
      <c r="EV220" s="8">
        <v>25</v>
      </c>
      <c r="EW220" s="8">
        <v>3.3499999999999996</v>
      </c>
      <c r="EX220">
        <f t="shared" si="34"/>
        <v>1.3680562499999998</v>
      </c>
      <c r="EY220" s="8">
        <v>4.319999999999995</v>
      </c>
      <c r="EZ220">
        <f t="shared" si="35"/>
        <v>1.7746559999999978</v>
      </c>
      <c r="FA220" s="8">
        <v>3.8349999999999973</v>
      </c>
      <c r="FB220">
        <f t="shared" si="36"/>
        <v>1.5707680624999989</v>
      </c>
      <c r="FC220" s="8">
        <v>0.36412421015796537</v>
      </c>
      <c r="FD220" s="8">
        <v>0.7337959904260144</v>
      </c>
      <c r="FE220" s="8">
        <v>0.54896010029198994</v>
      </c>
      <c r="FF220" s="8">
        <v>0.37988038940205698</v>
      </c>
      <c r="FG220" s="8">
        <f t="shared" si="37"/>
        <v>4.2148803894020546</v>
      </c>
      <c r="FH220" t="s">
        <v>113</v>
      </c>
      <c r="FI220" t="s">
        <v>113</v>
      </c>
      <c r="FJ220" t="s">
        <v>113</v>
      </c>
    </row>
    <row r="221" spans="1:166" x14ac:dyDescent="0.2">
      <c r="A221" t="s">
        <v>181</v>
      </c>
      <c r="B221" t="s">
        <v>23</v>
      </c>
      <c r="C221" t="s">
        <v>168</v>
      </c>
      <c r="D221" t="s">
        <v>152</v>
      </c>
      <c r="E221">
        <v>4</v>
      </c>
      <c r="F221" t="s">
        <v>684</v>
      </c>
      <c r="G221">
        <v>7</v>
      </c>
      <c r="H221" s="2" t="s">
        <v>188</v>
      </c>
      <c r="I221" s="3">
        <v>30.74202</v>
      </c>
      <c r="J221" s="3">
        <v>-81.47681</v>
      </c>
      <c r="K221" s="3" t="s">
        <v>113</v>
      </c>
      <c r="L221" t="s">
        <v>113</v>
      </c>
      <c r="M221" t="s">
        <v>113</v>
      </c>
      <c r="N221" t="s">
        <v>113</v>
      </c>
      <c r="O221" t="s">
        <v>113</v>
      </c>
      <c r="P221" t="s">
        <v>113</v>
      </c>
      <c r="Q221" t="s">
        <v>113</v>
      </c>
      <c r="R221" t="s">
        <v>113</v>
      </c>
      <c r="S221">
        <v>0</v>
      </c>
      <c r="T221">
        <v>0</v>
      </c>
      <c r="U221">
        <v>0</v>
      </c>
      <c r="V221" s="9">
        <v>26</v>
      </c>
      <c r="W221" s="9">
        <v>26</v>
      </c>
      <c r="X221" t="s">
        <v>113</v>
      </c>
      <c r="Y221" t="s">
        <v>113</v>
      </c>
      <c r="Z221" s="7">
        <v>7.56</v>
      </c>
      <c r="AA221" s="7">
        <v>7.56</v>
      </c>
      <c r="AB221" t="s">
        <v>113</v>
      </c>
      <c r="AC221" t="s">
        <v>113</v>
      </c>
      <c r="AD221">
        <v>28.4</v>
      </c>
      <c r="AE221">
        <v>28.4</v>
      </c>
      <c r="AF221" t="s">
        <v>113</v>
      </c>
      <c r="AG221" t="s">
        <v>113</v>
      </c>
      <c r="AH221" s="7">
        <v>-343.7</v>
      </c>
      <c r="AI221" s="7">
        <v>-343.7</v>
      </c>
      <c r="AJ221" s="7" t="s">
        <v>113</v>
      </c>
      <c r="AK221" s="7" t="s">
        <v>113</v>
      </c>
      <c r="AL221" s="8" t="s">
        <v>113</v>
      </c>
      <c r="AM221" s="8" t="s">
        <v>113</v>
      </c>
      <c r="AN221" s="8" t="s">
        <v>113</v>
      </c>
      <c r="AO221" s="8" t="s">
        <v>113</v>
      </c>
      <c r="AP221" s="8" t="s">
        <v>113</v>
      </c>
      <c r="AQ221" s="8" t="s">
        <v>113</v>
      </c>
      <c r="AR221" s="8" t="s">
        <v>113</v>
      </c>
      <c r="AS221" s="8" t="s">
        <v>113</v>
      </c>
      <c r="AT221" s="8" t="s">
        <v>113</v>
      </c>
      <c r="AU221" s="8" t="s">
        <v>113</v>
      </c>
      <c r="AV221" s="8" t="s">
        <v>113</v>
      </c>
      <c r="AW221" s="8" t="s">
        <v>113</v>
      </c>
      <c r="AX221" s="8" t="s">
        <v>113</v>
      </c>
      <c r="AY221" s="8" t="s">
        <v>113</v>
      </c>
      <c r="AZ221" s="8" t="s">
        <v>113</v>
      </c>
      <c r="BA221">
        <v>0</v>
      </c>
      <c r="BB221" t="s">
        <v>113</v>
      </c>
      <c r="BC221" s="9" t="s">
        <v>113</v>
      </c>
      <c r="BD221" s="9" t="s">
        <v>113</v>
      </c>
      <c r="BE221" s="8" t="s">
        <v>113</v>
      </c>
      <c r="BF221" s="8" t="s">
        <v>113</v>
      </c>
      <c r="BG221" s="8" t="s">
        <v>113</v>
      </c>
      <c r="BH221">
        <v>0.99</v>
      </c>
      <c r="BI221">
        <v>0.01</v>
      </c>
      <c r="BJ221">
        <v>0</v>
      </c>
      <c r="BK221">
        <v>21</v>
      </c>
      <c r="BL221">
        <v>22</v>
      </c>
      <c r="BM221">
        <v>25</v>
      </c>
      <c r="BN221">
        <v>25</v>
      </c>
      <c r="BO221">
        <v>23</v>
      </c>
      <c r="BP221">
        <v>22</v>
      </c>
      <c r="BQ221">
        <v>26</v>
      </c>
      <c r="BR221">
        <v>28</v>
      </c>
      <c r="BS221">
        <v>29</v>
      </c>
      <c r="BT221">
        <v>23</v>
      </c>
      <c r="BU221">
        <v>24</v>
      </c>
      <c r="BV221">
        <v>19</v>
      </c>
      <c r="BW221">
        <v>22</v>
      </c>
      <c r="BX221">
        <v>22</v>
      </c>
      <c r="BY221">
        <v>25</v>
      </c>
      <c r="BZ221">
        <v>23.733333333333334</v>
      </c>
      <c r="CA221" t="s">
        <v>113</v>
      </c>
      <c r="CB221" t="s">
        <v>113</v>
      </c>
      <c r="CC221" t="s">
        <v>113</v>
      </c>
      <c r="CD221" t="s">
        <v>113</v>
      </c>
      <c r="CE221" t="s">
        <v>113</v>
      </c>
      <c r="CF221" t="s">
        <v>113</v>
      </c>
      <c r="CG221" t="s">
        <v>113</v>
      </c>
      <c r="CH221" t="s">
        <v>113</v>
      </c>
      <c r="CI221" t="s">
        <v>113</v>
      </c>
      <c r="CJ221" t="s">
        <v>113</v>
      </c>
      <c r="CK221" t="s">
        <v>113</v>
      </c>
      <c r="CL221" t="s">
        <v>113</v>
      </c>
      <c r="CM221" t="s">
        <v>113</v>
      </c>
      <c r="CN221" t="s">
        <v>113</v>
      </c>
      <c r="CO221" t="s">
        <v>113</v>
      </c>
      <c r="CP221" t="s">
        <v>113</v>
      </c>
      <c r="CQ221">
        <v>119.33333333333333</v>
      </c>
      <c r="CR221">
        <v>130</v>
      </c>
      <c r="CS221">
        <v>128</v>
      </c>
      <c r="CT221">
        <v>100</v>
      </c>
      <c r="CU221">
        <v>4.7819206977325903</v>
      </c>
      <c r="CV221">
        <v>3.1668805297498204</v>
      </c>
      <c r="CW221">
        <v>4.0313661344070582</v>
      </c>
      <c r="CX221">
        <v>56.337823738193208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5.666666666666667</v>
      </c>
      <c r="DG221">
        <v>7</v>
      </c>
      <c r="DH221">
        <v>7</v>
      </c>
      <c r="DI221">
        <v>3</v>
      </c>
      <c r="DJ221">
        <v>0.66666666666666663</v>
      </c>
      <c r="DK221">
        <v>1</v>
      </c>
      <c r="DL221">
        <v>1</v>
      </c>
      <c r="DM221">
        <v>0</v>
      </c>
      <c r="DN221" t="s">
        <v>113</v>
      </c>
      <c r="DO221" t="s">
        <v>113</v>
      </c>
      <c r="DP221" t="s">
        <v>113</v>
      </c>
      <c r="DQ221" t="s">
        <v>113</v>
      </c>
      <c r="DR221">
        <v>0</v>
      </c>
      <c r="DS221">
        <v>0</v>
      </c>
      <c r="DT221">
        <v>0</v>
      </c>
      <c r="DU221">
        <v>0</v>
      </c>
      <c r="DV221">
        <v>0.66666666666666663</v>
      </c>
      <c r="DW221">
        <v>0</v>
      </c>
      <c r="DX221">
        <v>2</v>
      </c>
      <c r="DY221">
        <v>0</v>
      </c>
      <c r="DZ221">
        <v>0</v>
      </c>
      <c r="EA221">
        <v>0</v>
      </c>
      <c r="EB221">
        <v>0</v>
      </c>
      <c r="EC221">
        <v>0</v>
      </c>
      <c r="ED221" t="s">
        <v>113</v>
      </c>
      <c r="EE221" t="s">
        <v>113</v>
      </c>
      <c r="EF221" t="s">
        <v>113</v>
      </c>
      <c r="EG221">
        <v>0</v>
      </c>
      <c r="EH221" s="4" t="s">
        <v>113</v>
      </c>
      <c r="EI221" s="10" t="s">
        <v>113</v>
      </c>
      <c r="EJ221" s="10" t="s">
        <v>113</v>
      </c>
      <c r="EK221" s="10" t="s">
        <v>113</v>
      </c>
      <c r="EL221" s="10" t="s">
        <v>113</v>
      </c>
      <c r="EM221">
        <v>0</v>
      </c>
      <c r="EN221" s="10" t="s">
        <v>113</v>
      </c>
      <c r="EO221" s="8" t="s">
        <v>113</v>
      </c>
      <c r="EP221" s="8" t="s">
        <v>113</v>
      </c>
      <c r="EQ221" s="8">
        <v>60</v>
      </c>
      <c r="ER221" s="8">
        <v>40</v>
      </c>
      <c r="ES221" s="8">
        <v>50</v>
      </c>
      <c r="ET221" s="8">
        <v>20</v>
      </c>
      <c r="EU221" s="8">
        <v>35</v>
      </c>
      <c r="EV221" s="8">
        <v>27.5</v>
      </c>
      <c r="EW221" s="8">
        <v>2.8099999999999969</v>
      </c>
      <c r="EX221">
        <f t="shared" si="34"/>
        <v>1.1437402499999987</v>
      </c>
      <c r="EY221" s="8">
        <v>5.1100000000000012</v>
      </c>
      <c r="EZ221">
        <f t="shared" si="35"/>
        <v>2.1092802500000003</v>
      </c>
      <c r="FA221" s="8">
        <v>3.9599999999999991</v>
      </c>
      <c r="FB221">
        <f t="shared" si="36"/>
        <v>1.6232039999999996</v>
      </c>
      <c r="FC221" s="8">
        <v>0.32606245143496515</v>
      </c>
      <c r="FD221" s="8">
        <v>1.5444143358025895</v>
      </c>
      <c r="FE221" s="8">
        <v>0.93523839361877736</v>
      </c>
      <c r="FF221" s="8">
        <v>0.64718496838419393</v>
      </c>
      <c r="FG221" s="8">
        <f t="shared" si="37"/>
        <v>4.6071849683841926</v>
      </c>
      <c r="FH221" t="s">
        <v>113</v>
      </c>
      <c r="FI221" t="s">
        <v>113</v>
      </c>
      <c r="FJ221" t="s">
        <v>113</v>
      </c>
    </row>
    <row r="222" spans="1:166" x14ac:dyDescent="0.2">
      <c r="A222" t="s">
        <v>12</v>
      </c>
      <c r="B222" t="s">
        <v>24</v>
      </c>
      <c r="C222" t="s">
        <v>169</v>
      </c>
      <c r="D222" t="s">
        <v>12</v>
      </c>
      <c r="E222">
        <v>1</v>
      </c>
      <c r="F222" t="s">
        <v>111</v>
      </c>
      <c r="G222">
        <v>7</v>
      </c>
      <c r="H222" s="2" t="s">
        <v>187</v>
      </c>
      <c r="I222" s="3">
        <v>30.739059999999998</v>
      </c>
      <c r="J222" s="3">
        <v>-81.466250000000002</v>
      </c>
      <c r="K222" s="3" t="s">
        <v>113</v>
      </c>
      <c r="L222" t="s">
        <v>113</v>
      </c>
      <c r="M222" t="s">
        <v>113</v>
      </c>
      <c r="N222" t="s">
        <v>113</v>
      </c>
      <c r="O222" t="s">
        <v>113</v>
      </c>
      <c r="P222" t="s">
        <v>113</v>
      </c>
      <c r="Q222" t="s">
        <v>113</v>
      </c>
      <c r="R222" t="s">
        <v>113</v>
      </c>
      <c r="S222">
        <v>7</v>
      </c>
      <c r="T222">
        <v>0</v>
      </c>
      <c r="U222">
        <v>0</v>
      </c>
      <c r="V222" t="s">
        <v>113</v>
      </c>
      <c r="W222" s="9" t="s">
        <v>113</v>
      </c>
      <c r="X222" t="s">
        <v>113</v>
      </c>
      <c r="Y222" t="s">
        <v>113</v>
      </c>
      <c r="Z222" t="s">
        <v>113</v>
      </c>
      <c r="AA222" s="7" t="s">
        <v>113</v>
      </c>
      <c r="AB222" t="s">
        <v>113</v>
      </c>
      <c r="AC222" t="s">
        <v>113</v>
      </c>
      <c r="AD222" t="s">
        <v>113</v>
      </c>
      <c r="AE222" t="s">
        <v>113</v>
      </c>
      <c r="AF222" t="s">
        <v>113</v>
      </c>
      <c r="AG222" t="s">
        <v>113</v>
      </c>
      <c r="AH222" s="7" t="s">
        <v>113</v>
      </c>
      <c r="AI222" s="7" t="s">
        <v>113</v>
      </c>
      <c r="AJ222" s="7" t="s">
        <v>113</v>
      </c>
      <c r="AK222" s="7" t="s">
        <v>113</v>
      </c>
      <c r="AL222" s="8" t="s">
        <v>113</v>
      </c>
      <c r="AM222" s="8" t="s">
        <v>113</v>
      </c>
      <c r="AN222" s="8" t="s">
        <v>113</v>
      </c>
      <c r="AO222" s="8" t="s">
        <v>113</v>
      </c>
      <c r="AP222" s="8" t="s">
        <v>113</v>
      </c>
      <c r="AQ222" s="8" t="s">
        <v>113</v>
      </c>
      <c r="AR222" s="8" t="s">
        <v>113</v>
      </c>
      <c r="AS222" s="8" t="s">
        <v>113</v>
      </c>
      <c r="AT222" s="8" t="s">
        <v>113</v>
      </c>
      <c r="AU222" s="8" t="s">
        <v>113</v>
      </c>
      <c r="AV222" s="8" t="s">
        <v>113</v>
      </c>
      <c r="AW222" s="8" t="s">
        <v>113</v>
      </c>
      <c r="AX222" s="8" t="s">
        <v>113</v>
      </c>
      <c r="AY222" s="8" t="s">
        <v>113</v>
      </c>
      <c r="AZ222" s="8" t="s">
        <v>113</v>
      </c>
      <c r="BA222">
        <v>0</v>
      </c>
      <c r="BB222" t="s">
        <v>113</v>
      </c>
      <c r="BC222" s="9" t="s">
        <v>113</v>
      </c>
      <c r="BD222" s="9" t="s">
        <v>113</v>
      </c>
      <c r="BE222" s="8" t="s">
        <v>113</v>
      </c>
      <c r="BF222" s="8" t="s">
        <v>113</v>
      </c>
      <c r="BG222" s="8" t="s">
        <v>113</v>
      </c>
      <c r="BH222" s="8" t="s">
        <v>113</v>
      </c>
      <c r="BI222" s="8" t="s">
        <v>113</v>
      </c>
      <c r="BJ222" s="8" t="s">
        <v>113</v>
      </c>
      <c r="BK222">
        <v>32</v>
      </c>
      <c r="BL222">
        <v>26</v>
      </c>
      <c r="BM222">
        <v>26</v>
      </c>
      <c r="BN222">
        <v>32</v>
      </c>
      <c r="BO222">
        <v>32</v>
      </c>
      <c r="BP222">
        <v>24</v>
      </c>
      <c r="BQ222">
        <v>34</v>
      </c>
      <c r="BR222">
        <v>47</v>
      </c>
      <c r="BS222">
        <v>26</v>
      </c>
      <c r="BT222">
        <v>22</v>
      </c>
      <c r="BU222">
        <v>26</v>
      </c>
      <c r="BV222">
        <v>31</v>
      </c>
      <c r="BW222">
        <v>29</v>
      </c>
      <c r="BX222">
        <v>39</v>
      </c>
      <c r="BY222">
        <v>37</v>
      </c>
      <c r="BZ222">
        <v>30.866666666666667</v>
      </c>
      <c r="CA222" t="s">
        <v>113</v>
      </c>
      <c r="CB222" t="s">
        <v>113</v>
      </c>
      <c r="CC222" t="s">
        <v>113</v>
      </c>
      <c r="CD222" t="s">
        <v>113</v>
      </c>
      <c r="CE222" t="s">
        <v>113</v>
      </c>
      <c r="CF222" t="s">
        <v>113</v>
      </c>
      <c r="CG222" t="s">
        <v>113</v>
      </c>
      <c r="CH222" t="s">
        <v>113</v>
      </c>
      <c r="CI222" t="s">
        <v>113</v>
      </c>
      <c r="CJ222" t="s">
        <v>113</v>
      </c>
      <c r="CK222" t="s">
        <v>113</v>
      </c>
      <c r="CL222" t="s">
        <v>113</v>
      </c>
      <c r="CM222" t="s">
        <v>113</v>
      </c>
      <c r="CN222" t="s">
        <v>113</v>
      </c>
      <c r="CO222" t="s">
        <v>113</v>
      </c>
      <c r="CP222" t="s">
        <v>113</v>
      </c>
      <c r="CQ222">
        <v>75.333333333333329</v>
      </c>
      <c r="CR222">
        <v>62</v>
      </c>
      <c r="CS222">
        <v>81</v>
      </c>
      <c r="CT222">
        <v>83</v>
      </c>
      <c r="CU222">
        <v>4.3219227106041762</v>
      </c>
      <c r="CV222">
        <v>3.429676852984024</v>
      </c>
      <c r="CW222">
        <v>4.2005792466095055</v>
      </c>
      <c r="CX222">
        <v>66.724970061761496</v>
      </c>
      <c r="CY222">
        <v>57</v>
      </c>
      <c r="CZ222">
        <v>61</v>
      </c>
      <c r="DA222">
        <v>70</v>
      </c>
      <c r="DB222">
        <v>0.8386049174795559</v>
      </c>
      <c r="DC222">
        <v>0.91935483870967738</v>
      </c>
      <c r="DD222">
        <v>0.75308641975308643</v>
      </c>
      <c r="DE222">
        <v>0.84337349397590367</v>
      </c>
      <c r="DF222">
        <v>1.6666666666666667</v>
      </c>
      <c r="DG222">
        <v>0</v>
      </c>
      <c r="DH222">
        <v>4</v>
      </c>
      <c r="DI222">
        <v>1</v>
      </c>
      <c r="DJ222" t="s">
        <v>113</v>
      </c>
      <c r="DK222" t="s">
        <v>113</v>
      </c>
      <c r="DL222" t="s">
        <v>113</v>
      </c>
      <c r="DM222" t="s">
        <v>113</v>
      </c>
      <c r="DN222" t="s">
        <v>113</v>
      </c>
      <c r="DO222" t="s">
        <v>113</v>
      </c>
      <c r="DP222" t="s">
        <v>113</v>
      </c>
      <c r="DQ222" t="s">
        <v>113</v>
      </c>
      <c r="DR222" t="s">
        <v>113</v>
      </c>
      <c r="DS222" t="s">
        <v>113</v>
      </c>
      <c r="DT222" t="s">
        <v>113</v>
      </c>
      <c r="DU222" t="s">
        <v>113</v>
      </c>
      <c r="DV222" t="s">
        <v>113</v>
      </c>
      <c r="DW222" t="s">
        <v>113</v>
      </c>
      <c r="DX222" t="s">
        <v>113</v>
      </c>
      <c r="DY222" t="s">
        <v>113</v>
      </c>
      <c r="DZ222" t="s">
        <v>113</v>
      </c>
      <c r="EA222" t="s">
        <v>113</v>
      </c>
      <c r="EB222" t="s">
        <v>113</v>
      </c>
      <c r="EC222" t="s">
        <v>113</v>
      </c>
      <c r="ED222" t="s">
        <v>113</v>
      </c>
      <c r="EE222" t="s">
        <v>113</v>
      </c>
      <c r="EF222" t="s">
        <v>113</v>
      </c>
      <c r="EG222" t="s">
        <v>113</v>
      </c>
      <c r="EH222" s="4" t="s">
        <v>113</v>
      </c>
      <c r="EI222" s="10" t="s">
        <v>113</v>
      </c>
      <c r="EJ222" s="10" t="s">
        <v>113</v>
      </c>
      <c r="EK222" s="10" t="s">
        <v>113</v>
      </c>
      <c r="EL222" s="10" t="s">
        <v>113</v>
      </c>
      <c r="EM222">
        <v>0</v>
      </c>
      <c r="EN222">
        <v>0</v>
      </c>
      <c r="EO222" s="8" t="s">
        <v>113</v>
      </c>
      <c r="EP222" s="8" t="s">
        <v>113</v>
      </c>
      <c r="EQ222" t="s">
        <v>113</v>
      </c>
      <c r="ER222" t="s">
        <v>113</v>
      </c>
      <c r="ES222" t="s">
        <v>113</v>
      </c>
      <c r="ET222" t="s">
        <v>113</v>
      </c>
      <c r="EU222" t="s">
        <v>113</v>
      </c>
      <c r="EV222" t="s">
        <v>113</v>
      </c>
      <c r="EW222" t="s">
        <v>113</v>
      </c>
      <c r="EY222" t="s">
        <v>113</v>
      </c>
      <c r="FC222" t="s">
        <v>113</v>
      </c>
      <c r="FD222" t="s">
        <v>113</v>
      </c>
      <c r="FE222" t="s">
        <v>113</v>
      </c>
      <c r="FF222" t="s">
        <v>113</v>
      </c>
      <c r="FG222" t="s">
        <v>113</v>
      </c>
      <c r="FH222" t="s">
        <v>113</v>
      </c>
      <c r="FI222" t="s">
        <v>113</v>
      </c>
      <c r="FJ222" t="s">
        <v>113</v>
      </c>
    </row>
    <row r="223" spans="1:166" x14ac:dyDescent="0.2">
      <c r="A223" t="s">
        <v>13</v>
      </c>
      <c r="B223" t="s">
        <v>24</v>
      </c>
      <c r="C223" t="s">
        <v>169</v>
      </c>
      <c r="D223" t="s">
        <v>13</v>
      </c>
      <c r="E223">
        <v>2</v>
      </c>
      <c r="F223" t="s">
        <v>111</v>
      </c>
      <c r="G223">
        <v>7</v>
      </c>
      <c r="H223" s="2" t="s">
        <v>187</v>
      </c>
      <c r="I223" s="3">
        <v>30.737970000000001</v>
      </c>
      <c r="J223" s="3">
        <v>-81.46611</v>
      </c>
      <c r="K223" s="3" t="s">
        <v>113</v>
      </c>
      <c r="L223" t="s">
        <v>113</v>
      </c>
      <c r="M223" t="s">
        <v>113</v>
      </c>
      <c r="N223" t="s">
        <v>113</v>
      </c>
      <c r="O223" t="s">
        <v>113</v>
      </c>
      <c r="P223" t="s">
        <v>113</v>
      </c>
      <c r="Q223" t="s">
        <v>113</v>
      </c>
      <c r="R223" t="s">
        <v>113</v>
      </c>
      <c r="S223">
        <v>0</v>
      </c>
      <c r="T223">
        <v>0</v>
      </c>
      <c r="U223">
        <v>0</v>
      </c>
      <c r="V223" t="s">
        <v>113</v>
      </c>
      <c r="W223" s="9" t="s">
        <v>113</v>
      </c>
      <c r="X223" t="s">
        <v>113</v>
      </c>
      <c r="Y223" t="s">
        <v>113</v>
      </c>
      <c r="Z223" t="s">
        <v>113</v>
      </c>
      <c r="AA223" s="7" t="s">
        <v>113</v>
      </c>
      <c r="AB223" t="s">
        <v>113</v>
      </c>
      <c r="AC223" t="s">
        <v>113</v>
      </c>
      <c r="AD223" t="s">
        <v>113</v>
      </c>
      <c r="AE223" t="s">
        <v>113</v>
      </c>
      <c r="AF223" t="s">
        <v>113</v>
      </c>
      <c r="AG223" t="s">
        <v>113</v>
      </c>
      <c r="AH223" s="7" t="s">
        <v>113</v>
      </c>
      <c r="AI223" s="7" t="s">
        <v>113</v>
      </c>
      <c r="AJ223" s="7" t="s">
        <v>113</v>
      </c>
      <c r="AK223" s="7" t="s">
        <v>113</v>
      </c>
      <c r="AL223" s="8" t="s">
        <v>113</v>
      </c>
      <c r="AM223" s="8" t="s">
        <v>113</v>
      </c>
      <c r="AN223" s="8" t="s">
        <v>113</v>
      </c>
      <c r="AO223" s="8" t="s">
        <v>113</v>
      </c>
      <c r="AP223" s="8" t="s">
        <v>113</v>
      </c>
      <c r="AQ223" s="8" t="s">
        <v>113</v>
      </c>
      <c r="AR223" s="8" t="s">
        <v>113</v>
      </c>
      <c r="AS223" s="8" t="s">
        <v>113</v>
      </c>
      <c r="AT223" s="8" t="s">
        <v>113</v>
      </c>
      <c r="AU223" s="8" t="s">
        <v>113</v>
      </c>
      <c r="AV223" s="8" t="s">
        <v>113</v>
      </c>
      <c r="AW223" s="8" t="s">
        <v>113</v>
      </c>
      <c r="AX223" s="8" t="s">
        <v>113</v>
      </c>
      <c r="AY223" s="8" t="s">
        <v>113</v>
      </c>
      <c r="AZ223" s="8" t="s">
        <v>113</v>
      </c>
      <c r="BA223">
        <v>0</v>
      </c>
      <c r="BB223" t="s">
        <v>113</v>
      </c>
      <c r="BC223" s="9" t="s">
        <v>113</v>
      </c>
      <c r="BD223" s="9" t="s">
        <v>113</v>
      </c>
      <c r="BE223" s="8" t="s">
        <v>113</v>
      </c>
      <c r="BF223" s="8" t="s">
        <v>113</v>
      </c>
      <c r="BG223" s="8" t="s">
        <v>113</v>
      </c>
      <c r="BH223" s="8" t="s">
        <v>113</v>
      </c>
      <c r="BI223" s="8" t="s">
        <v>113</v>
      </c>
      <c r="BJ223" s="8" t="s">
        <v>113</v>
      </c>
      <c r="BK223">
        <v>27</v>
      </c>
      <c r="BL223">
        <v>32</v>
      </c>
      <c r="BM223">
        <v>40</v>
      </c>
      <c r="BN223">
        <v>27</v>
      </c>
      <c r="BO223">
        <v>31</v>
      </c>
      <c r="BP223">
        <v>47</v>
      </c>
      <c r="BQ223">
        <v>32</v>
      </c>
      <c r="BR223">
        <v>42</v>
      </c>
      <c r="BS223">
        <v>37</v>
      </c>
      <c r="BT223">
        <v>36</v>
      </c>
      <c r="BU223">
        <v>30</v>
      </c>
      <c r="BV223">
        <v>34</v>
      </c>
      <c r="BW223">
        <v>38</v>
      </c>
      <c r="BX223">
        <v>34</v>
      </c>
      <c r="BY223">
        <v>20</v>
      </c>
      <c r="BZ223">
        <v>33.799999999999997</v>
      </c>
      <c r="CA223" t="s">
        <v>113</v>
      </c>
      <c r="CB223" t="s">
        <v>113</v>
      </c>
      <c r="CC223" t="s">
        <v>113</v>
      </c>
      <c r="CD223" t="s">
        <v>113</v>
      </c>
      <c r="CE223" t="s">
        <v>113</v>
      </c>
      <c r="CF223" t="s">
        <v>113</v>
      </c>
      <c r="CG223" t="s">
        <v>113</v>
      </c>
      <c r="CH223" t="s">
        <v>113</v>
      </c>
      <c r="CI223" t="s">
        <v>113</v>
      </c>
      <c r="CJ223" t="s">
        <v>113</v>
      </c>
      <c r="CK223" t="s">
        <v>113</v>
      </c>
      <c r="CL223" t="s">
        <v>113</v>
      </c>
      <c r="CM223" t="s">
        <v>113</v>
      </c>
      <c r="CN223" t="s">
        <v>113</v>
      </c>
      <c r="CO223" t="s">
        <v>113</v>
      </c>
      <c r="CP223" t="s">
        <v>113</v>
      </c>
      <c r="CQ223">
        <v>49.333333333333336</v>
      </c>
      <c r="CR223">
        <v>47</v>
      </c>
      <c r="CS223">
        <v>63</v>
      </c>
      <c r="CT223">
        <v>38</v>
      </c>
      <c r="CU223">
        <v>3.8985999850960056</v>
      </c>
      <c r="CV223">
        <v>3.520460802488973</v>
      </c>
      <c r="CW223">
        <v>4.0557524811738705</v>
      </c>
      <c r="CX223">
        <v>57.728586330901329</v>
      </c>
      <c r="CY223">
        <v>1</v>
      </c>
      <c r="CZ223">
        <v>0</v>
      </c>
      <c r="DA223">
        <v>0</v>
      </c>
      <c r="DB223">
        <v>7.0921985815602835E-3</v>
      </c>
      <c r="DC223">
        <v>2.1276595744680851E-2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 t="s">
        <v>113</v>
      </c>
      <c r="DK223" t="s">
        <v>113</v>
      </c>
      <c r="DL223" t="s">
        <v>113</v>
      </c>
      <c r="DM223" t="s">
        <v>113</v>
      </c>
      <c r="DN223" t="s">
        <v>113</v>
      </c>
      <c r="DO223" t="s">
        <v>113</v>
      </c>
      <c r="DP223" t="s">
        <v>113</v>
      </c>
      <c r="DQ223" t="s">
        <v>113</v>
      </c>
      <c r="DR223" t="s">
        <v>113</v>
      </c>
      <c r="DS223" t="s">
        <v>113</v>
      </c>
      <c r="DT223" t="s">
        <v>113</v>
      </c>
      <c r="DU223" t="s">
        <v>113</v>
      </c>
      <c r="DV223" t="s">
        <v>113</v>
      </c>
      <c r="DW223" t="s">
        <v>113</v>
      </c>
      <c r="DX223" t="s">
        <v>113</v>
      </c>
      <c r="DY223" t="s">
        <v>113</v>
      </c>
      <c r="DZ223" t="s">
        <v>113</v>
      </c>
      <c r="EA223" t="s">
        <v>113</v>
      </c>
      <c r="EB223" t="s">
        <v>113</v>
      </c>
      <c r="EC223" t="s">
        <v>113</v>
      </c>
      <c r="ED223" t="s">
        <v>113</v>
      </c>
      <c r="EE223" t="s">
        <v>113</v>
      </c>
      <c r="EF223" t="s">
        <v>113</v>
      </c>
      <c r="EG223" t="s">
        <v>113</v>
      </c>
      <c r="EH223" s="4" t="s">
        <v>113</v>
      </c>
      <c r="EI223" s="10" t="s">
        <v>113</v>
      </c>
      <c r="EJ223" s="10" t="s">
        <v>113</v>
      </c>
      <c r="EK223" s="10" t="s">
        <v>113</v>
      </c>
      <c r="EL223" s="10" t="s">
        <v>113</v>
      </c>
      <c r="EM223">
        <v>0</v>
      </c>
      <c r="EN223">
        <v>0</v>
      </c>
      <c r="EO223" s="8" t="s">
        <v>113</v>
      </c>
      <c r="EP223" s="8" t="s">
        <v>113</v>
      </c>
      <c r="EQ223" t="s">
        <v>113</v>
      </c>
      <c r="ER223" t="s">
        <v>113</v>
      </c>
      <c r="ES223" t="s">
        <v>113</v>
      </c>
      <c r="ET223" t="s">
        <v>113</v>
      </c>
      <c r="EU223" t="s">
        <v>113</v>
      </c>
      <c r="EV223" t="s">
        <v>113</v>
      </c>
      <c r="EW223" t="s">
        <v>113</v>
      </c>
      <c r="EY223" t="s">
        <v>113</v>
      </c>
      <c r="FC223" t="s">
        <v>113</v>
      </c>
      <c r="FD223" t="s">
        <v>113</v>
      </c>
      <c r="FE223" t="s">
        <v>113</v>
      </c>
      <c r="FF223" t="s">
        <v>113</v>
      </c>
      <c r="FG223" t="s">
        <v>113</v>
      </c>
      <c r="FH223" t="s">
        <v>113</v>
      </c>
      <c r="FI223" t="s">
        <v>113</v>
      </c>
      <c r="FJ223" t="s">
        <v>113</v>
      </c>
    </row>
    <row r="224" spans="1:166" x14ac:dyDescent="0.2">
      <c r="A224" t="s">
        <v>14</v>
      </c>
      <c r="B224" t="s">
        <v>24</v>
      </c>
      <c r="C224" t="s">
        <v>169</v>
      </c>
      <c r="D224" t="s">
        <v>14</v>
      </c>
      <c r="E224">
        <v>3</v>
      </c>
      <c r="F224" t="s">
        <v>111</v>
      </c>
      <c r="G224">
        <v>7</v>
      </c>
      <c r="H224" s="2" t="s">
        <v>187</v>
      </c>
      <c r="I224" s="3">
        <v>30.736809999999998</v>
      </c>
      <c r="J224" s="3">
        <v>-81.465959999999995</v>
      </c>
      <c r="K224" s="3" t="s">
        <v>113</v>
      </c>
      <c r="L224" t="s">
        <v>113</v>
      </c>
      <c r="M224" t="s">
        <v>113</v>
      </c>
      <c r="N224" t="s">
        <v>113</v>
      </c>
      <c r="O224" t="s">
        <v>113</v>
      </c>
      <c r="P224" t="s">
        <v>113</v>
      </c>
      <c r="Q224" t="s">
        <v>113</v>
      </c>
      <c r="R224" t="s">
        <v>113</v>
      </c>
      <c r="S224">
        <v>4</v>
      </c>
      <c r="T224">
        <v>0</v>
      </c>
      <c r="U224">
        <v>0</v>
      </c>
      <c r="V224" t="s">
        <v>113</v>
      </c>
      <c r="W224" s="9" t="s">
        <v>113</v>
      </c>
      <c r="X224" t="s">
        <v>113</v>
      </c>
      <c r="Y224" t="s">
        <v>113</v>
      </c>
      <c r="Z224" t="s">
        <v>113</v>
      </c>
      <c r="AA224" s="7" t="s">
        <v>113</v>
      </c>
      <c r="AB224" t="s">
        <v>113</v>
      </c>
      <c r="AC224" t="s">
        <v>113</v>
      </c>
      <c r="AD224" t="s">
        <v>113</v>
      </c>
      <c r="AE224" t="s">
        <v>113</v>
      </c>
      <c r="AF224" t="s">
        <v>113</v>
      </c>
      <c r="AG224" t="s">
        <v>113</v>
      </c>
      <c r="AH224" s="7" t="s">
        <v>113</v>
      </c>
      <c r="AI224" s="7" t="s">
        <v>113</v>
      </c>
      <c r="AJ224" s="7" t="s">
        <v>113</v>
      </c>
      <c r="AK224" s="7" t="s">
        <v>113</v>
      </c>
      <c r="AL224" s="8" t="s">
        <v>113</v>
      </c>
      <c r="AM224" s="8" t="s">
        <v>113</v>
      </c>
      <c r="AN224" s="8" t="s">
        <v>113</v>
      </c>
      <c r="AO224" s="8" t="s">
        <v>113</v>
      </c>
      <c r="AP224" s="8" t="s">
        <v>113</v>
      </c>
      <c r="AQ224" s="8" t="s">
        <v>113</v>
      </c>
      <c r="AR224" s="8" t="s">
        <v>113</v>
      </c>
      <c r="AS224" s="8" t="s">
        <v>113</v>
      </c>
      <c r="AT224" s="8" t="s">
        <v>113</v>
      </c>
      <c r="AU224" s="8" t="s">
        <v>113</v>
      </c>
      <c r="AV224" s="8" t="s">
        <v>113</v>
      </c>
      <c r="AW224" s="8" t="s">
        <v>113</v>
      </c>
      <c r="AX224" s="8" t="s">
        <v>113</v>
      </c>
      <c r="AY224" s="8" t="s">
        <v>113</v>
      </c>
      <c r="AZ224" s="8" t="s">
        <v>113</v>
      </c>
      <c r="BA224">
        <v>0</v>
      </c>
      <c r="BB224" t="s">
        <v>113</v>
      </c>
      <c r="BC224" s="9" t="s">
        <v>113</v>
      </c>
      <c r="BD224" s="9" t="s">
        <v>113</v>
      </c>
      <c r="BE224" s="8" t="s">
        <v>113</v>
      </c>
      <c r="BF224" s="8" t="s">
        <v>113</v>
      </c>
      <c r="BG224" s="8" t="s">
        <v>113</v>
      </c>
      <c r="BH224" s="8" t="s">
        <v>113</v>
      </c>
      <c r="BI224" s="8" t="s">
        <v>113</v>
      </c>
      <c r="BJ224" s="8" t="s">
        <v>113</v>
      </c>
      <c r="BK224">
        <v>25</v>
      </c>
      <c r="BL224">
        <v>22</v>
      </c>
      <c r="BM224">
        <v>24</v>
      </c>
      <c r="BN224">
        <v>22</v>
      </c>
      <c r="BO224">
        <v>34</v>
      </c>
      <c r="BP224">
        <v>30</v>
      </c>
      <c r="BQ224">
        <v>30</v>
      </c>
      <c r="BR224">
        <v>22</v>
      </c>
      <c r="BS224">
        <v>29</v>
      </c>
      <c r="BT224">
        <v>24</v>
      </c>
      <c r="BU224">
        <v>32</v>
      </c>
      <c r="BV224">
        <v>34</v>
      </c>
      <c r="BW224">
        <v>35</v>
      </c>
      <c r="BX224">
        <v>36</v>
      </c>
      <c r="BY224">
        <v>28</v>
      </c>
      <c r="BZ224">
        <v>28.466666666666665</v>
      </c>
      <c r="CA224" t="s">
        <v>113</v>
      </c>
      <c r="CB224" t="s">
        <v>113</v>
      </c>
      <c r="CC224" t="s">
        <v>113</v>
      </c>
      <c r="CD224" t="s">
        <v>113</v>
      </c>
      <c r="CE224" t="s">
        <v>113</v>
      </c>
      <c r="CF224" t="s">
        <v>113</v>
      </c>
      <c r="CG224" t="s">
        <v>113</v>
      </c>
      <c r="CH224" t="s">
        <v>113</v>
      </c>
      <c r="CI224" t="s">
        <v>113</v>
      </c>
      <c r="CJ224" t="s">
        <v>113</v>
      </c>
      <c r="CK224" t="s">
        <v>113</v>
      </c>
      <c r="CL224" t="s">
        <v>113</v>
      </c>
      <c r="CM224" t="s">
        <v>113</v>
      </c>
      <c r="CN224" t="s">
        <v>113</v>
      </c>
      <c r="CO224" t="s">
        <v>113</v>
      </c>
      <c r="CP224" t="s">
        <v>113</v>
      </c>
      <c r="CQ224">
        <v>71.333333333333329</v>
      </c>
      <c r="CR224">
        <v>62</v>
      </c>
      <c r="CS224">
        <v>88</v>
      </c>
      <c r="CT224">
        <v>64</v>
      </c>
      <c r="CU224">
        <v>4.2673637263537421</v>
      </c>
      <c r="CV224">
        <v>3.3487338121264143</v>
      </c>
      <c r="CW224">
        <v>3.997590025427471</v>
      </c>
      <c r="CX224">
        <v>54.466728304976684</v>
      </c>
      <c r="CY224">
        <v>49</v>
      </c>
      <c r="CZ224">
        <v>14</v>
      </c>
      <c r="DA224">
        <v>4</v>
      </c>
      <c r="DB224">
        <v>0.33730449657869005</v>
      </c>
      <c r="DC224">
        <v>0.79032258064516125</v>
      </c>
      <c r="DD224">
        <v>0.15909090909090909</v>
      </c>
      <c r="DE224">
        <v>6.25E-2</v>
      </c>
      <c r="DF224">
        <v>0.33333333333333331</v>
      </c>
      <c r="DG224">
        <v>0</v>
      </c>
      <c r="DH224">
        <v>0</v>
      </c>
      <c r="DI224">
        <v>1</v>
      </c>
      <c r="DJ224" t="s">
        <v>113</v>
      </c>
      <c r="DK224" t="s">
        <v>113</v>
      </c>
      <c r="DL224" t="s">
        <v>113</v>
      </c>
      <c r="DM224" t="s">
        <v>113</v>
      </c>
      <c r="DN224" t="s">
        <v>113</v>
      </c>
      <c r="DO224" t="s">
        <v>113</v>
      </c>
      <c r="DP224" t="s">
        <v>113</v>
      </c>
      <c r="DQ224" t="s">
        <v>113</v>
      </c>
      <c r="DR224" t="s">
        <v>113</v>
      </c>
      <c r="DS224" t="s">
        <v>113</v>
      </c>
      <c r="DT224" t="s">
        <v>113</v>
      </c>
      <c r="DU224" t="s">
        <v>113</v>
      </c>
      <c r="DV224" t="s">
        <v>113</v>
      </c>
      <c r="DW224" t="s">
        <v>113</v>
      </c>
      <c r="DX224" t="s">
        <v>113</v>
      </c>
      <c r="DY224" t="s">
        <v>113</v>
      </c>
      <c r="DZ224" t="s">
        <v>113</v>
      </c>
      <c r="EA224" t="s">
        <v>113</v>
      </c>
      <c r="EB224" t="s">
        <v>113</v>
      </c>
      <c r="EC224" t="s">
        <v>113</v>
      </c>
      <c r="ED224" t="s">
        <v>113</v>
      </c>
      <c r="EE224" t="s">
        <v>113</v>
      </c>
      <c r="EF224" t="s">
        <v>113</v>
      </c>
      <c r="EG224" t="s">
        <v>113</v>
      </c>
      <c r="EH224" s="4" t="s">
        <v>113</v>
      </c>
      <c r="EI224" s="10" t="s">
        <v>113</v>
      </c>
      <c r="EJ224" s="10" t="s">
        <v>113</v>
      </c>
      <c r="EK224" s="10" t="s">
        <v>113</v>
      </c>
      <c r="EL224" s="10" t="s">
        <v>113</v>
      </c>
      <c r="EM224">
        <v>0</v>
      </c>
      <c r="EN224">
        <v>0</v>
      </c>
      <c r="EO224" s="8" t="s">
        <v>113</v>
      </c>
      <c r="EP224" s="8" t="s">
        <v>113</v>
      </c>
      <c r="EQ224" t="s">
        <v>113</v>
      </c>
      <c r="ER224" t="s">
        <v>113</v>
      </c>
      <c r="ES224" t="s">
        <v>113</v>
      </c>
      <c r="ET224" t="s">
        <v>113</v>
      </c>
      <c r="EU224" t="s">
        <v>113</v>
      </c>
      <c r="EV224" t="s">
        <v>113</v>
      </c>
      <c r="EW224" t="s">
        <v>113</v>
      </c>
      <c r="EY224" t="s">
        <v>113</v>
      </c>
      <c r="FC224" t="s">
        <v>113</v>
      </c>
      <c r="FD224" t="s">
        <v>113</v>
      </c>
      <c r="FE224" t="s">
        <v>113</v>
      </c>
      <c r="FF224" t="s">
        <v>113</v>
      </c>
      <c r="FG224" t="s">
        <v>113</v>
      </c>
      <c r="FH224" t="s">
        <v>113</v>
      </c>
      <c r="FI224" t="s">
        <v>113</v>
      </c>
      <c r="FJ224" t="s">
        <v>113</v>
      </c>
    </row>
    <row r="225" spans="1:166" x14ac:dyDescent="0.2">
      <c r="A225" t="s">
        <v>9</v>
      </c>
      <c r="B225" t="s">
        <v>23</v>
      </c>
      <c r="C225" t="s">
        <v>169</v>
      </c>
      <c r="D225" t="s">
        <v>9</v>
      </c>
      <c r="E225">
        <v>1</v>
      </c>
      <c r="F225" t="s">
        <v>111</v>
      </c>
      <c r="G225">
        <v>7</v>
      </c>
      <c r="H225" s="2" t="s">
        <v>188</v>
      </c>
      <c r="I225" s="3">
        <v>30.74492</v>
      </c>
      <c r="J225" s="3">
        <v>-81.473830000000007</v>
      </c>
      <c r="K225" s="3" t="s">
        <v>113</v>
      </c>
      <c r="L225" t="s">
        <v>113</v>
      </c>
      <c r="M225" t="s">
        <v>113</v>
      </c>
      <c r="N225" t="s">
        <v>113</v>
      </c>
      <c r="O225" t="s">
        <v>113</v>
      </c>
      <c r="P225" t="s">
        <v>113</v>
      </c>
      <c r="Q225" t="s">
        <v>113</v>
      </c>
      <c r="R225" t="s">
        <v>113</v>
      </c>
      <c r="S225">
        <v>13</v>
      </c>
      <c r="T225">
        <v>0</v>
      </c>
      <c r="U225">
        <v>0</v>
      </c>
      <c r="V225" t="s">
        <v>113</v>
      </c>
      <c r="W225" s="9" t="s">
        <v>113</v>
      </c>
      <c r="X225" t="s">
        <v>113</v>
      </c>
      <c r="Y225" t="s">
        <v>113</v>
      </c>
      <c r="Z225" t="s">
        <v>113</v>
      </c>
      <c r="AA225" s="7" t="s">
        <v>113</v>
      </c>
      <c r="AB225" t="s">
        <v>113</v>
      </c>
      <c r="AC225" t="s">
        <v>113</v>
      </c>
      <c r="AD225" t="s">
        <v>113</v>
      </c>
      <c r="AE225" t="s">
        <v>113</v>
      </c>
      <c r="AF225" t="s">
        <v>113</v>
      </c>
      <c r="AG225" t="s">
        <v>113</v>
      </c>
      <c r="AH225" s="7" t="s">
        <v>113</v>
      </c>
      <c r="AI225" s="7" t="s">
        <v>113</v>
      </c>
      <c r="AJ225" s="7" t="s">
        <v>113</v>
      </c>
      <c r="AK225" s="7" t="s">
        <v>113</v>
      </c>
      <c r="AL225" s="8" t="s">
        <v>113</v>
      </c>
      <c r="AM225" s="8" t="s">
        <v>113</v>
      </c>
      <c r="AN225" s="8" t="s">
        <v>113</v>
      </c>
      <c r="AO225" s="8" t="s">
        <v>113</v>
      </c>
      <c r="AP225" s="8" t="s">
        <v>113</v>
      </c>
      <c r="AQ225" s="8" t="s">
        <v>113</v>
      </c>
      <c r="AR225" s="8" t="s">
        <v>113</v>
      </c>
      <c r="AS225" s="8" t="s">
        <v>113</v>
      </c>
      <c r="AT225" s="8" t="s">
        <v>113</v>
      </c>
      <c r="AU225" s="8" t="s">
        <v>113</v>
      </c>
      <c r="AV225" s="8" t="s">
        <v>113</v>
      </c>
      <c r="AW225" s="8" t="s">
        <v>113</v>
      </c>
      <c r="AX225" s="8" t="s">
        <v>113</v>
      </c>
      <c r="AY225" s="8" t="s">
        <v>113</v>
      </c>
      <c r="AZ225" s="8" t="s">
        <v>113</v>
      </c>
      <c r="BA225">
        <v>0</v>
      </c>
      <c r="BB225" t="s">
        <v>113</v>
      </c>
      <c r="BC225" s="9" t="s">
        <v>113</v>
      </c>
      <c r="BD225" s="9" t="s">
        <v>113</v>
      </c>
      <c r="BE225" s="8" t="s">
        <v>113</v>
      </c>
      <c r="BF225" s="8" t="s">
        <v>113</v>
      </c>
      <c r="BG225" s="8" t="s">
        <v>113</v>
      </c>
      <c r="BH225" s="8" t="s">
        <v>113</v>
      </c>
      <c r="BI225" s="8" t="s">
        <v>113</v>
      </c>
      <c r="BJ225" s="8" t="s">
        <v>113</v>
      </c>
      <c r="BK225">
        <v>20</v>
      </c>
      <c r="BL225">
        <v>31</v>
      </c>
      <c r="BM225">
        <v>33</v>
      </c>
      <c r="BN225">
        <v>27</v>
      </c>
      <c r="BO225">
        <v>39</v>
      </c>
      <c r="BP225">
        <v>22</v>
      </c>
      <c r="BQ225">
        <v>26</v>
      </c>
      <c r="BR225">
        <v>32</v>
      </c>
      <c r="BS225">
        <v>19</v>
      </c>
      <c r="BT225">
        <v>28</v>
      </c>
      <c r="BU225">
        <v>31</v>
      </c>
      <c r="BV225">
        <v>33</v>
      </c>
      <c r="BW225">
        <v>20</v>
      </c>
      <c r="BX225">
        <v>36</v>
      </c>
      <c r="BY225">
        <v>26</v>
      </c>
      <c r="BZ225">
        <v>28.2</v>
      </c>
      <c r="CA225" t="s">
        <v>113</v>
      </c>
      <c r="CB225" t="s">
        <v>113</v>
      </c>
      <c r="CC225" t="s">
        <v>113</v>
      </c>
      <c r="CD225" t="s">
        <v>113</v>
      </c>
      <c r="CE225" t="s">
        <v>113</v>
      </c>
      <c r="CF225" t="s">
        <v>113</v>
      </c>
      <c r="CG225" t="s">
        <v>113</v>
      </c>
      <c r="CH225" t="s">
        <v>113</v>
      </c>
      <c r="CI225" t="s">
        <v>113</v>
      </c>
      <c r="CJ225" t="s">
        <v>113</v>
      </c>
      <c r="CK225" t="s">
        <v>113</v>
      </c>
      <c r="CL225" t="s">
        <v>113</v>
      </c>
      <c r="CM225" t="s">
        <v>113</v>
      </c>
      <c r="CN225" t="s">
        <v>113</v>
      </c>
      <c r="CO225" t="s">
        <v>113</v>
      </c>
      <c r="CP225" t="s">
        <v>113</v>
      </c>
      <c r="CQ225">
        <v>52</v>
      </c>
      <c r="CR225">
        <v>49</v>
      </c>
      <c r="CS225">
        <v>41</v>
      </c>
      <c r="CT225">
        <v>66</v>
      </c>
      <c r="CU225">
        <v>3.9512437185814275</v>
      </c>
      <c r="CV225">
        <v>3.3393219779440679</v>
      </c>
      <c r="CW225">
        <v>3.7358311781629192</v>
      </c>
      <c r="CX225">
        <v>41.922856448569007</v>
      </c>
      <c r="CY225">
        <v>0</v>
      </c>
      <c r="CZ225">
        <v>8</v>
      </c>
      <c r="DA225">
        <v>6</v>
      </c>
      <c r="DB225">
        <v>9.5343680709534362E-2</v>
      </c>
      <c r="DC225">
        <v>0</v>
      </c>
      <c r="DD225">
        <v>0.1951219512195122</v>
      </c>
      <c r="DE225">
        <v>9.0909090909090912E-2</v>
      </c>
      <c r="DF225">
        <v>0.66666666666666663</v>
      </c>
      <c r="DG225">
        <v>0</v>
      </c>
      <c r="DH225">
        <v>1</v>
      </c>
      <c r="DI225">
        <v>1</v>
      </c>
      <c r="DJ225" t="s">
        <v>113</v>
      </c>
      <c r="DK225" t="s">
        <v>113</v>
      </c>
      <c r="DL225" t="s">
        <v>113</v>
      </c>
      <c r="DM225" t="s">
        <v>113</v>
      </c>
      <c r="DN225" t="s">
        <v>113</v>
      </c>
      <c r="DO225" t="s">
        <v>113</v>
      </c>
      <c r="DP225" t="s">
        <v>113</v>
      </c>
      <c r="DQ225" t="s">
        <v>113</v>
      </c>
      <c r="DR225" t="s">
        <v>113</v>
      </c>
      <c r="DS225" t="s">
        <v>113</v>
      </c>
      <c r="DT225" t="s">
        <v>113</v>
      </c>
      <c r="DU225" t="s">
        <v>113</v>
      </c>
      <c r="DV225" t="s">
        <v>113</v>
      </c>
      <c r="DW225" t="s">
        <v>113</v>
      </c>
      <c r="DX225" t="s">
        <v>113</v>
      </c>
      <c r="DY225" t="s">
        <v>113</v>
      </c>
      <c r="DZ225" t="s">
        <v>113</v>
      </c>
      <c r="EA225" t="s">
        <v>113</v>
      </c>
      <c r="EB225" t="s">
        <v>113</v>
      </c>
      <c r="EC225" t="s">
        <v>113</v>
      </c>
      <c r="ED225" t="s">
        <v>113</v>
      </c>
      <c r="EE225" t="s">
        <v>113</v>
      </c>
      <c r="EF225" t="s">
        <v>113</v>
      </c>
      <c r="EG225" t="s">
        <v>113</v>
      </c>
      <c r="EH225" s="4" t="s">
        <v>113</v>
      </c>
      <c r="EI225" s="10" t="s">
        <v>113</v>
      </c>
      <c r="EJ225" s="10" t="s">
        <v>113</v>
      </c>
      <c r="EK225" s="10" t="s">
        <v>113</v>
      </c>
      <c r="EL225" s="10" t="s">
        <v>113</v>
      </c>
      <c r="EM225">
        <v>0</v>
      </c>
      <c r="EN225">
        <v>0</v>
      </c>
      <c r="EO225" s="8" t="s">
        <v>113</v>
      </c>
      <c r="EP225" s="8" t="s">
        <v>113</v>
      </c>
      <c r="EQ225" t="s">
        <v>113</v>
      </c>
      <c r="ER225" t="s">
        <v>113</v>
      </c>
      <c r="ES225" t="s">
        <v>113</v>
      </c>
      <c r="ET225" t="s">
        <v>113</v>
      </c>
      <c r="EU225" t="s">
        <v>113</v>
      </c>
      <c r="EV225" t="s">
        <v>113</v>
      </c>
      <c r="EW225" s="8" t="s">
        <v>113</v>
      </c>
      <c r="EY225" s="8" t="s">
        <v>113</v>
      </c>
      <c r="FA225" s="8"/>
      <c r="FC225" s="8" t="s">
        <v>113</v>
      </c>
      <c r="FD225" s="8" t="s">
        <v>113</v>
      </c>
      <c r="FE225" s="8" t="s">
        <v>113</v>
      </c>
      <c r="FF225" t="s">
        <v>113</v>
      </c>
      <c r="FG225" t="s">
        <v>113</v>
      </c>
      <c r="FH225" s="8" t="s">
        <v>113</v>
      </c>
      <c r="FI225" s="8" t="s">
        <v>113</v>
      </c>
      <c r="FJ225" s="8" t="s">
        <v>113</v>
      </c>
    </row>
    <row r="226" spans="1:166" x14ac:dyDescent="0.2">
      <c r="A226" t="s">
        <v>10</v>
      </c>
      <c r="B226" t="s">
        <v>23</v>
      </c>
      <c r="C226" t="s">
        <v>169</v>
      </c>
      <c r="D226" t="s">
        <v>10</v>
      </c>
      <c r="E226">
        <v>2</v>
      </c>
      <c r="F226" t="s">
        <v>111</v>
      </c>
      <c r="G226">
        <v>7</v>
      </c>
      <c r="H226" s="2" t="s">
        <v>188</v>
      </c>
      <c r="I226" s="3">
        <v>30.744070000000001</v>
      </c>
      <c r="J226" s="3">
        <v>-81.474140000000006</v>
      </c>
      <c r="K226" s="3" t="s">
        <v>113</v>
      </c>
      <c r="L226" t="s">
        <v>113</v>
      </c>
      <c r="M226" t="s">
        <v>113</v>
      </c>
      <c r="N226" t="s">
        <v>113</v>
      </c>
      <c r="O226" t="s">
        <v>113</v>
      </c>
      <c r="P226" t="s">
        <v>113</v>
      </c>
      <c r="Q226" t="s">
        <v>113</v>
      </c>
      <c r="R226" t="s">
        <v>113</v>
      </c>
      <c r="S226">
        <v>12</v>
      </c>
      <c r="T226">
        <v>0</v>
      </c>
      <c r="U226">
        <v>0</v>
      </c>
      <c r="V226" t="s">
        <v>113</v>
      </c>
      <c r="W226" s="9" t="s">
        <v>113</v>
      </c>
      <c r="X226" t="s">
        <v>113</v>
      </c>
      <c r="Y226" t="s">
        <v>113</v>
      </c>
      <c r="Z226" t="s">
        <v>113</v>
      </c>
      <c r="AA226" s="7" t="s">
        <v>113</v>
      </c>
      <c r="AB226" t="s">
        <v>113</v>
      </c>
      <c r="AC226" t="s">
        <v>113</v>
      </c>
      <c r="AD226" t="s">
        <v>113</v>
      </c>
      <c r="AE226" t="s">
        <v>113</v>
      </c>
      <c r="AF226" t="s">
        <v>113</v>
      </c>
      <c r="AG226" t="s">
        <v>113</v>
      </c>
      <c r="AH226" s="7" t="s">
        <v>113</v>
      </c>
      <c r="AI226" s="7" t="s">
        <v>113</v>
      </c>
      <c r="AJ226" s="7" t="s">
        <v>113</v>
      </c>
      <c r="AK226" s="7" t="s">
        <v>113</v>
      </c>
      <c r="AL226" s="8" t="s">
        <v>113</v>
      </c>
      <c r="AM226" s="8" t="s">
        <v>113</v>
      </c>
      <c r="AN226" s="8" t="s">
        <v>113</v>
      </c>
      <c r="AO226" s="8" t="s">
        <v>113</v>
      </c>
      <c r="AP226" s="8" t="s">
        <v>113</v>
      </c>
      <c r="AQ226" s="8" t="s">
        <v>113</v>
      </c>
      <c r="AR226" s="8" t="s">
        <v>113</v>
      </c>
      <c r="AS226" s="8" t="s">
        <v>113</v>
      </c>
      <c r="AT226" s="8" t="s">
        <v>113</v>
      </c>
      <c r="AU226" s="8" t="s">
        <v>113</v>
      </c>
      <c r="AV226" s="8" t="s">
        <v>113</v>
      </c>
      <c r="AW226" s="8" t="s">
        <v>113</v>
      </c>
      <c r="AX226" s="8" t="s">
        <v>113</v>
      </c>
      <c r="AY226" s="8" t="s">
        <v>113</v>
      </c>
      <c r="AZ226" s="8" t="s">
        <v>113</v>
      </c>
      <c r="BA226">
        <v>0</v>
      </c>
      <c r="BB226" t="s">
        <v>113</v>
      </c>
      <c r="BC226" s="9" t="s">
        <v>113</v>
      </c>
      <c r="BD226" s="9" t="s">
        <v>113</v>
      </c>
      <c r="BE226" s="8" t="s">
        <v>113</v>
      </c>
      <c r="BF226" s="8" t="s">
        <v>113</v>
      </c>
      <c r="BG226" s="8" t="s">
        <v>113</v>
      </c>
      <c r="BH226" s="8" t="s">
        <v>113</v>
      </c>
      <c r="BI226" s="8" t="s">
        <v>113</v>
      </c>
      <c r="BJ226" s="8" t="s">
        <v>113</v>
      </c>
      <c r="BK226">
        <v>20</v>
      </c>
      <c r="BL226">
        <v>32</v>
      </c>
      <c r="BM226">
        <v>25</v>
      </c>
      <c r="BN226">
        <v>13</v>
      </c>
      <c r="BO226">
        <v>23</v>
      </c>
      <c r="BP226">
        <v>26</v>
      </c>
      <c r="BQ226">
        <v>19</v>
      </c>
      <c r="BR226">
        <v>20</v>
      </c>
      <c r="BS226">
        <v>18</v>
      </c>
      <c r="BT226">
        <v>18</v>
      </c>
      <c r="BU226">
        <v>19</v>
      </c>
      <c r="BV226">
        <v>20</v>
      </c>
      <c r="BW226">
        <v>18</v>
      </c>
      <c r="BX226">
        <v>12</v>
      </c>
      <c r="BY226">
        <v>12</v>
      </c>
      <c r="BZ226">
        <v>19.666666666666668</v>
      </c>
      <c r="CA226" t="s">
        <v>113</v>
      </c>
      <c r="CB226" t="s">
        <v>113</v>
      </c>
      <c r="CC226" t="s">
        <v>113</v>
      </c>
      <c r="CD226" t="s">
        <v>113</v>
      </c>
      <c r="CE226" t="s">
        <v>113</v>
      </c>
      <c r="CF226" t="s">
        <v>113</v>
      </c>
      <c r="CG226" t="s">
        <v>113</v>
      </c>
      <c r="CH226" t="s">
        <v>113</v>
      </c>
      <c r="CI226" t="s">
        <v>113</v>
      </c>
      <c r="CJ226" t="s">
        <v>113</v>
      </c>
      <c r="CK226" t="s">
        <v>113</v>
      </c>
      <c r="CL226" t="s">
        <v>113</v>
      </c>
      <c r="CM226" t="s">
        <v>113</v>
      </c>
      <c r="CN226" t="s">
        <v>113</v>
      </c>
      <c r="CO226" t="s">
        <v>113</v>
      </c>
      <c r="CP226" t="s">
        <v>113</v>
      </c>
      <c r="CQ226">
        <v>60</v>
      </c>
      <c r="CR226">
        <v>37</v>
      </c>
      <c r="CS226">
        <v>83</v>
      </c>
      <c r="CT226">
        <v>60</v>
      </c>
      <c r="CU226">
        <v>4.0943445622221004</v>
      </c>
      <c r="CV226">
        <v>2.9789251552376097</v>
      </c>
      <c r="CW226">
        <v>3.1288015882970992</v>
      </c>
      <c r="CX226">
        <v>22.84658351680293</v>
      </c>
      <c r="CY226">
        <v>18</v>
      </c>
      <c r="CZ226">
        <v>21</v>
      </c>
      <c r="DA226">
        <v>14</v>
      </c>
      <c r="DB226">
        <v>0.32427728933753031</v>
      </c>
      <c r="DC226">
        <v>0.48648648648648651</v>
      </c>
      <c r="DD226">
        <v>0.25301204819277107</v>
      </c>
      <c r="DE226">
        <v>0.23333333333333334</v>
      </c>
      <c r="DF226" t="s">
        <v>113</v>
      </c>
      <c r="DG226" t="s">
        <v>113</v>
      </c>
      <c r="DH226" t="s">
        <v>113</v>
      </c>
      <c r="DI226" t="s">
        <v>113</v>
      </c>
      <c r="DJ226" t="s">
        <v>113</v>
      </c>
      <c r="DK226" t="s">
        <v>113</v>
      </c>
      <c r="DL226" t="s">
        <v>113</v>
      </c>
      <c r="DM226" t="s">
        <v>113</v>
      </c>
      <c r="DN226" t="s">
        <v>113</v>
      </c>
      <c r="DO226" t="s">
        <v>113</v>
      </c>
      <c r="DP226" t="s">
        <v>113</v>
      </c>
      <c r="DQ226" t="s">
        <v>113</v>
      </c>
      <c r="DR226" t="s">
        <v>113</v>
      </c>
      <c r="DS226" t="s">
        <v>113</v>
      </c>
      <c r="DT226" t="s">
        <v>113</v>
      </c>
      <c r="DU226" t="s">
        <v>113</v>
      </c>
      <c r="DV226" t="s">
        <v>113</v>
      </c>
      <c r="DW226" t="s">
        <v>113</v>
      </c>
      <c r="DX226" t="s">
        <v>113</v>
      </c>
      <c r="DY226" t="s">
        <v>113</v>
      </c>
      <c r="DZ226" t="s">
        <v>113</v>
      </c>
      <c r="EA226" t="s">
        <v>113</v>
      </c>
      <c r="EB226" t="s">
        <v>113</v>
      </c>
      <c r="EC226" t="s">
        <v>113</v>
      </c>
      <c r="ED226" t="s">
        <v>113</v>
      </c>
      <c r="EE226" t="s">
        <v>113</v>
      </c>
      <c r="EF226" t="s">
        <v>113</v>
      </c>
      <c r="EG226" t="s">
        <v>113</v>
      </c>
      <c r="EH226" s="4" t="s">
        <v>113</v>
      </c>
      <c r="EI226" s="10" t="s">
        <v>113</v>
      </c>
      <c r="EJ226" s="10" t="s">
        <v>113</v>
      </c>
      <c r="EK226" s="10" t="s">
        <v>113</v>
      </c>
      <c r="EL226" s="10" t="s">
        <v>113</v>
      </c>
      <c r="EM226">
        <v>0</v>
      </c>
      <c r="EN226">
        <v>0</v>
      </c>
      <c r="EO226" s="8" t="s">
        <v>113</v>
      </c>
      <c r="EP226" s="8" t="s">
        <v>113</v>
      </c>
      <c r="EQ226" t="s">
        <v>113</v>
      </c>
      <c r="ER226" t="s">
        <v>113</v>
      </c>
      <c r="ES226" t="s">
        <v>113</v>
      </c>
      <c r="ET226" t="s">
        <v>113</v>
      </c>
      <c r="EU226" t="s">
        <v>113</v>
      </c>
      <c r="EV226" t="s">
        <v>113</v>
      </c>
      <c r="EW226" s="8" t="s">
        <v>113</v>
      </c>
      <c r="EY226" s="8" t="s">
        <v>113</v>
      </c>
      <c r="FA226" s="8"/>
      <c r="FC226" s="8" t="s">
        <v>113</v>
      </c>
      <c r="FD226" s="8" t="s">
        <v>113</v>
      </c>
      <c r="FE226" s="8" t="s">
        <v>113</v>
      </c>
      <c r="FF226" t="s">
        <v>113</v>
      </c>
      <c r="FG226" t="s">
        <v>113</v>
      </c>
      <c r="FH226" s="8" t="s">
        <v>113</v>
      </c>
      <c r="FI226" s="8" t="s">
        <v>113</v>
      </c>
      <c r="FJ226" s="8" t="s">
        <v>113</v>
      </c>
    </row>
    <row r="227" spans="1:166" x14ac:dyDescent="0.2">
      <c r="A227" t="s">
        <v>11</v>
      </c>
      <c r="B227" t="s">
        <v>23</v>
      </c>
      <c r="C227" t="s">
        <v>169</v>
      </c>
      <c r="D227" t="s">
        <v>11</v>
      </c>
      <c r="E227">
        <v>3</v>
      </c>
      <c r="F227" t="s">
        <v>111</v>
      </c>
      <c r="G227">
        <v>7</v>
      </c>
      <c r="H227" s="2" t="s">
        <v>188</v>
      </c>
      <c r="I227" s="3">
        <v>30.742460000000001</v>
      </c>
      <c r="J227" s="3">
        <v>-81.475579999999994</v>
      </c>
      <c r="K227" s="3" t="s">
        <v>113</v>
      </c>
      <c r="L227" t="s">
        <v>113</v>
      </c>
      <c r="M227" t="s">
        <v>113</v>
      </c>
      <c r="N227" t="s">
        <v>113</v>
      </c>
      <c r="O227" t="s">
        <v>113</v>
      </c>
      <c r="P227" t="s">
        <v>113</v>
      </c>
      <c r="Q227" t="s">
        <v>113</v>
      </c>
      <c r="R227" t="s">
        <v>113</v>
      </c>
      <c r="S227">
        <v>19</v>
      </c>
      <c r="T227">
        <v>0</v>
      </c>
      <c r="U227">
        <v>0</v>
      </c>
      <c r="V227" t="s">
        <v>113</v>
      </c>
      <c r="W227" s="9" t="s">
        <v>113</v>
      </c>
      <c r="X227" t="s">
        <v>113</v>
      </c>
      <c r="Y227" t="s">
        <v>113</v>
      </c>
      <c r="Z227" t="s">
        <v>113</v>
      </c>
      <c r="AA227" s="7" t="s">
        <v>113</v>
      </c>
      <c r="AB227" t="s">
        <v>113</v>
      </c>
      <c r="AC227" t="s">
        <v>113</v>
      </c>
      <c r="AD227" t="s">
        <v>113</v>
      </c>
      <c r="AE227" t="s">
        <v>113</v>
      </c>
      <c r="AF227" t="s">
        <v>113</v>
      </c>
      <c r="AG227" t="s">
        <v>113</v>
      </c>
      <c r="AH227" s="7" t="s">
        <v>113</v>
      </c>
      <c r="AI227" s="7" t="s">
        <v>113</v>
      </c>
      <c r="AJ227" s="7" t="s">
        <v>113</v>
      </c>
      <c r="AK227" s="7" t="s">
        <v>113</v>
      </c>
      <c r="AL227" s="8" t="s">
        <v>113</v>
      </c>
      <c r="AM227" s="8" t="s">
        <v>113</v>
      </c>
      <c r="AN227" s="8" t="s">
        <v>113</v>
      </c>
      <c r="AO227" s="8" t="s">
        <v>113</v>
      </c>
      <c r="AP227" s="8" t="s">
        <v>113</v>
      </c>
      <c r="AQ227" s="8" t="s">
        <v>113</v>
      </c>
      <c r="AR227" s="8" t="s">
        <v>113</v>
      </c>
      <c r="AS227" s="8" t="s">
        <v>113</v>
      </c>
      <c r="AT227" s="8" t="s">
        <v>113</v>
      </c>
      <c r="AU227" s="8" t="s">
        <v>113</v>
      </c>
      <c r="AV227" s="8" t="s">
        <v>113</v>
      </c>
      <c r="AW227" s="8" t="s">
        <v>113</v>
      </c>
      <c r="AX227" s="8" t="s">
        <v>113</v>
      </c>
      <c r="AY227" s="8" t="s">
        <v>113</v>
      </c>
      <c r="AZ227" s="8" t="s">
        <v>113</v>
      </c>
      <c r="BA227">
        <v>0</v>
      </c>
      <c r="BB227" t="s">
        <v>113</v>
      </c>
      <c r="BC227" s="9" t="s">
        <v>113</v>
      </c>
      <c r="BD227" s="9" t="s">
        <v>113</v>
      </c>
      <c r="BE227" s="8" t="s">
        <v>113</v>
      </c>
      <c r="BF227" s="8" t="s">
        <v>113</v>
      </c>
      <c r="BG227" s="8" t="s">
        <v>113</v>
      </c>
      <c r="BH227" s="8" t="s">
        <v>113</v>
      </c>
      <c r="BI227" s="8" t="s">
        <v>113</v>
      </c>
      <c r="BJ227" s="8" t="s">
        <v>113</v>
      </c>
      <c r="BK227">
        <v>24</v>
      </c>
      <c r="BL227">
        <v>18</v>
      </c>
      <c r="BM227">
        <v>28</v>
      </c>
      <c r="BN227">
        <v>27</v>
      </c>
      <c r="BO227">
        <v>20</v>
      </c>
      <c r="BP227">
        <v>13</v>
      </c>
      <c r="BQ227">
        <v>33</v>
      </c>
      <c r="BR227">
        <v>9</v>
      </c>
      <c r="BS227">
        <v>17</v>
      </c>
      <c r="BT227">
        <v>21</v>
      </c>
      <c r="BU227">
        <v>24</v>
      </c>
      <c r="BV227">
        <v>17</v>
      </c>
      <c r="BW227">
        <v>23</v>
      </c>
      <c r="BX227">
        <v>18</v>
      </c>
      <c r="BY227">
        <v>15</v>
      </c>
      <c r="BZ227">
        <v>20.466666666666665</v>
      </c>
      <c r="CA227" t="s">
        <v>113</v>
      </c>
      <c r="CB227" t="s">
        <v>113</v>
      </c>
      <c r="CC227" t="s">
        <v>113</v>
      </c>
      <c r="CD227" t="s">
        <v>113</v>
      </c>
      <c r="CE227" t="s">
        <v>113</v>
      </c>
      <c r="CF227" t="s">
        <v>113</v>
      </c>
      <c r="CG227" t="s">
        <v>113</v>
      </c>
      <c r="CH227" t="s">
        <v>113</v>
      </c>
      <c r="CI227" t="s">
        <v>113</v>
      </c>
      <c r="CJ227" t="s">
        <v>113</v>
      </c>
      <c r="CK227" t="s">
        <v>113</v>
      </c>
      <c r="CL227" t="s">
        <v>113</v>
      </c>
      <c r="CM227" t="s">
        <v>113</v>
      </c>
      <c r="CN227" t="s">
        <v>113</v>
      </c>
      <c r="CO227" t="s">
        <v>113</v>
      </c>
      <c r="CP227" t="s">
        <v>113</v>
      </c>
      <c r="CQ227">
        <v>27</v>
      </c>
      <c r="CR227">
        <v>38</v>
      </c>
      <c r="CS227">
        <v>21</v>
      </c>
      <c r="CT227">
        <v>22</v>
      </c>
      <c r="CU227">
        <v>3.2958368660043291</v>
      </c>
      <c r="CV227">
        <v>3.0187975464849872</v>
      </c>
      <c r="CW227">
        <v>2.5942389810706592</v>
      </c>
      <c r="CX227">
        <v>13.386396183168873</v>
      </c>
      <c r="CY227">
        <v>31</v>
      </c>
      <c r="CZ227">
        <v>17</v>
      </c>
      <c r="DA227">
        <v>19</v>
      </c>
      <c r="DB227">
        <v>0.82964988228146119</v>
      </c>
      <c r="DC227">
        <v>0.81578947368421051</v>
      </c>
      <c r="DD227">
        <v>0.80952380952380953</v>
      </c>
      <c r="DE227">
        <v>0.86363636363636365</v>
      </c>
      <c r="DF227">
        <v>0</v>
      </c>
      <c r="DG227">
        <v>0</v>
      </c>
      <c r="DH227">
        <v>0</v>
      </c>
      <c r="DI227">
        <v>0</v>
      </c>
      <c r="DJ227" t="s">
        <v>113</v>
      </c>
      <c r="DK227" t="s">
        <v>113</v>
      </c>
      <c r="DL227" t="s">
        <v>113</v>
      </c>
      <c r="DM227" t="s">
        <v>113</v>
      </c>
      <c r="DN227" t="s">
        <v>113</v>
      </c>
      <c r="DO227" t="s">
        <v>113</v>
      </c>
      <c r="DP227" t="s">
        <v>113</v>
      </c>
      <c r="DQ227" t="s">
        <v>113</v>
      </c>
      <c r="DR227" t="s">
        <v>113</v>
      </c>
      <c r="DS227" t="s">
        <v>113</v>
      </c>
      <c r="DT227" t="s">
        <v>113</v>
      </c>
      <c r="DU227" t="s">
        <v>113</v>
      </c>
      <c r="DV227" t="s">
        <v>113</v>
      </c>
      <c r="DW227" t="s">
        <v>113</v>
      </c>
      <c r="DX227" t="s">
        <v>113</v>
      </c>
      <c r="DY227" t="s">
        <v>113</v>
      </c>
      <c r="DZ227" t="s">
        <v>113</v>
      </c>
      <c r="EA227" t="s">
        <v>113</v>
      </c>
      <c r="EB227" t="s">
        <v>113</v>
      </c>
      <c r="EC227" t="s">
        <v>113</v>
      </c>
      <c r="ED227" t="s">
        <v>113</v>
      </c>
      <c r="EE227" t="s">
        <v>113</v>
      </c>
      <c r="EF227" t="s">
        <v>113</v>
      </c>
      <c r="EG227" t="s">
        <v>113</v>
      </c>
      <c r="EH227" s="4" t="s">
        <v>113</v>
      </c>
      <c r="EI227" s="10" t="s">
        <v>113</v>
      </c>
      <c r="EJ227" s="10" t="s">
        <v>113</v>
      </c>
      <c r="EK227" s="10" t="s">
        <v>113</v>
      </c>
      <c r="EL227" s="10" t="s">
        <v>113</v>
      </c>
      <c r="EM227">
        <v>0</v>
      </c>
      <c r="EN227">
        <v>0</v>
      </c>
      <c r="EO227" s="8" t="s">
        <v>113</v>
      </c>
      <c r="EP227" s="8" t="s">
        <v>113</v>
      </c>
      <c r="EQ227" t="s">
        <v>113</v>
      </c>
      <c r="ER227" t="s">
        <v>113</v>
      </c>
      <c r="ES227" t="s">
        <v>113</v>
      </c>
      <c r="ET227" t="s">
        <v>113</v>
      </c>
      <c r="EU227" t="s">
        <v>113</v>
      </c>
      <c r="EV227" t="s">
        <v>113</v>
      </c>
      <c r="EW227" s="8" t="s">
        <v>113</v>
      </c>
      <c r="EY227" s="8" t="s">
        <v>113</v>
      </c>
      <c r="FA227" s="8"/>
      <c r="FC227" s="8" t="s">
        <v>113</v>
      </c>
      <c r="FD227" s="8" t="s">
        <v>113</v>
      </c>
      <c r="FE227" s="8" t="s">
        <v>113</v>
      </c>
      <c r="FF227" t="s">
        <v>113</v>
      </c>
      <c r="FG227" t="s">
        <v>113</v>
      </c>
      <c r="FH227" s="8" t="s">
        <v>113</v>
      </c>
      <c r="FI227" s="8" t="s">
        <v>113</v>
      </c>
      <c r="FJ227" s="8" t="s">
        <v>113</v>
      </c>
    </row>
    <row r="228" spans="1:166" x14ac:dyDescent="0.2">
      <c r="A228" t="s">
        <v>174</v>
      </c>
      <c r="B228" t="s">
        <v>24</v>
      </c>
      <c r="C228" t="s">
        <v>167</v>
      </c>
      <c r="D228" t="s">
        <v>145</v>
      </c>
      <c r="E228">
        <v>1</v>
      </c>
      <c r="F228" t="s">
        <v>684</v>
      </c>
      <c r="G228">
        <v>0</v>
      </c>
      <c r="H228" s="2" t="s">
        <v>107</v>
      </c>
      <c r="I228" s="3">
        <v>30.739260000000002</v>
      </c>
      <c r="J228" s="3">
        <v>-81.465919999999997</v>
      </c>
      <c r="K228" s="3" t="s">
        <v>113</v>
      </c>
      <c r="L228" s="8">
        <v>10.875</v>
      </c>
      <c r="M228">
        <v>141</v>
      </c>
      <c r="N228">
        <v>91</v>
      </c>
      <c r="O228">
        <v>76</v>
      </c>
      <c r="P228">
        <v>127</v>
      </c>
      <c r="Q228">
        <v>23</v>
      </c>
      <c r="R228" t="s">
        <v>113</v>
      </c>
      <c r="S228">
        <v>7.4</v>
      </c>
      <c r="T228">
        <v>0</v>
      </c>
      <c r="U228">
        <v>0</v>
      </c>
      <c r="V228" s="9">
        <v>36.5</v>
      </c>
      <c r="W228" s="9">
        <v>36</v>
      </c>
      <c r="X228">
        <v>37</v>
      </c>
      <c r="Y228">
        <v>36.5</v>
      </c>
      <c r="Z228" s="7">
        <v>6.62</v>
      </c>
      <c r="AA228" s="7">
        <v>6.67</v>
      </c>
      <c r="AB228">
        <v>6.64</v>
      </c>
      <c r="AC228">
        <v>6.55</v>
      </c>
      <c r="AD228">
        <v>23.766666666666666</v>
      </c>
      <c r="AE228">
        <v>23</v>
      </c>
      <c r="AF228">
        <v>24.1</v>
      </c>
      <c r="AG228">
        <v>24.2</v>
      </c>
      <c r="AH228" s="7" t="s">
        <v>113</v>
      </c>
      <c r="AI228" s="7" t="s">
        <v>113</v>
      </c>
      <c r="AJ228" s="7" t="s">
        <v>113</v>
      </c>
      <c r="AK228" s="7" t="s">
        <v>113</v>
      </c>
      <c r="AL228" s="8" t="s">
        <v>113</v>
      </c>
      <c r="AM228" s="8" t="s">
        <v>113</v>
      </c>
      <c r="AN228" s="8" t="s">
        <v>113</v>
      </c>
      <c r="AO228" s="8" t="s">
        <v>113</v>
      </c>
      <c r="AP228" s="8" t="s">
        <v>113</v>
      </c>
      <c r="AQ228" s="8" t="s">
        <v>113</v>
      </c>
      <c r="AR228" s="8" t="s">
        <v>113</v>
      </c>
      <c r="AS228" s="8" t="s">
        <v>113</v>
      </c>
      <c r="AT228" s="8" t="s">
        <v>113</v>
      </c>
      <c r="AU228" s="8" t="s">
        <v>113</v>
      </c>
      <c r="AV228" s="8" t="s">
        <v>113</v>
      </c>
      <c r="AW228" s="8" t="s">
        <v>113</v>
      </c>
      <c r="AX228" s="8" t="s">
        <v>113</v>
      </c>
      <c r="AY228" s="8" t="s">
        <v>113</v>
      </c>
      <c r="AZ228" s="8" t="s">
        <v>113</v>
      </c>
      <c r="BA228">
        <v>0</v>
      </c>
      <c r="BB228" s="9">
        <v>3.7037037037037033</v>
      </c>
      <c r="BC228" s="9" t="s">
        <v>113</v>
      </c>
      <c r="BD228" s="9">
        <v>7</v>
      </c>
      <c r="BE228">
        <v>1</v>
      </c>
      <c r="BF228">
        <v>10</v>
      </c>
      <c r="BG228">
        <v>10</v>
      </c>
      <c r="BH228">
        <v>1</v>
      </c>
      <c r="BI228">
        <v>0</v>
      </c>
      <c r="BJ228">
        <v>0</v>
      </c>
      <c r="BK228">
        <v>12</v>
      </c>
      <c r="BL228">
        <v>17</v>
      </c>
      <c r="BM228">
        <v>14</v>
      </c>
      <c r="BN228">
        <v>11</v>
      </c>
      <c r="BO228">
        <v>10</v>
      </c>
      <c r="BP228">
        <v>15</v>
      </c>
      <c r="BQ228">
        <v>10</v>
      </c>
      <c r="BR228">
        <v>11</v>
      </c>
      <c r="BS228">
        <v>12</v>
      </c>
      <c r="BT228">
        <v>9</v>
      </c>
      <c r="BU228">
        <v>14</v>
      </c>
      <c r="BV228">
        <v>21</v>
      </c>
      <c r="BW228">
        <v>18</v>
      </c>
      <c r="BX228">
        <v>12</v>
      </c>
      <c r="BY228">
        <v>13</v>
      </c>
      <c r="BZ228">
        <v>13.266666666666667</v>
      </c>
      <c r="CA228" t="s">
        <v>113</v>
      </c>
      <c r="CB228" t="s">
        <v>113</v>
      </c>
      <c r="CC228" t="s">
        <v>113</v>
      </c>
      <c r="CD228" t="s">
        <v>113</v>
      </c>
      <c r="CE228" t="s">
        <v>113</v>
      </c>
      <c r="CF228" t="s">
        <v>113</v>
      </c>
      <c r="CG228" t="s">
        <v>113</v>
      </c>
      <c r="CH228" t="s">
        <v>113</v>
      </c>
      <c r="CI228" t="s">
        <v>113</v>
      </c>
      <c r="CJ228" t="s">
        <v>113</v>
      </c>
      <c r="CK228" t="s">
        <v>113</v>
      </c>
      <c r="CL228" t="s">
        <v>113</v>
      </c>
      <c r="CM228" t="s">
        <v>113</v>
      </c>
      <c r="CN228" t="s">
        <v>113</v>
      </c>
      <c r="CO228" t="s">
        <v>113</v>
      </c>
      <c r="CP228" t="s">
        <v>113</v>
      </c>
      <c r="CQ228">
        <v>44.333333333333336</v>
      </c>
      <c r="CR228">
        <v>42</v>
      </c>
      <c r="CS228">
        <v>45</v>
      </c>
      <c r="CT228">
        <v>46</v>
      </c>
      <c r="CU228">
        <v>3.7917368395536442</v>
      </c>
      <c r="CV228">
        <v>2.5852546236222822</v>
      </c>
      <c r="CW228">
        <v>2.1129098814077345</v>
      </c>
      <c r="CX228">
        <v>8.2722776431031519</v>
      </c>
      <c r="CY228" t="s">
        <v>113</v>
      </c>
      <c r="CZ228" t="s">
        <v>113</v>
      </c>
      <c r="DA228" t="s">
        <v>113</v>
      </c>
      <c r="DB228" t="s">
        <v>113</v>
      </c>
      <c r="DC228" t="s">
        <v>113</v>
      </c>
      <c r="DD228" t="s">
        <v>113</v>
      </c>
      <c r="DE228" t="s">
        <v>113</v>
      </c>
      <c r="DF228" t="s">
        <v>113</v>
      </c>
      <c r="DG228" t="s">
        <v>113</v>
      </c>
      <c r="DH228" t="s">
        <v>113</v>
      </c>
      <c r="DI228" t="s">
        <v>113</v>
      </c>
      <c r="DJ228">
        <v>1.3333333333333333</v>
      </c>
      <c r="DK228">
        <v>2</v>
      </c>
      <c r="DL228">
        <v>1</v>
      </c>
      <c r="DM228">
        <v>1</v>
      </c>
      <c r="DN228">
        <v>0</v>
      </c>
      <c r="DO228">
        <v>0</v>
      </c>
      <c r="DP228">
        <v>0</v>
      </c>
      <c r="DQ228">
        <v>0</v>
      </c>
      <c r="DR228">
        <v>0.33333333333333331</v>
      </c>
      <c r="DS228">
        <v>0</v>
      </c>
      <c r="DT228">
        <v>0</v>
      </c>
      <c r="DU228">
        <v>1</v>
      </c>
      <c r="DV228">
        <v>10.333333333333334</v>
      </c>
      <c r="DW228">
        <v>3</v>
      </c>
      <c r="DX228">
        <v>12</v>
      </c>
      <c r="DY228">
        <v>16</v>
      </c>
      <c r="DZ228">
        <v>53</v>
      </c>
      <c r="EA228">
        <v>14</v>
      </c>
      <c r="EB228">
        <v>86</v>
      </c>
      <c r="EC228">
        <v>59</v>
      </c>
      <c r="ED228">
        <v>1</v>
      </c>
      <c r="EE228">
        <v>0</v>
      </c>
      <c r="EF228">
        <v>0</v>
      </c>
      <c r="EG228">
        <v>1</v>
      </c>
      <c r="EH228" s="4">
        <v>6</v>
      </c>
      <c r="EI228" s="10" t="s">
        <v>113</v>
      </c>
      <c r="EJ228" s="10" t="s">
        <v>113</v>
      </c>
      <c r="EK228" s="10" t="s">
        <v>113</v>
      </c>
      <c r="EL228" s="10" t="s">
        <v>113</v>
      </c>
      <c r="EM228">
        <v>0</v>
      </c>
      <c r="EN228" s="10" t="s">
        <v>113</v>
      </c>
      <c r="EO228" s="8" t="s">
        <v>113</v>
      </c>
      <c r="EP228" s="8" t="s">
        <v>113</v>
      </c>
      <c r="EQ228" t="s">
        <v>113</v>
      </c>
      <c r="ER228" t="s">
        <v>113</v>
      </c>
      <c r="ES228" t="s">
        <v>113</v>
      </c>
      <c r="ET228" t="s">
        <v>113</v>
      </c>
      <c r="EU228" t="s">
        <v>113</v>
      </c>
      <c r="EV228" t="s">
        <v>113</v>
      </c>
      <c r="EW228" s="8">
        <v>3.8999999999999968</v>
      </c>
      <c r="EX228">
        <f t="shared" si="34"/>
        <v>1.5980249999999987</v>
      </c>
      <c r="EY228" s="8">
        <v>4.1999999999999993</v>
      </c>
      <c r="EZ228">
        <f t="shared" si="35"/>
        <v>1.7240999999999997</v>
      </c>
      <c r="FA228" s="8">
        <v>4.049999999999998</v>
      </c>
      <c r="FB228">
        <f t="shared" si="36"/>
        <v>1.6610062499999991</v>
      </c>
      <c r="FC228" s="8">
        <v>1.4275726545303882</v>
      </c>
      <c r="FD228" s="8">
        <v>1.4599432561229126</v>
      </c>
      <c r="FE228" s="8">
        <v>1.4437579553266504</v>
      </c>
      <c r="FF228" s="8">
        <v>0.99908050508604196</v>
      </c>
      <c r="FG228" s="8">
        <f t="shared" ref="FG228:FG243" si="38">FA228+FF228</f>
        <v>5.0490805050860397</v>
      </c>
      <c r="FH228" t="s">
        <v>113</v>
      </c>
      <c r="FI228" t="s">
        <v>113</v>
      </c>
      <c r="FJ228" t="s">
        <v>113</v>
      </c>
    </row>
    <row r="229" spans="1:166" x14ac:dyDescent="0.2">
      <c r="A229" t="s">
        <v>175</v>
      </c>
      <c r="B229" t="s">
        <v>24</v>
      </c>
      <c r="C229" t="s">
        <v>167</v>
      </c>
      <c r="D229" t="s">
        <v>146</v>
      </c>
      <c r="E229">
        <v>2</v>
      </c>
      <c r="F229" t="s">
        <v>684</v>
      </c>
      <c r="G229">
        <v>0</v>
      </c>
      <c r="H229" s="2" t="s">
        <v>107</v>
      </c>
      <c r="I229" s="3">
        <v>30.738769999999999</v>
      </c>
      <c r="J229" s="3">
        <v>-81.466220000000007</v>
      </c>
      <c r="K229" s="3" t="s">
        <v>113</v>
      </c>
      <c r="L229" s="8">
        <v>12.95</v>
      </c>
      <c r="M229">
        <v>171</v>
      </c>
      <c r="N229">
        <v>95</v>
      </c>
      <c r="O229">
        <v>100</v>
      </c>
      <c r="P229">
        <v>152</v>
      </c>
      <c r="Q229">
        <v>23</v>
      </c>
      <c r="R229" t="s">
        <v>113</v>
      </c>
      <c r="S229">
        <v>7.4</v>
      </c>
      <c r="T229">
        <v>0</v>
      </c>
      <c r="U229">
        <v>0</v>
      </c>
      <c r="V229" s="9">
        <v>37</v>
      </c>
      <c r="W229" s="9">
        <v>38</v>
      </c>
      <c r="X229">
        <v>37</v>
      </c>
      <c r="Y229">
        <v>36</v>
      </c>
      <c r="Z229" s="7">
        <v>6.9200000000000008</v>
      </c>
      <c r="AA229" s="7">
        <v>6.95</v>
      </c>
      <c r="AB229">
        <v>6.92</v>
      </c>
      <c r="AC229">
        <v>6.89</v>
      </c>
      <c r="AD229">
        <v>26.866666666666664</v>
      </c>
      <c r="AE229">
        <v>26.5</v>
      </c>
      <c r="AF229">
        <v>27.3</v>
      </c>
      <c r="AG229">
        <v>26.8</v>
      </c>
      <c r="AH229" s="7" t="s">
        <v>113</v>
      </c>
      <c r="AI229" s="7" t="s">
        <v>113</v>
      </c>
      <c r="AJ229" s="7" t="s">
        <v>113</v>
      </c>
      <c r="AK229" s="7" t="s">
        <v>113</v>
      </c>
      <c r="AL229" s="8" t="s">
        <v>113</v>
      </c>
      <c r="AM229" s="8" t="s">
        <v>113</v>
      </c>
      <c r="AN229" s="8" t="s">
        <v>113</v>
      </c>
      <c r="AO229" s="8" t="s">
        <v>113</v>
      </c>
      <c r="AP229" s="8" t="s">
        <v>113</v>
      </c>
      <c r="AQ229" s="8" t="s">
        <v>113</v>
      </c>
      <c r="AR229" s="8" t="s">
        <v>113</v>
      </c>
      <c r="AS229" s="8" t="s">
        <v>113</v>
      </c>
      <c r="AT229" s="8" t="s">
        <v>113</v>
      </c>
      <c r="AU229" s="8" t="s">
        <v>113</v>
      </c>
      <c r="AV229" s="8" t="s">
        <v>113</v>
      </c>
      <c r="AW229" s="8" t="s">
        <v>113</v>
      </c>
      <c r="AX229" s="8" t="s">
        <v>113</v>
      </c>
      <c r="AY229" s="8" t="s">
        <v>113</v>
      </c>
      <c r="AZ229" s="8" t="s">
        <v>113</v>
      </c>
      <c r="BA229">
        <v>0</v>
      </c>
      <c r="BB229" s="9">
        <v>0</v>
      </c>
      <c r="BC229" s="9" t="s">
        <v>113</v>
      </c>
      <c r="BD229" s="9">
        <v>11.666666666666666</v>
      </c>
      <c r="BE229">
        <v>5</v>
      </c>
      <c r="BF229">
        <v>20</v>
      </c>
      <c r="BG229">
        <v>10</v>
      </c>
      <c r="BH229">
        <v>1</v>
      </c>
      <c r="BI229">
        <v>0</v>
      </c>
      <c r="BJ229">
        <v>0</v>
      </c>
      <c r="BK229">
        <v>17</v>
      </c>
      <c r="BL229">
        <v>20</v>
      </c>
      <c r="BM229">
        <v>23</v>
      </c>
      <c r="BN229">
        <v>15</v>
      </c>
      <c r="BO229">
        <v>14</v>
      </c>
      <c r="BP229">
        <v>20</v>
      </c>
      <c r="BQ229">
        <v>18</v>
      </c>
      <c r="BR229">
        <v>18</v>
      </c>
      <c r="BS229">
        <v>19</v>
      </c>
      <c r="BT229">
        <v>15</v>
      </c>
      <c r="BU229">
        <v>19</v>
      </c>
      <c r="BV229">
        <v>14</v>
      </c>
      <c r="BW229">
        <v>18</v>
      </c>
      <c r="BX229">
        <v>12</v>
      </c>
      <c r="BY229">
        <v>17</v>
      </c>
      <c r="BZ229">
        <v>17.266666666666666</v>
      </c>
      <c r="CA229" t="s">
        <v>113</v>
      </c>
      <c r="CB229" t="s">
        <v>113</v>
      </c>
      <c r="CC229" t="s">
        <v>113</v>
      </c>
      <c r="CD229" t="s">
        <v>113</v>
      </c>
      <c r="CE229" t="s">
        <v>113</v>
      </c>
      <c r="CF229" t="s">
        <v>113</v>
      </c>
      <c r="CG229" t="s">
        <v>113</v>
      </c>
      <c r="CH229" t="s">
        <v>113</v>
      </c>
      <c r="CI229" t="s">
        <v>113</v>
      </c>
      <c r="CJ229" t="s">
        <v>113</v>
      </c>
      <c r="CK229" t="s">
        <v>113</v>
      </c>
      <c r="CL229" t="s">
        <v>113</v>
      </c>
      <c r="CM229" t="s">
        <v>113</v>
      </c>
      <c r="CN229" t="s">
        <v>113</v>
      </c>
      <c r="CO229" t="s">
        <v>113</v>
      </c>
      <c r="CP229" t="s">
        <v>113</v>
      </c>
      <c r="CQ229">
        <v>31</v>
      </c>
      <c r="CR229">
        <v>27</v>
      </c>
      <c r="CS229">
        <v>35</v>
      </c>
      <c r="CT229">
        <v>31</v>
      </c>
      <c r="CU229">
        <v>3.4339872044851463</v>
      </c>
      <c r="CV229">
        <v>2.8487778605973277</v>
      </c>
      <c r="CW229">
        <v>2.3621777942526241</v>
      </c>
      <c r="CX229">
        <v>10.614041499196345</v>
      </c>
      <c r="CY229" t="s">
        <v>113</v>
      </c>
      <c r="CZ229" t="s">
        <v>113</v>
      </c>
      <c r="DA229" t="s">
        <v>113</v>
      </c>
      <c r="DB229" t="s">
        <v>113</v>
      </c>
      <c r="DC229" t="s">
        <v>113</v>
      </c>
      <c r="DD229" t="s">
        <v>113</v>
      </c>
      <c r="DE229" t="s">
        <v>113</v>
      </c>
      <c r="DF229" t="s">
        <v>113</v>
      </c>
      <c r="DG229" t="s">
        <v>113</v>
      </c>
      <c r="DH229" t="s">
        <v>113</v>
      </c>
      <c r="DI229" t="s">
        <v>113</v>
      </c>
      <c r="DJ229">
        <v>25.666666666666668</v>
      </c>
      <c r="DK229">
        <v>37</v>
      </c>
      <c r="DL229">
        <v>30</v>
      </c>
      <c r="DM229">
        <v>10</v>
      </c>
      <c r="DN229">
        <v>1</v>
      </c>
      <c r="DO229">
        <v>2</v>
      </c>
      <c r="DP229">
        <v>0</v>
      </c>
      <c r="DQ229">
        <v>1</v>
      </c>
      <c r="DR229">
        <v>0</v>
      </c>
      <c r="DS229">
        <v>0</v>
      </c>
      <c r="DT229">
        <v>0</v>
      </c>
      <c r="DU229">
        <v>0</v>
      </c>
      <c r="DV229">
        <v>4.333333333333333</v>
      </c>
      <c r="DW229">
        <v>1</v>
      </c>
      <c r="DX229">
        <v>10</v>
      </c>
      <c r="DY229">
        <v>2</v>
      </c>
      <c r="DZ229">
        <v>9.3333333333333339</v>
      </c>
      <c r="EA229">
        <v>10</v>
      </c>
      <c r="EB229">
        <v>7</v>
      </c>
      <c r="EC229">
        <v>11</v>
      </c>
      <c r="ED229">
        <v>0</v>
      </c>
      <c r="EE229">
        <v>0</v>
      </c>
      <c r="EF229">
        <v>0</v>
      </c>
      <c r="EG229">
        <v>2</v>
      </c>
      <c r="EH229" s="4" t="s">
        <v>114</v>
      </c>
      <c r="EI229" s="10" t="s">
        <v>113</v>
      </c>
      <c r="EJ229" s="10" t="s">
        <v>113</v>
      </c>
      <c r="EK229" s="10" t="s">
        <v>113</v>
      </c>
      <c r="EL229" s="10" t="s">
        <v>113</v>
      </c>
      <c r="EM229">
        <v>0</v>
      </c>
      <c r="EN229" s="10" t="s">
        <v>113</v>
      </c>
      <c r="EO229" s="8" t="s">
        <v>113</v>
      </c>
      <c r="EP229" s="8" t="s">
        <v>113</v>
      </c>
      <c r="EQ229" t="s">
        <v>113</v>
      </c>
      <c r="ER229" t="s">
        <v>113</v>
      </c>
      <c r="ES229" t="s">
        <v>113</v>
      </c>
      <c r="ET229" t="s">
        <v>113</v>
      </c>
      <c r="EU229" t="s">
        <v>113</v>
      </c>
      <c r="EV229" t="s">
        <v>113</v>
      </c>
      <c r="EW229" s="8">
        <v>2.1999999999999975</v>
      </c>
      <c r="EX229">
        <f t="shared" si="34"/>
        <v>0.892099999999999</v>
      </c>
      <c r="EY229" s="8">
        <v>4.0000000000000036</v>
      </c>
      <c r="EZ229">
        <f t="shared" si="35"/>
        <v>1.6400000000000015</v>
      </c>
      <c r="FA229" s="8">
        <v>3.1000000000000005</v>
      </c>
      <c r="FB229">
        <f t="shared" si="36"/>
        <v>1.2640250000000002</v>
      </c>
      <c r="FC229" s="8">
        <v>9.6707391430029294E-2</v>
      </c>
      <c r="FD229" s="8">
        <v>0.13685321822642954</v>
      </c>
      <c r="FE229" s="8">
        <v>0.11678030482822942</v>
      </c>
      <c r="FF229" s="8">
        <v>8.081197094113475E-2</v>
      </c>
      <c r="FG229" s="8">
        <f t="shared" si="38"/>
        <v>3.1808119709411353</v>
      </c>
      <c r="FH229" t="s">
        <v>113</v>
      </c>
      <c r="FI229" t="s">
        <v>113</v>
      </c>
      <c r="FJ229" t="s">
        <v>113</v>
      </c>
    </row>
    <row r="230" spans="1:166" x14ac:dyDescent="0.2">
      <c r="A230" t="s">
        <v>176</v>
      </c>
      <c r="B230" t="s">
        <v>24</v>
      </c>
      <c r="C230" t="s">
        <v>167</v>
      </c>
      <c r="D230" t="s">
        <v>147</v>
      </c>
      <c r="E230">
        <v>3</v>
      </c>
      <c r="F230" t="s">
        <v>684</v>
      </c>
      <c r="G230">
        <v>0</v>
      </c>
      <c r="H230" s="2" t="s">
        <v>107</v>
      </c>
      <c r="I230" s="3">
        <v>30.737570000000002</v>
      </c>
      <c r="J230" s="3">
        <v>-81.463729999999998</v>
      </c>
      <c r="K230" s="3" t="s">
        <v>113</v>
      </c>
      <c r="L230" s="8">
        <v>11.324999999999999</v>
      </c>
      <c r="M230">
        <v>129</v>
      </c>
      <c r="N230">
        <v>127</v>
      </c>
      <c r="O230">
        <v>90</v>
      </c>
      <c r="P230">
        <v>107</v>
      </c>
      <c r="Q230">
        <v>15</v>
      </c>
      <c r="R230" t="s">
        <v>113</v>
      </c>
      <c r="S230">
        <v>11.100000000000001</v>
      </c>
      <c r="T230">
        <v>0</v>
      </c>
      <c r="U230">
        <v>0</v>
      </c>
      <c r="V230" s="9">
        <v>37.166666666666664</v>
      </c>
      <c r="W230" s="9">
        <v>34.5</v>
      </c>
      <c r="X230">
        <v>38</v>
      </c>
      <c r="Y230">
        <v>39</v>
      </c>
      <c r="Z230" s="7">
        <v>5.97</v>
      </c>
      <c r="AA230" s="7">
        <v>3.36</v>
      </c>
      <c r="AB230">
        <v>7.36</v>
      </c>
      <c r="AC230">
        <v>7.19</v>
      </c>
      <c r="AD230">
        <v>24.566666666666666</v>
      </c>
      <c r="AE230">
        <v>25.6</v>
      </c>
      <c r="AF230">
        <v>24.1</v>
      </c>
      <c r="AG230">
        <v>24</v>
      </c>
      <c r="AH230" s="7" t="s">
        <v>113</v>
      </c>
      <c r="AI230" s="7" t="s">
        <v>113</v>
      </c>
      <c r="AJ230" s="7" t="s">
        <v>113</v>
      </c>
      <c r="AK230" s="7" t="s">
        <v>113</v>
      </c>
      <c r="AL230" s="8" t="s">
        <v>113</v>
      </c>
      <c r="AM230" s="8" t="s">
        <v>113</v>
      </c>
      <c r="AN230" s="8" t="s">
        <v>113</v>
      </c>
      <c r="AO230" s="8" t="s">
        <v>113</v>
      </c>
      <c r="AP230" s="8" t="s">
        <v>113</v>
      </c>
      <c r="AQ230" s="8" t="s">
        <v>113</v>
      </c>
      <c r="AR230" s="8" t="s">
        <v>113</v>
      </c>
      <c r="AS230" s="8" t="s">
        <v>113</v>
      </c>
      <c r="AT230" s="8" t="s">
        <v>113</v>
      </c>
      <c r="AU230" s="8" t="s">
        <v>113</v>
      </c>
      <c r="AV230" s="8" t="s">
        <v>113</v>
      </c>
      <c r="AW230" s="8" t="s">
        <v>113</v>
      </c>
      <c r="AX230" s="8" t="s">
        <v>113</v>
      </c>
      <c r="AY230" s="8" t="s">
        <v>113</v>
      </c>
      <c r="AZ230" s="8" t="s">
        <v>113</v>
      </c>
      <c r="BA230">
        <v>0</v>
      </c>
      <c r="BB230" s="9">
        <v>7.4074074074074066</v>
      </c>
      <c r="BC230" s="9" t="s">
        <v>113</v>
      </c>
      <c r="BD230" s="9">
        <v>18.333333333333332</v>
      </c>
      <c r="BE230">
        <v>20</v>
      </c>
      <c r="BF230">
        <v>25</v>
      </c>
      <c r="BG230">
        <v>10</v>
      </c>
      <c r="BH230">
        <v>0.9</v>
      </c>
      <c r="BI230">
        <v>0.1</v>
      </c>
      <c r="BJ230">
        <v>0</v>
      </c>
      <c r="BK230">
        <v>15</v>
      </c>
      <c r="BL230">
        <v>17</v>
      </c>
      <c r="BM230">
        <v>14</v>
      </c>
      <c r="BN230">
        <v>18</v>
      </c>
      <c r="BO230">
        <v>23</v>
      </c>
      <c r="BP230">
        <v>22</v>
      </c>
      <c r="BQ230">
        <v>24</v>
      </c>
      <c r="BR230">
        <v>17</v>
      </c>
      <c r="BS230">
        <v>21</v>
      </c>
      <c r="BT230">
        <v>20</v>
      </c>
      <c r="BU230">
        <v>14</v>
      </c>
      <c r="BV230">
        <v>23</v>
      </c>
      <c r="BW230">
        <v>18</v>
      </c>
      <c r="BX230">
        <v>18</v>
      </c>
      <c r="BY230">
        <v>17</v>
      </c>
      <c r="BZ230">
        <v>18.733333333333334</v>
      </c>
      <c r="CA230" t="s">
        <v>113</v>
      </c>
      <c r="CB230" t="s">
        <v>113</v>
      </c>
      <c r="CC230" t="s">
        <v>113</v>
      </c>
      <c r="CD230" t="s">
        <v>113</v>
      </c>
      <c r="CE230" t="s">
        <v>113</v>
      </c>
      <c r="CF230" t="s">
        <v>113</v>
      </c>
      <c r="CG230" t="s">
        <v>113</v>
      </c>
      <c r="CH230" t="s">
        <v>113</v>
      </c>
      <c r="CI230" t="s">
        <v>113</v>
      </c>
      <c r="CJ230" t="s">
        <v>113</v>
      </c>
      <c r="CK230" t="s">
        <v>113</v>
      </c>
      <c r="CL230" t="s">
        <v>113</v>
      </c>
      <c r="CM230" t="s">
        <v>113</v>
      </c>
      <c r="CN230" t="s">
        <v>113</v>
      </c>
      <c r="CO230" t="s">
        <v>113</v>
      </c>
      <c r="CP230" t="s">
        <v>113</v>
      </c>
      <c r="CQ230">
        <v>38</v>
      </c>
      <c r="CR230">
        <v>29</v>
      </c>
      <c r="CS230">
        <v>55</v>
      </c>
      <c r="CT230">
        <v>30</v>
      </c>
      <c r="CU230">
        <v>3.6375861597263857</v>
      </c>
      <c r="CV230">
        <v>2.9303044682315358</v>
      </c>
      <c r="CW230">
        <v>2.6809100095911087</v>
      </c>
      <c r="CX230">
        <v>14.598371911584726</v>
      </c>
      <c r="CY230" t="s">
        <v>113</v>
      </c>
      <c r="CZ230" t="s">
        <v>113</v>
      </c>
      <c r="DA230" t="s">
        <v>113</v>
      </c>
      <c r="DB230" t="s">
        <v>113</v>
      </c>
      <c r="DC230" t="s">
        <v>113</v>
      </c>
      <c r="DD230" t="s">
        <v>113</v>
      </c>
      <c r="DE230" t="s">
        <v>113</v>
      </c>
      <c r="DF230" t="s">
        <v>113</v>
      </c>
      <c r="DG230" t="s">
        <v>113</v>
      </c>
      <c r="DH230" t="s">
        <v>113</v>
      </c>
      <c r="DI230" t="s">
        <v>113</v>
      </c>
      <c r="DJ230">
        <v>11.666666666666666</v>
      </c>
      <c r="DK230">
        <v>20</v>
      </c>
      <c r="DL230">
        <v>4</v>
      </c>
      <c r="DM230">
        <v>11</v>
      </c>
      <c r="DN230">
        <v>1.3333333333333333</v>
      </c>
      <c r="DO230">
        <v>3</v>
      </c>
      <c r="DP230">
        <v>0</v>
      </c>
      <c r="DQ230">
        <v>1</v>
      </c>
      <c r="DR230">
        <v>0</v>
      </c>
      <c r="DS230">
        <v>0</v>
      </c>
      <c r="DT230">
        <v>0</v>
      </c>
      <c r="DU230">
        <v>0</v>
      </c>
      <c r="DV230">
        <v>3</v>
      </c>
      <c r="DW230">
        <v>1</v>
      </c>
      <c r="DX230">
        <v>7</v>
      </c>
      <c r="DY230">
        <v>1</v>
      </c>
      <c r="DZ230">
        <v>4</v>
      </c>
      <c r="EA230">
        <v>3</v>
      </c>
      <c r="EB230">
        <v>3</v>
      </c>
      <c r="EC230">
        <v>6</v>
      </c>
      <c r="ED230">
        <v>0</v>
      </c>
      <c r="EE230">
        <v>2</v>
      </c>
      <c r="EF230">
        <v>0</v>
      </c>
      <c r="EG230">
        <v>0</v>
      </c>
      <c r="EH230" s="4" t="s">
        <v>113</v>
      </c>
      <c r="EI230" s="10" t="s">
        <v>113</v>
      </c>
      <c r="EJ230" s="10" t="s">
        <v>113</v>
      </c>
      <c r="EK230" s="10" t="s">
        <v>113</v>
      </c>
      <c r="EL230" s="10" t="s">
        <v>113</v>
      </c>
      <c r="EM230">
        <v>0</v>
      </c>
      <c r="EN230" s="10" t="s">
        <v>113</v>
      </c>
      <c r="EO230" s="8" t="s">
        <v>113</v>
      </c>
      <c r="EP230" s="8" t="s">
        <v>113</v>
      </c>
      <c r="EQ230" t="s">
        <v>113</v>
      </c>
      <c r="ER230" t="s">
        <v>113</v>
      </c>
      <c r="ES230" t="s">
        <v>113</v>
      </c>
      <c r="ET230" t="s">
        <v>113</v>
      </c>
      <c r="EU230" t="s">
        <v>113</v>
      </c>
      <c r="EV230" t="s">
        <v>113</v>
      </c>
      <c r="EW230" s="8">
        <v>2.8000000000000025</v>
      </c>
      <c r="EX230">
        <f t="shared" si="34"/>
        <v>1.1396000000000011</v>
      </c>
      <c r="EY230" s="8">
        <v>4.5000000000000018</v>
      </c>
      <c r="EZ230">
        <f t="shared" si="35"/>
        <v>1.8506250000000009</v>
      </c>
      <c r="FA230" s="8">
        <v>3.6500000000000021</v>
      </c>
      <c r="FB230">
        <f t="shared" si="36"/>
        <v>1.4933062500000009</v>
      </c>
      <c r="FC230" s="8">
        <v>0.46774711983928341</v>
      </c>
      <c r="FD230" s="8">
        <v>7.2332935629865994E-2</v>
      </c>
      <c r="FE230" s="8">
        <v>0.27004002773457469</v>
      </c>
      <c r="FF230" s="8">
        <v>0.18686769919232568</v>
      </c>
      <c r="FG230" s="8">
        <f t="shared" si="38"/>
        <v>3.8368676991923278</v>
      </c>
      <c r="FH230" t="s">
        <v>113</v>
      </c>
      <c r="FI230" t="s">
        <v>113</v>
      </c>
      <c r="FJ230" t="s">
        <v>113</v>
      </c>
    </row>
    <row r="231" spans="1:166" x14ac:dyDescent="0.2">
      <c r="A231" t="s">
        <v>177</v>
      </c>
      <c r="B231" t="s">
        <v>24</v>
      </c>
      <c r="C231" t="s">
        <v>167</v>
      </c>
      <c r="D231" t="s">
        <v>148</v>
      </c>
      <c r="E231">
        <v>4</v>
      </c>
      <c r="F231" t="s">
        <v>684</v>
      </c>
      <c r="G231">
        <v>0</v>
      </c>
      <c r="H231" s="2" t="s">
        <v>107</v>
      </c>
      <c r="I231" s="3">
        <v>30.736650000000001</v>
      </c>
      <c r="J231" s="3">
        <v>-81.465599999999995</v>
      </c>
      <c r="K231" s="3" t="s">
        <v>113</v>
      </c>
      <c r="L231" s="8">
        <v>9.625</v>
      </c>
      <c r="M231">
        <v>93</v>
      </c>
      <c r="N231">
        <v>91</v>
      </c>
      <c r="O231">
        <v>91</v>
      </c>
      <c r="P231">
        <v>110</v>
      </c>
      <c r="Q231">
        <v>19</v>
      </c>
      <c r="R231" t="s">
        <v>113</v>
      </c>
      <c r="S231">
        <v>3.7</v>
      </c>
      <c r="T231">
        <v>0</v>
      </c>
      <c r="U231">
        <v>0</v>
      </c>
      <c r="V231" s="9">
        <v>36.166666666666664</v>
      </c>
      <c r="W231" s="9">
        <v>38</v>
      </c>
      <c r="X231">
        <v>34.5</v>
      </c>
      <c r="Y231">
        <v>36</v>
      </c>
      <c r="Z231" s="7">
        <v>6.94</v>
      </c>
      <c r="AA231" s="7">
        <v>6.82</v>
      </c>
      <c r="AB231">
        <v>6.91</v>
      </c>
      <c r="AC231">
        <v>7.09</v>
      </c>
      <c r="AD231">
        <v>24.033333333333331</v>
      </c>
      <c r="AE231">
        <v>22.6</v>
      </c>
      <c r="AF231">
        <v>25.1</v>
      </c>
      <c r="AG231">
        <v>24.4</v>
      </c>
      <c r="AH231" s="7" t="s">
        <v>113</v>
      </c>
      <c r="AI231" s="7" t="s">
        <v>113</v>
      </c>
      <c r="AJ231" s="7" t="s">
        <v>113</v>
      </c>
      <c r="AK231" s="7" t="s">
        <v>113</v>
      </c>
      <c r="AL231" s="8" t="s">
        <v>113</v>
      </c>
      <c r="AM231" s="8" t="s">
        <v>113</v>
      </c>
      <c r="AN231" s="8" t="s">
        <v>113</v>
      </c>
      <c r="AO231" s="8" t="s">
        <v>113</v>
      </c>
      <c r="AP231" s="8" t="s">
        <v>113</v>
      </c>
      <c r="AQ231" s="8" t="s">
        <v>113</v>
      </c>
      <c r="AR231" s="8" t="s">
        <v>113</v>
      </c>
      <c r="AS231" s="8" t="s">
        <v>113</v>
      </c>
      <c r="AT231" s="8" t="s">
        <v>113</v>
      </c>
      <c r="AU231" s="8" t="s">
        <v>113</v>
      </c>
      <c r="AV231" s="8" t="s">
        <v>113</v>
      </c>
      <c r="AW231" s="8" t="s">
        <v>113</v>
      </c>
      <c r="AX231" s="8" t="s">
        <v>113</v>
      </c>
      <c r="AY231" s="8" t="s">
        <v>113</v>
      </c>
      <c r="AZ231" s="8" t="s">
        <v>113</v>
      </c>
      <c r="BA231">
        <v>0</v>
      </c>
      <c r="BB231" s="9">
        <v>3.7037037037037033</v>
      </c>
      <c r="BC231" s="9" t="s">
        <v>113</v>
      </c>
      <c r="BD231" s="9">
        <v>26.666666666666668</v>
      </c>
      <c r="BE231">
        <v>30</v>
      </c>
      <c r="BF231">
        <v>30</v>
      </c>
      <c r="BG231">
        <v>20</v>
      </c>
      <c r="BH231">
        <v>1</v>
      </c>
      <c r="BI231">
        <v>0</v>
      </c>
      <c r="BJ231">
        <v>0</v>
      </c>
      <c r="BK231">
        <v>31</v>
      </c>
      <c r="BL231">
        <v>26</v>
      </c>
      <c r="BM231">
        <v>14</v>
      </c>
      <c r="BN231">
        <v>23</v>
      </c>
      <c r="BO231">
        <v>27</v>
      </c>
      <c r="BP231">
        <v>17</v>
      </c>
      <c r="BQ231">
        <v>27</v>
      </c>
      <c r="BR231">
        <v>24</v>
      </c>
      <c r="BS231">
        <v>28</v>
      </c>
      <c r="BT231">
        <v>26</v>
      </c>
      <c r="BU231">
        <v>28</v>
      </c>
      <c r="BV231">
        <v>17</v>
      </c>
      <c r="BW231">
        <v>21</v>
      </c>
      <c r="BX231">
        <v>28</v>
      </c>
      <c r="BY231">
        <v>26</v>
      </c>
      <c r="BZ231">
        <v>24.2</v>
      </c>
      <c r="CA231" t="s">
        <v>113</v>
      </c>
      <c r="CB231" t="s">
        <v>113</v>
      </c>
      <c r="CC231" t="s">
        <v>113</v>
      </c>
      <c r="CD231" t="s">
        <v>113</v>
      </c>
      <c r="CE231" t="s">
        <v>113</v>
      </c>
      <c r="CF231" t="s">
        <v>113</v>
      </c>
      <c r="CG231" t="s">
        <v>113</v>
      </c>
      <c r="CH231" t="s">
        <v>113</v>
      </c>
      <c r="CI231" t="s">
        <v>113</v>
      </c>
      <c r="CJ231" t="s">
        <v>113</v>
      </c>
      <c r="CK231" t="s">
        <v>113</v>
      </c>
      <c r="CL231" t="s">
        <v>113</v>
      </c>
      <c r="CM231" t="s">
        <v>113</v>
      </c>
      <c r="CN231" t="s">
        <v>113</v>
      </c>
      <c r="CO231" t="s">
        <v>113</v>
      </c>
      <c r="CP231" t="s">
        <v>113</v>
      </c>
      <c r="CQ231">
        <v>49.333333333333336</v>
      </c>
      <c r="CR231">
        <v>54</v>
      </c>
      <c r="CS231">
        <v>48</v>
      </c>
      <c r="CT231">
        <v>46</v>
      </c>
      <c r="CU231">
        <v>3.8985999850960056</v>
      </c>
      <c r="CV231">
        <v>3.1863526331626408</v>
      </c>
      <c r="CW231">
        <v>3.391010867482199</v>
      </c>
      <c r="CX231">
        <v>29.695955779078158</v>
      </c>
      <c r="CY231" t="s">
        <v>113</v>
      </c>
      <c r="CZ231" t="s">
        <v>113</v>
      </c>
      <c r="DA231" t="s">
        <v>113</v>
      </c>
      <c r="DB231" t="s">
        <v>113</v>
      </c>
      <c r="DC231" t="s">
        <v>113</v>
      </c>
      <c r="DD231" t="s">
        <v>113</v>
      </c>
      <c r="DE231" t="s">
        <v>113</v>
      </c>
      <c r="DF231" t="s">
        <v>113</v>
      </c>
      <c r="DG231" t="s">
        <v>113</v>
      </c>
      <c r="DH231" t="s">
        <v>113</v>
      </c>
      <c r="DI231" t="s">
        <v>113</v>
      </c>
      <c r="DJ231">
        <v>2.6666666666666665</v>
      </c>
      <c r="DK231">
        <v>3</v>
      </c>
      <c r="DL231">
        <v>4</v>
      </c>
      <c r="DM231">
        <v>1</v>
      </c>
      <c r="DN231">
        <v>0.66666666666666663</v>
      </c>
      <c r="DO231">
        <v>1</v>
      </c>
      <c r="DP231">
        <v>1</v>
      </c>
      <c r="DQ231">
        <v>0</v>
      </c>
      <c r="DR231">
        <v>0.66666666666666663</v>
      </c>
      <c r="DS231">
        <v>1</v>
      </c>
      <c r="DT231">
        <v>0</v>
      </c>
      <c r="DU231">
        <v>1</v>
      </c>
      <c r="DV231">
        <v>5.666666666666667</v>
      </c>
      <c r="DW231">
        <v>8</v>
      </c>
      <c r="DX231">
        <v>4</v>
      </c>
      <c r="DY231">
        <v>5</v>
      </c>
      <c r="DZ231">
        <v>9.3333333333333339</v>
      </c>
      <c r="EA231">
        <v>14</v>
      </c>
      <c r="EB231">
        <v>8</v>
      </c>
      <c r="EC231">
        <v>6</v>
      </c>
      <c r="ED231">
        <v>0</v>
      </c>
      <c r="EE231">
        <v>1</v>
      </c>
      <c r="EF231">
        <v>0</v>
      </c>
      <c r="EG231">
        <v>0</v>
      </c>
      <c r="EH231" s="4" t="s">
        <v>113</v>
      </c>
      <c r="EI231" s="10" t="s">
        <v>113</v>
      </c>
      <c r="EJ231" s="10" t="s">
        <v>113</v>
      </c>
      <c r="EK231" s="10" t="s">
        <v>113</v>
      </c>
      <c r="EL231" s="10" t="s">
        <v>113</v>
      </c>
      <c r="EM231">
        <v>0</v>
      </c>
      <c r="EN231" s="10" t="s">
        <v>113</v>
      </c>
      <c r="EO231" s="8" t="s">
        <v>113</v>
      </c>
      <c r="EP231" s="8" t="s">
        <v>113</v>
      </c>
      <c r="EQ231" t="s">
        <v>113</v>
      </c>
      <c r="ER231" t="s">
        <v>113</v>
      </c>
      <c r="ES231" t="s">
        <v>113</v>
      </c>
      <c r="ET231" t="s">
        <v>113</v>
      </c>
      <c r="EU231" t="s">
        <v>113</v>
      </c>
      <c r="EV231" t="s">
        <v>113</v>
      </c>
      <c r="EW231" s="8">
        <v>24.699999999999996</v>
      </c>
      <c r="EX231">
        <f t="shared" si="34"/>
        <v>11.405224999999998</v>
      </c>
      <c r="EY231" s="8">
        <v>26.5</v>
      </c>
      <c r="EZ231">
        <f t="shared" si="35"/>
        <v>12.355625000000002</v>
      </c>
      <c r="FA231" s="8">
        <v>25.599999999999998</v>
      </c>
      <c r="FB231">
        <f t="shared" si="36"/>
        <v>11.878399999999999</v>
      </c>
      <c r="FC231" s="8">
        <v>13.135409216752755</v>
      </c>
      <c r="FD231" s="8">
        <v>2.1944667510419134</v>
      </c>
      <c r="FE231" s="8">
        <v>7.6649379838973344</v>
      </c>
      <c r="FF231" s="8">
        <v>5.3041370848569551</v>
      </c>
      <c r="FG231" s="8">
        <f t="shared" si="38"/>
        <v>30.904137084856952</v>
      </c>
      <c r="FH231" t="s">
        <v>113</v>
      </c>
      <c r="FI231" t="s">
        <v>113</v>
      </c>
      <c r="FJ231" t="s">
        <v>113</v>
      </c>
    </row>
    <row r="232" spans="1:166" x14ac:dyDescent="0.2">
      <c r="A232" t="s">
        <v>170</v>
      </c>
      <c r="B232" t="s">
        <v>23</v>
      </c>
      <c r="C232" t="s">
        <v>167</v>
      </c>
      <c r="D232" t="s">
        <v>149</v>
      </c>
      <c r="E232">
        <v>1</v>
      </c>
      <c r="F232" t="s">
        <v>684</v>
      </c>
      <c r="G232">
        <v>0</v>
      </c>
      <c r="H232" s="2" t="s">
        <v>116</v>
      </c>
      <c r="I232" s="3">
        <v>30.745249999999999</v>
      </c>
      <c r="J232" s="3">
        <v>-81.473699999999994</v>
      </c>
      <c r="K232" s="3" t="s">
        <v>113</v>
      </c>
      <c r="L232" s="8">
        <v>4.0250000000000004</v>
      </c>
      <c r="M232">
        <v>55</v>
      </c>
      <c r="N232">
        <v>24</v>
      </c>
      <c r="O232">
        <v>5</v>
      </c>
      <c r="P232">
        <v>77</v>
      </c>
      <c r="Q232">
        <v>19</v>
      </c>
      <c r="R232" t="s">
        <v>113</v>
      </c>
      <c r="S232">
        <v>14.8</v>
      </c>
      <c r="T232">
        <v>0.5</v>
      </c>
      <c r="U232">
        <v>2</v>
      </c>
      <c r="V232" s="9">
        <v>38.5</v>
      </c>
      <c r="W232" s="9">
        <v>36</v>
      </c>
      <c r="X232">
        <v>40</v>
      </c>
      <c r="Y232">
        <v>39.5</v>
      </c>
      <c r="Z232" s="7">
        <v>7.0366666666666662</v>
      </c>
      <c r="AA232" s="7">
        <v>7.23</v>
      </c>
      <c r="AB232">
        <v>6.83</v>
      </c>
      <c r="AC232">
        <v>7.05</v>
      </c>
      <c r="AD232">
        <v>20.166666666666668</v>
      </c>
      <c r="AE232">
        <v>19.5</v>
      </c>
      <c r="AF232">
        <v>20.2</v>
      </c>
      <c r="AG232">
        <v>20.8</v>
      </c>
      <c r="AH232" s="7" t="s">
        <v>113</v>
      </c>
      <c r="AI232" s="7" t="s">
        <v>113</v>
      </c>
      <c r="AJ232" s="7" t="s">
        <v>113</v>
      </c>
      <c r="AK232" s="7" t="s">
        <v>113</v>
      </c>
      <c r="AL232" s="8" t="s">
        <v>113</v>
      </c>
      <c r="AM232" s="8" t="s">
        <v>113</v>
      </c>
      <c r="AN232" s="8" t="s">
        <v>113</v>
      </c>
      <c r="AO232" s="8" t="s">
        <v>113</v>
      </c>
      <c r="AP232" s="8" t="s">
        <v>113</v>
      </c>
      <c r="AQ232" s="8" t="s">
        <v>113</v>
      </c>
      <c r="AR232" s="8" t="s">
        <v>113</v>
      </c>
      <c r="AS232" s="8" t="s">
        <v>113</v>
      </c>
      <c r="AT232" s="8" t="s">
        <v>113</v>
      </c>
      <c r="AU232" s="8" t="s">
        <v>113</v>
      </c>
      <c r="AV232" s="8" t="s">
        <v>113</v>
      </c>
      <c r="AW232" s="8" t="s">
        <v>113</v>
      </c>
      <c r="AX232" s="8" t="s">
        <v>113</v>
      </c>
      <c r="AY232" s="8" t="s">
        <v>113</v>
      </c>
      <c r="AZ232" s="8" t="s">
        <v>113</v>
      </c>
      <c r="BA232">
        <v>0</v>
      </c>
      <c r="BB232" s="9">
        <v>40.74074074074074</v>
      </c>
      <c r="BC232" s="9" t="s">
        <v>113</v>
      </c>
      <c r="BD232" s="9">
        <v>23.333333333333332</v>
      </c>
      <c r="BE232">
        <v>25</v>
      </c>
      <c r="BF232">
        <v>30</v>
      </c>
      <c r="BG232">
        <v>15</v>
      </c>
      <c r="BH232">
        <v>0.6</v>
      </c>
      <c r="BI232">
        <v>0.4</v>
      </c>
      <c r="BJ232">
        <v>0</v>
      </c>
      <c r="BK232">
        <v>24</v>
      </c>
      <c r="BL232">
        <v>22</v>
      </c>
      <c r="BM232">
        <v>24</v>
      </c>
      <c r="BN232">
        <v>16</v>
      </c>
      <c r="BO232">
        <v>16</v>
      </c>
      <c r="BP232">
        <v>17</v>
      </c>
      <c r="BQ232">
        <v>27</v>
      </c>
      <c r="BR232">
        <v>18</v>
      </c>
      <c r="BS232">
        <v>9</v>
      </c>
      <c r="BT232">
        <v>15</v>
      </c>
      <c r="BU232">
        <v>14</v>
      </c>
      <c r="BV232">
        <v>21</v>
      </c>
      <c r="BW232">
        <v>16</v>
      </c>
      <c r="BX232">
        <v>17</v>
      </c>
      <c r="BY232">
        <v>11</v>
      </c>
      <c r="BZ232">
        <v>17.8</v>
      </c>
      <c r="CA232" t="s">
        <v>113</v>
      </c>
      <c r="CB232" t="s">
        <v>113</v>
      </c>
      <c r="CC232" t="s">
        <v>113</v>
      </c>
      <c r="CD232" t="s">
        <v>113</v>
      </c>
      <c r="CE232" t="s">
        <v>113</v>
      </c>
      <c r="CF232" t="s">
        <v>113</v>
      </c>
      <c r="CG232" t="s">
        <v>113</v>
      </c>
      <c r="CH232" t="s">
        <v>113</v>
      </c>
      <c r="CI232" t="s">
        <v>113</v>
      </c>
      <c r="CJ232" t="s">
        <v>113</v>
      </c>
      <c r="CK232" t="s">
        <v>113</v>
      </c>
      <c r="CL232" t="s">
        <v>113</v>
      </c>
      <c r="CM232" t="s">
        <v>113</v>
      </c>
      <c r="CN232" t="s">
        <v>113</v>
      </c>
      <c r="CO232" t="s">
        <v>113</v>
      </c>
      <c r="CP232" t="s">
        <v>113</v>
      </c>
      <c r="CQ232">
        <v>24</v>
      </c>
      <c r="CR232">
        <v>30</v>
      </c>
      <c r="CS232">
        <v>17</v>
      </c>
      <c r="CT232">
        <v>25</v>
      </c>
      <c r="CU232">
        <v>3.1780538303479458</v>
      </c>
      <c r="CV232">
        <v>2.8791984572980396</v>
      </c>
      <c r="CW232">
        <v>2.2259410354116804</v>
      </c>
      <c r="CX232">
        <v>9.2621947573922085</v>
      </c>
      <c r="CY232" t="s">
        <v>113</v>
      </c>
      <c r="CZ232" t="s">
        <v>113</v>
      </c>
      <c r="DA232" t="s">
        <v>113</v>
      </c>
      <c r="DB232" t="s">
        <v>113</v>
      </c>
      <c r="DC232" t="s">
        <v>113</v>
      </c>
      <c r="DD232" t="s">
        <v>113</v>
      </c>
      <c r="DE232" t="s">
        <v>113</v>
      </c>
      <c r="DF232" t="s">
        <v>113</v>
      </c>
      <c r="DG232" t="s">
        <v>113</v>
      </c>
      <c r="DH232" t="s">
        <v>113</v>
      </c>
      <c r="DI232" t="s">
        <v>113</v>
      </c>
      <c r="DJ232">
        <v>0</v>
      </c>
      <c r="DK232">
        <v>0</v>
      </c>
      <c r="DL232">
        <v>0</v>
      </c>
      <c r="DM232">
        <v>0</v>
      </c>
      <c r="DN232">
        <v>1.3333333333333333</v>
      </c>
      <c r="DO232">
        <v>0</v>
      </c>
      <c r="DP232">
        <v>1</v>
      </c>
      <c r="DQ232">
        <v>3</v>
      </c>
      <c r="DR232">
        <v>0.33333333333333331</v>
      </c>
      <c r="DS232">
        <v>1</v>
      </c>
      <c r="DT232">
        <v>0</v>
      </c>
      <c r="DU232">
        <v>0</v>
      </c>
      <c r="DV232">
        <v>8</v>
      </c>
      <c r="DW232">
        <v>7</v>
      </c>
      <c r="DX232">
        <v>16</v>
      </c>
      <c r="DY232">
        <v>1</v>
      </c>
      <c r="DZ232">
        <v>20</v>
      </c>
      <c r="EA232">
        <v>5</v>
      </c>
      <c r="EB232">
        <v>52</v>
      </c>
      <c r="EC232">
        <v>3</v>
      </c>
      <c r="ED232">
        <v>4</v>
      </c>
      <c r="EE232">
        <v>7</v>
      </c>
      <c r="EF232">
        <v>0</v>
      </c>
      <c r="EG232">
        <v>3</v>
      </c>
      <c r="EH232" s="4" t="s">
        <v>119</v>
      </c>
      <c r="EI232" s="10" t="s">
        <v>113</v>
      </c>
      <c r="EJ232" s="10" t="s">
        <v>113</v>
      </c>
      <c r="EK232" s="10" t="s">
        <v>113</v>
      </c>
      <c r="EL232" s="10" t="s">
        <v>113</v>
      </c>
      <c r="EM232">
        <v>0</v>
      </c>
      <c r="EN232" s="10" t="s">
        <v>113</v>
      </c>
      <c r="EO232" s="8" t="s">
        <v>113</v>
      </c>
      <c r="EP232" s="8" t="s">
        <v>113</v>
      </c>
      <c r="EQ232" t="s">
        <v>113</v>
      </c>
      <c r="ER232" t="s">
        <v>113</v>
      </c>
      <c r="ES232" t="s">
        <v>113</v>
      </c>
      <c r="ET232" t="s">
        <v>113</v>
      </c>
      <c r="EU232" t="s">
        <v>113</v>
      </c>
      <c r="EV232" t="s">
        <v>113</v>
      </c>
      <c r="EW232" s="8">
        <v>1.6999999999999993</v>
      </c>
      <c r="EX232">
        <f t="shared" si="34"/>
        <v>0.68722499999999975</v>
      </c>
      <c r="EY232" s="8">
        <v>2.5999999999999979</v>
      </c>
      <c r="EZ232">
        <f t="shared" si="35"/>
        <v>1.0568999999999991</v>
      </c>
      <c r="FA232" s="8">
        <v>2.1499999999999986</v>
      </c>
      <c r="FB232">
        <f t="shared" si="36"/>
        <v>0.87155624999999937</v>
      </c>
      <c r="FC232" s="8">
        <v>0.14364964423276694</v>
      </c>
      <c r="FD232" s="8">
        <v>2.5985079329098163E-2</v>
      </c>
      <c r="FE232" s="8">
        <v>8.4817361780932549E-2</v>
      </c>
      <c r="FF232" s="8">
        <v>5.8693614352405318E-2</v>
      </c>
      <c r="FG232" s="8">
        <f t="shared" si="38"/>
        <v>2.2086936143524039</v>
      </c>
      <c r="FH232" t="s">
        <v>113</v>
      </c>
      <c r="FI232" t="s">
        <v>113</v>
      </c>
      <c r="FJ232" t="s">
        <v>113</v>
      </c>
    </row>
    <row r="233" spans="1:166" x14ac:dyDescent="0.2">
      <c r="A233" t="s">
        <v>171</v>
      </c>
      <c r="B233" t="s">
        <v>23</v>
      </c>
      <c r="C233" t="s">
        <v>167</v>
      </c>
      <c r="D233" t="s">
        <v>150</v>
      </c>
      <c r="E233">
        <v>2</v>
      </c>
      <c r="F233" t="s">
        <v>684</v>
      </c>
      <c r="G233">
        <v>0</v>
      </c>
      <c r="H233" s="2" t="s">
        <v>116</v>
      </c>
      <c r="I233" s="3">
        <v>30.74457</v>
      </c>
      <c r="J233" s="3">
        <v>-81.473939999999999</v>
      </c>
      <c r="K233" s="3" t="s">
        <v>113</v>
      </c>
      <c r="L233" s="8">
        <v>10.9</v>
      </c>
      <c r="M233">
        <v>133</v>
      </c>
      <c r="N233">
        <v>91</v>
      </c>
      <c r="O233">
        <v>87</v>
      </c>
      <c r="P233">
        <v>125</v>
      </c>
      <c r="Q233">
        <v>20</v>
      </c>
      <c r="R233" t="s">
        <v>113</v>
      </c>
      <c r="S233">
        <v>7.4</v>
      </c>
      <c r="T233">
        <v>0</v>
      </c>
      <c r="U233">
        <v>0</v>
      </c>
      <c r="V233" s="9">
        <v>39.666666666666664</v>
      </c>
      <c r="W233" s="9">
        <v>39</v>
      </c>
      <c r="X233">
        <v>42</v>
      </c>
      <c r="Y233">
        <v>38</v>
      </c>
      <c r="Z233" s="7">
        <v>6.8633333333333342</v>
      </c>
      <c r="AA233" s="7">
        <v>6.53</v>
      </c>
      <c r="AB233">
        <v>7.16</v>
      </c>
      <c r="AC233">
        <v>6.9</v>
      </c>
      <c r="AD233">
        <v>23.133333333333329</v>
      </c>
      <c r="AE233">
        <v>22.4</v>
      </c>
      <c r="AF233">
        <v>24.2</v>
      </c>
      <c r="AG233">
        <v>22.8</v>
      </c>
      <c r="AH233" s="7" t="s">
        <v>113</v>
      </c>
      <c r="AI233" s="7" t="s">
        <v>113</v>
      </c>
      <c r="AJ233" s="7" t="s">
        <v>113</v>
      </c>
      <c r="AK233" s="7" t="s">
        <v>113</v>
      </c>
      <c r="AL233" s="8" t="s">
        <v>113</v>
      </c>
      <c r="AM233" s="8" t="s">
        <v>113</v>
      </c>
      <c r="AN233" s="8" t="s">
        <v>113</v>
      </c>
      <c r="AO233" s="8" t="s">
        <v>113</v>
      </c>
      <c r="AP233" s="8" t="s">
        <v>113</v>
      </c>
      <c r="AQ233" s="8" t="s">
        <v>113</v>
      </c>
      <c r="AR233" s="8" t="s">
        <v>113</v>
      </c>
      <c r="AS233" s="8" t="s">
        <v>113</v>
      </c>
      <c r="AT233" s="8" t="s">
        <v>113</v>
      </c>
      <c r="AU233" s="8" t="s">
        <v>113</v>
      </c>
      <c r="AV233" s="8" t="s">
        <v>113</v>
      </c>
      <c r="AW233" s="8" t="s">
        <v>113</v>
      </c>
      <c r="AX233" s="8" t="s">
        <v>113</v>
      </c>
      <c r="AY233" s="8" t="s">
        <v>113</v>
      </c>
      <c r="AZ233" s="8" t="s">
        <v>113</v>
      </c>
      <c r="BA233">
        <v>0</v>
      </c>
      <c r="BB233" s="9">
        <v>11.111111111111111</v>
      </c>
      <c r="BC233" s="9" t="s">
        <v>113</v>
      </c>
      <c r="BD233" s="9">
        <v>21.666666666666668</v>
      </c>
      <c r="BE233">
        <v>40</v>
      </c>
      <c r="BF233">
        <v>20</v>
      </c>
      <c r="BG233">
        <v>5</v>
      </c>
      <c r="BH233">
        <v>0.5</v>
      </c>
      <c r="BI233">
        <v>0.5</v>
      </c>
      <c r="BJ233">
        <v>0</v>
      </c>
      <c r="BK233">
        <v>20</v>
      </c>
      <c r="BL233">
        <v>28</v>
      </c>
      <c r="BM233">
        <v>16</v>
      </c>
      <c r="BN233">
        <v>16</v>
      </c>
      <c r="BO233">
        <v>14</v>
      </c>
      <c r="BP233">
        <v>23</v>
      </c>
      <c r="BQ233">
        <v>19</v>
      </c>
      <c r="BR233">
        <v>15</v>
      </c>
      <c r="BS233">
        <v>21</v>
      </c>
      <c r="BT233">
        <v>22</v>
      </c>
      <c r="BU233">
        <v>28</v>
      </c>
      <c r="BV233">
        <v>16</v>
      </c>
      <c r="BW233">
        <v>11</v>
      </c>
      <c r="BX233">
        <v>19</v>
      </c>
      <c r="BY233">
        <v>12</v>
      </c>
      <c r="BZ233">
        <v>18.666666666666668</v>
      </c>
      <c r="CA233" t="s">
        <v>113</v>
      </c>
      <c r="CB233" t="s">
        <v>113</v>
      </c>
      <c r="CC233" t="s">
        <v>113</v>
      </c>
      <c r="CD233" t="s">
        <v>113</v>
      </c>
      <c r="CE233" t="s">
        <v>113</v>
      </c>
      <c r="CF233" t="s">
        <v>113</v>
      </c>
      <c r="CG233" t="s">
        <v>113</v>
      </c>
      <c r="CH233" t="s">
        <v>113</v>
      </c>
      <c r="CI233" t="s">
        <v>113</v>
      </c>
      <c r="CJ233" t="s">
        <v>113</v>
      </c>
      <c r="CK233" t="s">
        <v>113</v>
      </c>
      <c r="CL233" t="s">
        <v>113</v>
      </c>
      <c r="CM233" t="s">
        <v>113</v>
      </c>
      <c r="CN233" t="s">
        <v>113</v>
      </c>
      <c r="CO233" t="s">
        <v>113</v>
      </c>
      <c r="CP233" t="s">
        <v>113</v>
      </c>
      <c r="CQ233">
        <v>26.333333333333332</v>
      </c>
      <c r="CR233">
        <v>34</v>
      </c>
      <c r="CS233">
        <v>17</v>
      </c>
      <c r="CT233">
        <v>28</v>
      </c>
      <c r="CU233">
        <v>3.2708355637989119</v>
      </c>
      <c r="CV233">
        <v>2.9267394020670396</v>
      </c>
      <c r="CW233">
        <v>2.3918590958011858</v>
      </c>
      <c r="CX233">
        <v>10.933802045312445</v>
      </c>
      <c r="CY233" t="s">
        <v>113</v>
      </c>
      <c r="CZ233" t="s">
        <v>113</v>
      </c>
      <c r="DA233" t="s">
        <v>113</v>
      </c>
      <c r="DB233" t="s">
        <v>113</v>
      </c>
      <c r="DC233" t="s">
        <v>113</v>
      </c>
      <c r="DD233" t="s">
        <v>113</v>
      </c>
      <c r="DE233" t="s">
        <v>113</v>
      </c>
      <c r="DF233" t="s">
        <v>113</v>
      </c>
      <c r="DG233" t="s">
        <v>113</v>
      </c>
      <c r="DH233" t="s">
        <v>113</v>
      </c>
      <c r="DI233" t="s">
        <v>113</v>
      </c>
      <c r="DJ233">
        <v>0.33333333333333331</v>
      </c>
      <c r="DK233">
        <v>0</v>
      </c>
      <c r="DL233">
        <v>0</v>
      </c>
      <c r="DM233">
        <v>1</v>
      </c>
      <c r="DN233">
        <v>0.66666666666666663</v>
      </c>
      <c r="DO233">
        <v>0</v>
      </c>
      <c r="DP233">
        <v>2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8.6666666666666661</v>
      </c>
      <c r="DW233">
        <v>19</v>
      </c>
      <c r="DX233">
        <v>5</v>
      </c>
      <c r="DY233">
        <v>2</v>
      </c>
      <c r="DZ233">
        <v>13.666666666666666</v>
      </c>
      <c r="EA233">
        <v>17</v>
      </c>
      <c r="EB233">
        <v>18</v>
      </c>
      <c r="EC233">
        <v>6</v>
      </c>
      <c r="ED233">
        <v>0</v>
      </c>
      <c r="EE233">
        <v>3</v>
      </c>
      <c r="EF233">
        <v>0</v>
      </c>
      <c r="EG233">
        <v>5</v>
      </c>
      <c r="EH233" s="4" t="s">
        <v>120</v>
      </c>
      <c r="EI233" s="10" t="s">
        <v>113</v>
      </c>
      <c r="EJ233" s="10" t="s">
        <v>113</v>
      </c>
      <c r="EK233" s="10" t="s">
        <v>113</v>
      </c>
      <c r="EL233" s="10" t="s">
        <v>113</v>
      </c>
      <c r="EM233">
        <v>0</v>
      </c>
      <c r="EN233" s="10" t="s">
        <v>113</v>
      </c>
      <c r="EO233" s="8" t="s">
        <v>113</v>
      </c>
      <c r="EP233" s="8" t="s">
        <v>113</v>
      </c>
      <c r="EQ233" t="s">
        <v>113</v>
      </c>
      <c r="ER233" t="s">
        <v>113</v>
      </c>
      <c r="ES233" t="s">
        <v>113</v>
      </c>
      <c r="ET233" t="s">
        <v>113</v>
      </c>
      <c r="EU233" t="s">
        <v>113</v>
      </c>
      <c r="EV233" t="s">
        <v>113</v>
      </c>
      <c r="EW233" s="8">
        <v>1.6999999999999993</v>
      </c>
      <c r="EX233">
        <f t="shared" si="34"/>
        <v>0.68722499999999975</v>
      </c>
      <c r="EY233" s="8">
        <v>3.2000000000000028</v>
      </c>
      <c r="EZ233">
        <f t="shared" si="35"/>
        <v>1.3056000000000012</v>
      </c>
      <c r="FA233" s="8">
        <v>2.4500000000000011</v>
      </c>
      <c r="FB233">
        <f t="shared" si="36"/>
        <v>0.99500625000000043</v>
      </c>
      <c r="FC233" s="8">
        <v>0.13211471266121219</v>
      </c>
      <c r="FD233" s="8">
        <v>0.18181947503759371</v>
      </c>
      <c r="FE233" s="8">
        <v>0.15696709384940294</v>
      </c>
      <c r="FF233" s="8">
        <v>0.10862122894378683</v>
      </c>
      <c r="FG233" s="8">
        <f t="shared" si="38"/>
        <v>2.558621228943788</v>
      </c>
      <c r="FH233" t="s">
        <v>113</v>
      </c>
      <c r="FI233" t="s">
        <v>113</v>
      </c>
      <c r="FJ233" t="s">
        <v>113</v>
      </c>
    </row>
    <row r="234" spans="1:166" x14ac:dyDescent="0.2">
      <c r="A234" t="s">
        <v>172</v>
      </c>
      <c r="B234" t="s">
        <v>23</v>
      </c>
      <c r="C234" t="s">
        <v>167</v>
      </c>
      <c r="D234" t="s">
        <v>151</v>
      </c>
      <c r="E234">
        <v>3</v>
      </c>
      <c r="F234" t="s">
        <v>684</v>
      </c>
      <c r="G234">
        <v>0</v>
      </c>
      <c r="H234" s="2" t="s">
        <v>116</v>
      </c>
      <c r="I234" s="3">
        <v>30.743200000000002</v>
      </c>
      <c r="J234" s="3">
        <v>-81.474649999999997</v>
      </c>
      <c r="K234" s="3" t="s">
        <v>113</v>
      </c>
      <c r="L234" s="8">
        <v>21.8</v>
      </c>
      <c r="M234">
        <v>211</v>
      </c>
      <c r="N234">
        <v>188</v>
      </c>
      <c r="O234">
        <v>228</v>
      </c>
      <c r="P234">
        <v>245</v>
      </c>
      <c r="Q234">
        <v>59</v>
      </c>
      <c r="R234" t="s">
        <v>113</v>
      </c>
      <c r="S234">
        <v>14.8</v>
      </c>
      <c r="T234">
        <v>0</v>
      </c>
      <c r="U234">
        <v>0</v>
      </c>
      <c r="V234" s="9">
        <v>45.833333333333336</v>
      </c>
      <c r="W234" s="9">
        <v>44.5</v>
      </c>
      <c r="X234">
        <v>44</v>
      </c>
      <c r="Y234">
        <v>49</v>
      </c>
      <c r="Z234" s="7">
        <v>5.6366666666666667</v>
      </c>
      <c r="AA234" s="7">
        <v>6.12</v>
      </c>
      <c r="AB234">
        <v>4.3899999999999997</v>
      </c>
      <c r="AC234">
        <v>6.4</v>
      </c>
      <c r="AD234">
        <v>23.966666666666669</v>
      </c>
      <c r="AE234">
        <v>23.1</v>
      </c>
      <c r="AF234">
        <v>25.1</v>
      </c>
      <c r="AG234">
        <v>23.7</v>
      </c>
      <c r="AH234" s="7" t="s">
        <v>113</v>
      </c>
      <c r="AI234" s="7" t="s">
        <v>113</v>
      </c>
      <c r="AJ234" s="7" t="s">
        <v>113</v>
      </c>
      <c r="AK234" s="7" t="s">
        <v>113</v>
      </c>
      <c r="AL234" s="8" t="s">
        <v>113</v>
      </c>
      <c r="AM234" s="8" t="s">
        <v>113</v>
      </c>
      <c r="AN234" s="8" t="s">
        <v>113</v>
      </c>
      <c r="AO234" s="8" t="s">
        <v>113</v>
      </c>
      <c r="AP234" s="8" t="s">
        <v>113</v>
      </c>
      <c r="AQ234" s="8" t="s">
        <v>113</v>
      </c>
      <c r="AR234" s="8" t="s">
        <v>113</v>
      </c>
      <c r="AS234" s="8" t="s">
        <v>113</v>
      </c>
      <c r="AT234" s="8" t="s">
        <v>113</v>
      </c>
      <c r="AU234" s="8" t="s">
        <v>113</v>
      </c>
      <c r="AV234" s="8" t="s">
        <v>113</v>
      </c>
      <c r="AW234" s="8" t="s">
        <v>113</v>
      </c>
      <c r="AX234" s="8" t="s">
        <v>113</v>
      </c>
      <c r="AY234" s="8" t="s">
        <v>113</v>
      </c>
      <c r="AZ234" s="8" t="s">
        <v>113</v>
      </c>
      <c r="BA234">
        <v>0</v>
      </c>
      <c r="BB234" s="9">
        <v>0</v>
      </c>
      <c r="BC234" s="9" t="s">
        <v>113</v>
      </c>
      <c r="BD234" s="9">
        <v>2.3333333333333335</v>
      </c>
      <c r="BE234">
        <v>1</v>
      </c>
      <c r="BF234">
        <v>5</v>
      </c>
      <c r="BG234">
        <v>1</v>
      </c>
      <c r="BH234">
        <v>0.7</v>
      </c>
      <c r="BI234">
        <v>0.2</v>
      </c>
      <c r="BJ234">
        <v>0.1</v>
      </c>
      <c r="BK234">
        <v>11</v>
      </c>
      <c r="BL234">
        <v>12</v>
      </c>
      <c r="BM234">
        <v>18</v>
      </c>
      <c r="BN234">
        <v>17</v>
      </c>
      <c r="BO234">
        <v>13</v>
      </c>
      <c r="BP234">
        <v>16</v>
      </c>
      <c r="BQ234">
        <v>13</v>
      </c>
      <c r="BR234">
        <v>15</v>
      </c>
      <c r="BS234">
        <v>10</v>
      </c>
      <c r="BT234">
        <v>13</v>
      </c>
      <c r="BU234">
        <v>6</v>
      </c>
      <c r="BV234">
        <v>10</v>
      </c>
      <c r="BW234">
        <v>6</v>
      </c>
      <c r="BX234">
        <v>6</v>
      </c>
      <c r="BY234">
        <v>13</v>
      </c>
      <c r="BZ234">
        <v>11.933333333333334</v>
      </c>
      <c r="CA234" t="s">
        <v>113</v>
      </c>
      <c r="CB234" t="s">
        <v>113</v>
      </c>
      <c r="CC234" t="s">
        <v>113</v>
      </c>
      <c r="CD234" t="s">
        <v>113</v>
      </c>
      <c r="CE234" t="s">
        <v>113</v>
      </c>
      <c r="CF234" t="s">
        <v>113</v>
      </c>
      <c r="CG234" t="s">
        <v>113</v>
      </c>
      <c r="CH234" t="s">
        <v>113</v>
      </c>
      <c r="CI234" t="s">
        <v>113</v>
      </c>
      <c r="CJ234" t="s">
        <v>113</v>
      </c>
      <c r="CK234" t="s">
        <v>113</v>
      </c>
      <c r="CL234" t="s">
        <v>113</v>
      </c>
      <c r="CM234" t="s">
        <v>113</v>
      </c>
      <c r="CN234" t="s">
        <v>113</v>
      </c>
      <c r="CO234" t="s">
        <v>113</v>
      </c>
      <c r="CP234" t="s">
        <v>113</v>
      </c>
      <c r="CQ234">
        <v>31.666666666666668</v>
      </c>
      <c r="CR234">
        <v>40</v>
      </c>
      <c r="CS234">
        <v>33</v>
      </c>
      <c r="CT234">
        <v>22</v>
      </c>
      <c r="CU234">
        <v>3.4552646029324312</v>
      </c>
      <c r="CV234">
        <v>2.4793356047385449</v>
      </c>
      <c r="CW234">
        <v>1.6434935459222619</v>
      </c>
      <c r="CX234">
        <v>5.1732108293984087</v>
      </c>
      <c r="CY234" t="s">
        <v>113</v>
      </c>
      <c r="CZ234" t="s">
        <v>113</v>
      </c>
      <c r="DA234" t="s">
        <v>113</v>
      </c>
      <c r="DB234" t="s">
        <v>113</v>
      </c>
      <c r="DC234" t="s">
        <v>113</v>
      </c>
      <c r="DD234" t="s">
        <v>113</v>
      </c>
      <c r="DE234" t="s">
        <v>113</v>
      </c>
      <c r="DF234" t="s">
        <v>113</v>
      </c>
      <c r="DG234" t="s">
        <v>113</v>
      </c>
      <c r="DH234" t="s">
        <v>113</v>
      </c>
      <c r="DI234" t="s">
        <v>113</v>
      </c>
      <c r="DJ234">
        <v>10.666666666666666</v>
      </c>
      <c r="DK234">
        <v>29</v>
      </c>
      <c r="DL234">
        <v>1</v>
      </c>
      <c r="DM234">
        <v>2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3.3333333333333335</v>
      </c>
      <c r="DW234">
        <v>3</v>
      </c>
      <c r="DX234">
        <v>3</v>
      </c>
      <c r="DY234">
        <v>4</v>
      </c>
      <c r="DZ234">
        <v>12</v>
      </c>
      <c r="EA234">
        <v>11</v>
      </c>
      <c r="EB234">
        <v>10</v>
      </c>
      <c r="EC234">
        <v>15</v>
      </c>
      <c r="ED234">
        <v>0</v>
      </c>
      <c r="EE234">
        <v>0</v>
      </c>
      <c r="EF234">
        <v>0</v>
      </c>
      <c r="EG234">
        <v>0</v>
      </c>
      <c r="EH234" s="4" t="s">
        <v>113</v>
      </c>
      <c r="EI234" s="10" t="s">
        <v>113</v>
      </c>
      <c r="EJ234" s="10" t="s">
        <v>113</v>
      </c>
      <c r="EK234" s="10" t="s">
        <v>113</v>
      </c>
      <c r="EL234" s="10" t="s">
        <v>113</v>
      </c>
      <c r="EM234">
        <v>0</v>
      </c>
      <c r="EN234" s="10" t="s">
        <v>113</v>
      </c>
      <c r="EO234" s="8" t="s">
        <v>113</v>
      </c>
      <c r="EP234" s="8" t="s">
        <v>113</v>
      </c>
      <c r="EQ234" t="s">
        <v>113</v>
      </c>
      <c r="ER234" t="s">
        <v>113</v>
      </c>
      <c r="ES234" t="s">
        <v>113</v>
      </c>
      <c r="ET234" t="s">
        <v>113</v>
      </c>
      <c r="EU234" t="s">
        <v>113</v>
      </c>
      <c r="EV234" t="s">
        <v>113</v>
      </c>
      <c r="EW234" s="8">
        <v>2.5999999999999979</v>
      </c>
      <c r="EX234">
        <f t="shared" si="34"/>
        <v>1.0568999999999991</v>
      </c>
      <c r="EY234" s="8">
        <v>4.399999999999995</v>
      </c>
      <c r="EZ234">
        <f t="shared" si="35"/>
        <v>1.808399999999998</v>
      </c>
      <c r="FA234" s="8">
        <v>3.4999999999999964</v>
      </c>
      <c r="FB234">
        <f t="shared" si="36"/>
        <v>1.4306249999999985</v>
      </c>
      <c r="FC234" s="8">
        <v>0.15225863847956425</v>
      </c>
      <c r="FD234" s="8">
        <v>0.19935869755291549</v>
      </c>
      <c r="FE234" s="8">
        <v>0.17580866801623987</v>
      </c>
      <c r="FF234" s="8">
        <v>0.12165959826723798</v>
      </c>
      <c r="FG234" s="8">
        <f t="shared" si="38"/>
        <v>3.6216595982672346</v>
      </c>
      <c r="FH234" t="s">
        <v>113</v>
      </c>
      <c r="FI234" t="s">
        <v>113</v>
      </c>
      <c r="FJ234" t="s">
        <v>113</v>
      </c>
    </row>
    <row r="235" spans="1:166" x14ac:dyDescent="0.2">
      <c r="A235" t="s">
        <v>173</v>
      </c>
      <c r="B235" t="s">
        <v>23</v>
      </c>
      <c r="C235" t="s">
        <v>167</v>
      </c>
      <c r="D235" t="s">
        <v>152</v>
      </c>
      <c r="E235">
        <v>4</v>
      </c>
      <c r="F235" t="s">
        <v>684</v>
      </c>
      <c r="G235">
        <v>0</v>
      </c>
      <c r="H235" s="2" t="s">
        <v>116</v>
      </c>
      <c r="I235" s="3">
        <v>30.742100000000001</v>
      </c>
      <c r="J235" s="3">
        <v>-81.476709999999997</v>
      </c>
      <c r="K235" s="3" t="s">
        <v>113</v>
      </c>
      <c r="L235" s="8">
        <v>9.8249999999999993</v>
      </c>
      <c r="M235">
        <v>117</v>
      </c>
      <c r="N235">
        <v>71</v>
      </c>
      <c r="O235">
        <v>118</v>
      </c>
      <c r="P235">
        <v>87</v>
      </c>
      <c r="Q235">
        <v>16</v>
      </c>
      <c r="R235" t="s">
        <v>113</v>
      </c>
      <c r="S235">
        <v>29.6</v>
      </c>
      <c r="T235">
        <v>0</v>
      </c>
      <c r="U235">
        <v>0</v>
      </c>
      <c r="V235" s="9">
        <v>41.1</v>
      </c>
      <c r="W235" s="9">
        <v>41</v>
      </c>
      <c r="X235">
        <v>41.8</v>
      </c>
      <c r="Y235">
        <v>40.5</v>
      </c>
      <c r="Z235" s="7">
        <v>7.4366666666666674</v>
      </c>
      <c r="AA235" s="7">
        <v>7.11</v>
      </c>
      <c r="AB235">
        <v>7.47</v>
      </c>
      <c r="AC235">
        <v>7.73</v>
      </c>
      <c r="AD235">
        <v>24.366666666666664</v>
      </c>
      <c r="AE235">
        <v>24.3</v>
      </c>
      <c r="AF235">
        <v>24.4</v>
      </c>
      <c r="AG235">
        <v>24.4</v>
      </c>
      <c r="AH235" s="7" t="s">
        <v>113</v>
      </c>
      <c r="AI235" s="7" t="s">
        <v>113</v>
      </c>
      <c r="AJ235" s="7" t="s">
        <v>113</v>
      </c>
      <c r="AK235" s="7" t="s">
        <v>113</v>
      </c>
      <c r="AL235" s="8" t="s">
        <v>113</v>
      </c>
      <c r="AM235" s="8" t="s">
        <v>113</v>
      </c>
      <c r="AN235" s="8" t="s">
        <v>113</v>
      </c>
      <c r="AO235" s="8" t="s">
        <v>113</v>
      </c>
      <c r="AP235" s="8" t="s">
        <v>113</v>
      </c>
      <c r="AQ235" s="8" t="s">
        <v>113</v>
      </c>
      <c r="AR235" s="8" t="s">
        <v>113</v>
      </c>
      <c r="AS235" s="8" t="s">
        <v>113</v>
      </c>
      <c r="AT235" s="8" t="s">
        <v>113</v>
      </c>
      <c r="AU235" s="8" t="s">
        <v>113</v>
      </c>
      <c r="AV235" s="8" t="s">
        <v>113</v>
      </c>
      <c r="AW235" s="8" t="s">
        <v>113</v>
      </c>
      <c r="AX235" s="8" t="s">
        <v>113</v>
      </c>
      <c r="AY235" s="8" t="s">
        <v>113</v>
      </c>
      <c r="AZ235" s="8" t="s">
        <v>113</v>
      </c>
      <c r="BA235">
        <v>0</v>
      </c>
      <c r="BB235" s="9">
        <v>0</v>
      </c>
      <c r="BC235" s="9" t="s">
        <v>113</v>
      </c>
      <c r="BD235" s="9">
        <v>2.3333333333333335</v>
      </c>
      <c r="BE235">
        <v>5</v>
      </c>
      <c r="BF235">
        <v>1</v>
      </c>
      <c r="BG235">
        <v>1</v>
      </c>
      <c r="BH235">
        <v>0.85</v>
      </c>
      <c r="BI235">
        <v>0.1</v>
      </c>
      <c r="BJ235">
        <v>0.05</v>
      </c>
      <c r="BK235">
        <v>13</v>
      </c>
      <c r="BL235">
        <v>13</v>
      </c>
      <c r="BM235">
        <v>17</v>
      </c>
      <c r="BN235">
        <v>10</v>
      </c>
      <c r="BO235">
        <v>9</v>
      </c>
      <c r="BP235">
        <v>10</v>
      </c>
      <c r="BQ235">
        <v>13</v>
      </c>
      <c r="BR235">
        <v>11</v>
      </c>
      <c r="BS235">
        <v>10</v>
      </c>
      <c r="BT235">
        <v>13</v>
      </c>
      <c r="BU235">
        <v>14</v>
      </c>
      <c r="BV235">
        <v>7</v>
      </c>
      <c r="BW235">
        <v>7</v>
      </c>
      <c r="BX235">
        <v>9</v>
      </c>
      <c r="BY235">
        <v>11</v>
      </c>
      <c r="BZ235">
        <v>11.133333333333333</v>
      </c>
      <c r="CA235" t="s">
        <v>113</v>
      </c>
      <c r="CB235" t="s">
        <v>113</v>
      </c>
      <c r="CC235" t="s">
        <v>113</v>
      </c>
      <c r="CD235" t="s">
        <v>113</v>
      </c>
      <c r="CE235" t="s">
        <v>113</v>
      </c>
      <c r="CF235" t="s">
        <v>113</v>
      </c>
      <c r="CG235" t="s">
        <v>113</v>
      </c>
      <c r="CH235" t="s">
        <v>113</v>
      </c>
      <c r="CI235" t="s">
        <v>113</v>
      </c>
      <c r="CJ235" t="s">
        <v>113</v>
      </c>
      <c r="CK235" t="s">
        <v>113</v>
      </c>
      <c r="CL235" t="s">
        <v>113</v>
      </c>
      <c r="CM235" t="s">
        <v>113</v>
      </c>
      <c r="CN235" t="s">
        <v>113</v>
      </c>
      <c r="CO235" t="s">
        <v>113</v>
      </c>
      <c r="CP235" t="s">
        <v>113</v>
      </c>
      <c r="CQ235">
        <v>26.666666666666668</v>
      </c>
      <c r="CR235">
        <v>32</v>
      </c>
      <c r="CS235">
        <v>19</v>
      </c>
      <c r="CT235">
        <v>29</v>
      </c>
      <c r="CU235">
        <v>3.2834143460057721</v>
      </c>
      <c r="CV235">
        <v>2.4099436113145449</v>
      </c>
      <c r="CW235">
        <v>1.3733127582806564</v>
      </c>
      <c r="CX235">
        <v>3.9484091789314077</v>
      </c>
      <c r="CY235" t="s">
        <v>113</v>
      </c>
      <c r="CZ235" t="s">
        <v>113</v>
      </c>
      <c r="DA235" t="s">
        <v>113</v>
      </c>
      <c r="DB235" t="s">
        <v>113</v>
      </c>
      <c r="DC235" t="s">
        <v>113</v>
      </c>
      <c r="DD235" t="s">
        <v>113</v>
      </c>
      <c r="DE235" t="s">
        <v>113</v>
      </c>
      <c r="DF235" t="s">
        <v>113</v>
      </c>
      <c r="DG235" t="s">
        <v>113</v>
      </c>
      <c r="DH235" t="s">
        <v>113</v>
      </c>
      <c r="DI235" t="s">
        <v>113</v>
      </c>
      <c r="DJ235">
        <v>2.3333333333333335</v>
      </c>
      <c r="DK235">
        <v>2</v>
      </c>
      <c r="DL235">
        <v>1</v>
      </c>
      <c r="DM235">
        <v>4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1</v>
      </c>
      <c r="DW235">
        <v>1</v>
      </c>
      <c r="DX235">
        <v>1</v>
      </c>
      <c r="DY235">
        <v>1</v>
      </c>
      <c r="DZ235">
        <v>2</v>
      </c>
      <c r="EA235">
        <v>3</v>
      </c>
      <c r="EB235">
        <v>3</v>
      </c>
      <c r="EC235">
        <v>0</v>
      </c>
      <c r="ED235">
        <v>0</v>
      </c>
      <c r="EE235">
        <v>0</v>
      </c>
      <c r="EF235">
        <v>0</v>
      </c>
      <c r="EG235">
        <v>0</v>
      </c>
      <c r="EH235" s="4" t="s">
        <v>113</v>
      </c>
      <c r="EI235" s="10" t="s">
        <v>113</v>
      </c>
      <c r="EJ235" s="10" t="s">
        <v>113</v>
      </c>
      <c r="EK235" s="10" t="s">
        <v>113</v>
      </c>
      <c r="EL235" s="10" t="s">
        <v>113</v>
      </c>
      <c r="EM235">
        <v>0</v>
      </c>
      <c r="EN235" s="10" t="s">
        <v>113</v>
      </c>
      <c r="EO235" s="8" t="s">
        <v>113</v>
      </c>
      <c r="EP235" s="8" t="s">
        <v>113</v>
      </c>
      <c r="EQ235" t="s">
        <v>113</v>
      </c>
      <c r="ER235" t="s">
        <v>113</v>
      </c>
      <c r="ES235" t="s">
        <v>113</v>
      </c>
      <c r="ET235" t="s">
        <v>113</v>
      </c>
      <c r="EU235" t="s">
        <v>113</v>
      </c>
      <c r="EV235" t="s">
        <v>113</v>
      </c>
      <c r="EW235" s="8">
        <v>3.0999999999999961</v>
      </c>
      <c r="EX235">
        <f t="shared" si="34"/>
        <v>1.2640249999999984</v>
      </c>
      <c r="EY235" s="8">
        <v>4.399999999999995</v>
      </c>
      <c r="EZ235">
        <f t="shared" si="35"/>
        <v>1.808399999999998</v>
      </c>
      <c r="FA235" s="8">
        <v>3.7499999999999956</v>
      </c>
      <c r="FB235">
        <f t="shared" si="36"/>
        <v>1.5351562499999982</v>
      </c>
      <c r="FC235" s="8">
        <v>0.22259945069019038</v>
      </c>
      <c r="FD235" s="8">
        <v>0.11204288429652344</v>
      </c>
      <c r="FE235" s="8">
        <v>0.1673211674933569</v>
      </c>
      <c r="FF235" s="8">
        <v>0.11578624790540297</v>
      </c>
      <c r="FG235" s="8">
        <f t="shared" si="38"/>
        <v>3.8657862479053984</v>
      </c>
      <c r="FH235" t="s">
        <v>113</v>
      </c>
      <c r="FI235" t="s">
        <v>113</v>
      </c>
      <c r="FJ235" t="s">
        <v>113</v>
      </c>
    </row>
    <row r="236" spans="1:166" x14ac:dyDescent="0.2">
      <c r="A236" t="s">
        <v>182</v>
      </c>
      <c r="B236" t="s">
        <v>24</v>
      </c>
      <c r="C236" t="s">
        <v>168</v>
      </c>
      <c r="D236" t="s">
        <v>145</v>
      </c>
      <c r="E236">
        <v>1</v>
      </c>
      <c r="F236" t="s">
        <v>684</v>
      </c>
      <c r="G236">
        <v>0</v>
      </c>
      <c r="H236" s="2" t="s">
        <v>107</v>
      </c>
      <c r="I236" s="3">
        <v>30.739360000000001</v>
      </c>
      <c r="J236" s="3">
        <v>-81.465869999999995</v>
      </c>
      <c r="K236" s="3" t="s">
        <v>113</v>
      </c>
      <c r="L236" s="8">
        <v>10.525</v>
      </c>
      <c r="M236">
        <v>101</v>
      </c>
      <c r="N236">
        <v>95</v>
      </c>
      <c r="O236">
        <v>102</v>
      </c>
      <c r="P236">
        <v>123</v>
      </c>
      <c r="Q236">
        <v>19</v>
      </c>
      <c r="R236" t="s">
        <v>113</v>
      </c>
      <c r="S236">
        <v>7.4</v>
      </c>
      <c r="T236">
        <v>0.25</v>
      </c>
      <c r="U236">
        <v>1</v>
      </c>
      <c r="V236" s="9">
        <v>37</v>
      </c>
      <c r="W236" s="9">
        <v>38</v>
      </c>
      <c r="X236">
        <v>38</v>
      </c>
      <c r="Y236">
        <v>35</v>
      </c>
      <c r="Z236" s="7">
        <v>6.8733333333333322</v>
      </c>
      <c r="AA236" s="7">
        <v>7.32</v>
      </c>
      <c r="AB236">
        <v>6.63</v>
      </c>
      <c r="AC236">
        <v>6.67</v>
      </c>
      <c r="AD236">
        <v>24.3</v>
      </c>
      <c r="AE236">
        <v>22.8</v>
      </c>
      <c r="AF236">
        <v>24.8</v>
      </c>
      <c r="AG236">
        <v>25.3</v>
      </c>
      <c r="AH236" s="7" t="s">
        <v>113</v>
      </c>
      <c r="AI236" s="7" t="s">
        <v>113</v>
      </c>
      <c r="AJ236" s="7" t="s">
        <v>113</v>
      </c>
      <c r="AK236" s="7" t="s">
        <v>113</v>
      </c>
      <c r="AL236" s="8" t="s">
        <v>113</v>
      </c>
      <c r="AM236" s="8" t="s">
        <v>113</v>
      </c>
      <c r="AN236" s="8" t="s">
        <v>113</v>
      </c>
      <c r="AO236" s="8" t="s">
        <v>113</v>
      </c>
      <c r="AP236" s="8" t="s">
        <v>113</v>
      </c>
      <c r="AQ236" s="8" t="s">
        <v>113</v>
      </c>
      <c r="AR236" s="8" t="s">
        <v>113</v>
      </c>
      <c r="AS236" s="8" t="s">
        <v>113</v>
      </c>
      <c r="AT236" s="8" t="s">
        <v>113</v>
      </c>
      <c r="AU236" s="8" t="s">
        <v>113</v>
      </c>
      <c r="AV236" s="8" t="s">
        <v>113</v>
      </c>
      <c r="AW236" s="8" t="s">
        <v>113</v>
      </c>
      <c r="AX236" s="8" t="s">
        <v>113</v>
      </c>
      <c r="AY236" s="8" t="s">
        <v>113</v>
      </c>
      <c r="AZ236" s="8" t="s">
        <v>113</v>
      </c>
      <c r="BA236">
        <v>0</v>
      </c>
      <c r="BB236" s="9">
        <v>0</v>
      </c>
      <c r="BC236" s="9" t="s">
        <v>113</v>
      </c>
      <c r="BD236" s="9">
        <v>21.666666666666668</v>
      </c>
      <c r="BE236">
        <v>20</v>
      </c>
      <c r="BF236">
        <v>30</v>
      </c>
      <c r="BG236">
        <v>15</v>
      </c>
      <c r="BH236">
        <v>1</v>
      </c>
      <c r="BI236">
        <v>0</v>
      </c>
      <c r="BJ236">
        <v>0</v>
      </c>
      <c r="BK236">
        <v>11</v>
      </c>
      <c r="BL236">
        <v>12</v>
      </c>
      <c r="BM236">
        <v>12</v>
      </c>
      <c r="BN236">
        <v>14</v>
      </c>
      <c r="BO236">
        <v>12</v>
      </c>
      <c r="BP236">
        <v>18</v>
      </c>
      <c r="BQ236">
        <v>14</v>
      </c>
      <c r="BR236">
        <v>15</v>
      </c>
      <c r="BS236">
        <v>12</v>
      </c>
      <c r="BT236">
        <v>11</v>
      </c>
      <c r="BU236">
        <v>16</v>
      </c>
      <c r="BV236">
        <v>11</v>
      </c>
      <c r="BW236">
        <v>13</v>
      </c>
      <c r="BX236">
        <v>13</v>
      </c>
      <c r="BY236">
        <v>16</v>
      </c>
      <c r="BZ236">
        <v>13.333333333333334</v>
      </c>
      <c r="CA236" t="s">
        <v>113</v>
      </c>
      <c r="CB236" t="s">
        <v>113</v>
      </c>
      <c r="CC236" t="s">
        <v>113</v>
      </c>
      <c r="CD236" t="s">
        <v>113</v>
      </c>
      <c r="CE236" t="s">
        <v>113</v>
      </c>
      <c r="CF236" t="s">
        <v>113</v>
      </c>
      <c r="CG236" t="s">
        <v>113</v>
      </c>
      <c r="CH236" t="s">
        <v>113</v>
      </c>
      <c r="CI236" t="s">
        <v>113</v>
      </c>
      <c r="CJ236" t="s">
        <v>113</v>
      </c>
      <c r="CK236" t="s">
        <v>113</v>
      </c>
      <c r="CL236" t="s">
        <v>113</v>
      </c>
      <c r="CM236" t="s">
        <v>113</v>
      </c>
      <c r="CN236" t="s">
        <v>113</v>
      </c>
      <c r="CO236" t="s">
        <v>113</v>
      </c>
      <c r="CP236" t="s">
        <v>113</v>
      </c>
      <c r="CQ236">
        <v>43.333333333333336</v>
      </c>
      <c r="CR236">
        <v>44</v>
      </c>
      <c r="CS236">
        <v>50</v>
      </c>
      <c r="CT236">
        <v>36</v>
      </c>
      <c r="CU236">
        <v>3.7689221617874726</v>
      </c>
      <c r="CV236">
        <v>2.5902671654458267</v>
      </c>
      <c r="CW236">
        <v>2.1053429103532255</v>
      </c>
      <c r="CX236">
        <v>8.2099177927693514</v>
      </c>
      <c r="CY236" t="s">
        <v>113</v>
      </c>
      <c r="CZ236" t="s">
        <v>113</v>
      </c>
      <c r="DA236" t="s">
        <v>113</v>
      </c>
      <c r="DB236" t="s">
        <v>113</v>
      </c>
      <c r="DC236" t="s">
        <v>113</v>
      </c>
      <c r="DD236" t="s">
        <v>113</v>
      </c>
      <c r="DE236" t="s">
        <v>113</v>
      </c>
      <c r="DF236" t="s">
        <v>113</v>
      </c>
      <c r="DG236" t="s">
        <v>113</v>
      </c>
      <c r="DH236" t="s">
        <v>113</v>
      </c>
      <c r="DI236" t="s">
        <v>113</v>
      </c>
      <c r="DJ236">
        <v>12</v>
      </c>
      <c r="DK236">
        <v>3</v>
      </c>
      <c r="DL236">
        <v>1</v>
      </c>
      <c r="DM236">
        <v>32</v>
      </c>
      <c r="DN236">
        <v>0.66666666666666663</v>
      </c>
      <c r="DO236">
        <v>0</v>
      </c>
      <c r="DP236">
        <v>1</v>
      </c>
      <c r="DQ236">
        <v>1</v>
      </c>
      <c r="DR236">
        <v>0.33333333333333331</v>
      </c>
      <c r="DS236">
        <v>0</v>
      </c>
      <c r="DT236">
        <v>1</v>
      </c>
      <c r="DU236">
        <v>0</v>
      </c>
      <c r="DV236">
        <v>2.6666666666666665</v>
      </c>
      <c r="DW236">
        <v>3</v>
      </c>
      <c r="DX236">
        <v>4</v>
      </c>
      <c r="DY236">
        <v>1</v>
      </c>
      <c r="DZ236">
        <v>33.666666666666664</v>
      </c>
      <c r="EA236">
        <v>37</v>
      </c>
      <c r="EB236">
        <v>58</v>
      </c>
      <c r="EC236">
        <v>6</v>
      </c>
      <c r="ED236">
        <v>0</v>
      </c>
      <c r="EE236">
        <v>0</v>
      </c>
      <c r="EF236">
        <v>0</v>
      </c>
      <c r="EG236">
        <v>1</v>
      </c>
      <c r="EH236" s="4" t="s">
        <v>115</v>
      </c>
      <c r="EI236" s="10" t="s">
        <v>113</v>
      </c>
      <c r="EJ236" s="10" t="s">
        <v>113</v>
      </c>
      <c r="EK236" s="10" t="s">
        <v>113</v>
      </c>
      <c r="EL236" s="10" t="s">
        <v>113</v>
      </c>
      <c r="EM236">
        <v>0</v>
      </c>
      <c r="EN236" s="10" t="s">
        <v>113</v>
      </c>
      <c r="EO236" s="8" t="s">
        <v>113</v>
      </c>
      <c r="EP236" s="8" t="s">
        <v>113</v>
      </c>
      <c r="EQ236" t="s">
        <v>113</v>
      </c>
      <c r="ER236" t="s">
        <v>113</v>
      </c>
      <c r="ES236" t="s">
        <v>113</v>
      </c>
      <c r="ET236" t="s">
        <v>113</v>
      </c>
      <c r="EU236" t="s">
        <v>113</v>
      </c>
      <c r="EV236" t="s">
        <v>113</v>
      </c>
      <c r="EW236" s="8">
        <v>2.4000000000000021</v>
      </c>
      <c r="EX236">
        <f t="shared" si="34"/>
        <v>0.97440000000000093</v>
      </c>
      <c r="EY236" s="8">
        <v>4.6999999999999975</v>
      </c>
      <c r="EZ236">
        <f t="shared" si="35"/>
        <v>1.9352249999999989</v>
      </c>
      <c r="FA236" s="8">
        <v>3.55</v>
      </c>
      <c r="FB236">
        <f t="shared" si="36"/>
        <v>1.45150625</v>
      </c>
      <c r="FC236" s="8">
        <v>0.17600830236134896</v>
      </c>
      <c r="FD236" s="8">
        <v>1.9513540423879112</v>
      </c>
      <c r="FE236" s="8">
        <v>1.06368117237463</v>
      </c>
      <c r="FF236" s="8">
        <v>0.73606737128324395</v>
      </c>
      <c r="FG236" s="8">
        <f t="shared" si="38"/>
        <v>4.2860673712832433</v>
      </c>
      <c r="FH236" t="s">
        <v>113</v>
      </c>
      <c r="FI236" t="s">
        <v>113</v>
      </c>
      <c r="FJ236" t="s">
        <v>113</v>
      </c>
    </row>
    <row r="237" spans="1:166" x14ac:dyDescent="0.2">
      <c r="A237" t="s">
        <v>183</v>
      </c>
      <c r="B237" t="s">
        <v>24</v>
      </c>
      <c r="C237" t="s">
        <v>168</v>
      </c>
      <c r="D237" t="s">
        <v>146</v>
      </c>
      <c r="E237">
        <v>2</v>
      </c>
      <c r="F237" t="s">
        <v>684</v>
      </c>
      <c r="G237">
        <v>0</v>
      </c>
      <c r="H237" s="2" t="s">
        <v>107</v>
      </c>
      <c r="I237" s="3">
        <v>30.738689999999998</v>
      </c>
      <c r="J237" s="3">
        <v>-81.466200000000001</v>
      </c>
      <c r="K237" s="3" t="s">
        <v>113</v>
      </c>
      <c r="L237" s="8">
        <v>12.675000000000001</v>
      </c>
      <c r="M237">
        <v>118</v>
      </c>
      <c r="N237">
        <v>98</v>
      </c>
      <c r="O237">
        <v>123</v>
      </c>
      <c r="P237">
        <v>168</v>
      </c>
      <c r="Q237">
        <v>29</v>
      </c>
      <c r="R237" t="s">
        <v>113</v>
      </c>
      <c r="S237">
        <v>18.5</v>
      </c>
      <c r="T237">
        <v>0</v>
      </c>
      <c r="U237">
        <v>0</v>
      </c>
      <c r="V237" s="9">
        <v>42.5</v>
      </c>
      <c r="W237" s="9">
        <v>43</v>
      </c>
      <c r="X237">
        <v>42</v>
      </c>
      <c r="Y237">
        <v>42.5</v>
      </c>
      <c r="Z237" s="7">
        <v>6.8433333333333337</v>
      </c>
      <c r="AA237" s="7">
        <v>6.58</v>
      </c>
      <c r="AB237">
        <v>7.21</v>
      </c>
      <c r="AC237">
        <v>6.74</v>
      </c>
      <c r="AD237">
        <v>24.450000000000003</v>
      </c>
      <c r="AE237">
        <v>24.8</v>
      </c>
      <c r="AF237">
        <v>24.1</v>
      </c>
      <c r="AG237" t="s">
        <v>111</v>
      </c>
      <c r="AH237" s="7" t="s">
        <v>113</v>
      </c>
      <c r="AI237" s="7" t="s">
        <v>113</v>
      </c>
      <c r="AJ237" s="7" t="s">
        <v>113</v>
      </c>
      <c r="AK237" s="7" t="s">
        <v>113</v>
      </c>
      <c r="AL237" s="8" t="s">
        <v>113</v>
      </c>
      <c r="AM237" s="8" t="s">
        <v>113</v>
      </c>
      <c r="AN237" s="8" t="s">
        <v>113</v>
      </c>
      <c r="AO237" s="8" t="s">
        <v>113</v>
      </c>
      <c r="AP237" s="8" t="s">
        <v>113</v>
      </c>
      <c r="AQ237" s="8" t="s">
        <v>113</v>
      </c>
      <c r="AR237" s="8" t="s">
        <v>113</v>
      </c>
      <c r="AS237" s="8" t="s">
        <v>113</v>
      </c>
      <c r="AT237" s="8" t="s">
        <v>113</v>
      </c>
      <c r="AU237" s="8" t="s">
        <v>113</v>
      </c>
      <c r="AV237" s="8" t="s">
        <v>113</v>
      </c>
      <c r="AW237" s="8" t="s">
        <v>113</v>
      </c>
      <c r="AX237" s="8" t="s">
        <v>113</v>
      </c>
      <c r="AY237" s="8" t="s">
        <v>113</v>
      </c>
      <c r="AZ237" s="8" t="s">
        <v>113</v>
      </c>
      <c r="BA237">
        <v>0</v>
      </c>
      <c r="BB237" s="9">
        <v>0</v>
      </c>
      <c r="BC237" s="9" t="s">
        <v>113</v>
      </c>
      <c r="BD237" s="9">
        <v>21.666666666666668</v>
      </c>
      <c r="BE237">
        <v>5</v>
      </c>
      <c r="BF237">
        <v>45</v>
      </c>
      <c r="BG237">
        <v>15</v>
      </c>
      <c r="BH237">
        <v>1</v>
      </c>
      <c r="BI237">
        <v>0</v>
      </c>
      <c r="BJ237">
        <v>0</v>
      </c>
      <c r="BK237">
        <v>16</v>
      </c>
      <c r="BL237">
        <v>15</v>
      </c>
      <c r="BM237">
        <v>19</v>
      </c>
      <c r="BN237">
        <v>19</v>
      </c>
      <c r="BO237">
        <v>15</v>
      </c>
      <c r="BP237">
        <v>19</v>
      </c>
      <c r="BQ237">
        <v>14</v>
      </c>
      <c r="BR237">
        <v>16</v>
      </c>
      <c r="BS237">
        <v>19</v>
      </c>
      <c r="BT237">
        <v>29</v>
      </c>
      <c r="BU237">
        <v>16</v>
      </c>
      <c r="BV237">
        <v>19</v>
      </c>
      <c r="BW237">
        <v>17</v>
      </c>
      <c r="BX237">
        <v>18</v>
      </c>
      <c r="BY237">
        <v>11</v>
      </c>
      <c r="BZ237">
        <v>17.466666666666665</v>
      </c>
      <c r="CA237" t="s">
        <v>113</v>
      </c>
      <c r="CB237" t="s">
        <v>113</v>
      </c>
      <c r="CC237" t="s">
        <v>113</v>
      </c>
      <c r="CD237" t="s">
        <v>113</v>
      </c>
      <c r="CE237" t="s">
        <v>113</v>
      </c>
      <c r="CF237" t="s">
        <v>113</v>
      </c>
      <c r="CG237" t="s">
        <v>113</v>
      </c>
      <c r="CH237" t="s">
        <v>113</v>
      </c>
      <c r="CI237" t="s">
        <v>113</v>
      </c>
      <c r="CJ237" t="s">
        <v>113</v>
      </c>
      <c r="CK237" t="s">
        <v>113</v>
      </c>
      <c r="CL237" t="s">
        <v>113</v>
      </c>
      <c r="CM237" t="s">
        <v>113</v>
      </c>
      <c r="CN237" t="s">
        <v>113</v>
      </c>
      <c r="CO237" t="s">
        <v>113</v>
      </c>
      <c r="CP237" t="s">
        <v>113</v>
      </c>
      <c r="CQ237">
        <v>37.666666666666664</v>
      </c>
      <c r="CR237">
        <v>35</v>
      </c>
      <c r="CS237">
        <v>42</v>
      </c>
      <c r="CT237">
        <v>36</v>
      </c>
      <c r="CU237">
        <v>3.6287755300442308</v>
      </c>
      <c r="CV237">
        <v>2.8602943026588865</v>
      </c>
      <c r="CW237">
        <v>2.5348441720681252</v>
      </c>
      <c r="CX237">
        <v>12.614465008880511</v>
      </c>
      <c r="CY237" t="s">
        <v>113</v>
      </c>
      <c r="CZ237" t="s">
        <v>113</v>
      </c>
      <c r="DA237" t="s">
        <v>113</v>
      </c>
      <c r="DB237" t="s">
        <v>113</v>
      </c>
      <c r="DC237" t="s">
        <v>113</v>
      </c>
      <c r="DD237" t="s">
        <v>113</v>
      </c>
      <c r="DE237" t="s">
        <v>113</v>
      </c>
      <c r="DF237" t="s">
        <v>113</v>
      </c>
      <c r="DG237" t="s">
        <v>113</v>
      </c>
      <c r="DH237" t="s">
        <v>113</v>
      </c>
      <c r="DI237" t="s">
        <v>113</v>
      </c>
      <c r="DJ237">
        <v>31</v>
      </c>
      <c r="DK237">
        <v>30</v>
      </c>
      <c r="DL237">
        <v>29</v>
      </c>
      <c r="DM237">
        <v>34</v>
      </c>
      <c r="DN237">
        <v>1.3333333333333333</v>
      </c>
      <c r="DO237">
        <v>0</v>
      </c>
      <c r="DP237">
        <v>4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5</v>
      </c>
      <c r="DW237">
        <v>3</v>
      </c>
      <c r="DX237">
        <v>10</v>
      </c>
      <c r="DY237">
        <v>2</v>
      </c>
      <c r="DZ237">
        <v>10</v>
      </c>
      <c r="EA237">
        <v>8</v>
      </c>
      <c r="EB237">
        <v>15</v>
      </c>
      <c r="EC237">
        <v>7</v>
      </c>
      <c r="ED237">
        <v>0</v>
      </c>
      <c r="EE237">
        <v>0</v>
      </c>
      <c r="EF237">
        <v>0</v>
      </c>
      <c r="EG237">
        <v>1</v>
      </c>
      <c r="EH237" s="4" t="s">
        <v>112</v>
      </c>
      <c r="EI237" s="10" t="s">
        <v>113</v>
      </c>
      <c r="EJ237" s="10" t="s">
        <v>113</v>
      </c>
      <c r="EK237" s="10" t="s">
        <v>113</v>
      </c>
      <c r="EL237" s="10" t="s">
        <v>113</v>
      </c>
      <c r="EM237">
        <v>0</v>
      </c>
      <c r="EN237" s="10" t="s">
        <v>113</v>
      </c>
      <c r="EO237" s="8" t="s">
        <v>113</v>
      </c>
      <c r="EP237" s="8" t="s">
        <v>113</v>
      </c>
      <c r="EQ237" t="s">
        <v>113</v>
      </c>
      <c r="ER237" t="s">
        <v>113</v>
      </c>
      <c r="ES237" t="s">
        <v>113</v>
      </c>
      <c r="ET237" t="s">
        <v>113</v>
      </c>
      <c r="EU237" t="s">
        <v>113</v>
      </c>
      <c r="EV237" t="s">
        <v>113</v>
      </c>
      <c r="EW237" s="8">
        <v>1.6000000000000014</v>
      </c>
      <c r="EX237">
        <f t="shared" si="34"/>
        <v>0.64640000000000053</v>
      </c>
      <c r="EY237" s="8">
        <v>3.100000000000005</v>
      </c>
      <c r="EZ237">
        <f t="shared" si="35"/>
        <v>1.2640250000000022</v>
      </c>
      <c r="FA237" s="8">
        <v>2.3500000000000032</v>
      </c>
      <c r="FB237">
        <f t="shared" si="36"/>
        <v>0.9538062500000013</v>
      </c>
      <c r="FC237" s="8">
        <v>9.384519370882799E-2</v>
      </c>
      <c r="FD237" s="8">
        <v>0.29768470406276804</v>
      </c>
      <c r="FE237" s="8">
        <v>0.19576494888579801</v>
      </c>
      <c r="FF237" s="8">
        <v>0.13546934462897223</v>
      </c>
      <c r="FG237" s="8">
        <f t="shared" si="38"/>
        <v>2.4854693446289753</v>
      </c>
      <c r="FH237" t="s">
        <v>113</v>
      </c>
      <c r="FI237" t="s">
        <v>113</v>
      </c>
      <c r="FJ237" t="s">
        <v>113</v>
      </c>
    </row>
    <row r="238" spans="1:166" x14ac:dyDescent="0.2">
      <c r="A238" t="s">
        <v>184</v>
      </c>
      <c r="B238" t="s">
        <v>24</v>
      </c>
      <c r="C238" t="s">
        <v>168</v>
      </c>
      <c r="D238" t="s">
        <v>147</v>
      </c>
      <c r="E238">
        <v>3</v>
      </c>
      <c r="F238" t="s">
        <v>684</v>
      </c>
      <c r="G238">
        <v>0</v>
      </c>
      <c r="H238" s="2" t="s">
        <v>107</v>
      </c>
      <c r="I238" s="3">
        <v>30.737649999999999</v>
      </c>
      <c r="J238" s="3">
        <v>-81.465760000000003</v>
      </c>
      <c r="K238" s="3" t="s">
        <v>113</v>
      </c>
      <c r="L238" s="8">
        <v>12.5</v>
      </c>
      <c r="M238">
        <v>142</v>
      </c>
      <c r="N238">
        <v>106</v>
      </c>
      <c r="O238">
        <v>126</v>
      </c>
      <c r="P238">
        <v>126</v>
      </c>
      <c r="Q238">
        <v>17</v>
      </c>
      <c r="R238" t="s">
        <v>113</v>
      </c>
      <c r="S238">
        <v>3.7</v>
      </c>
      <c r="T238">
        <v>0</v>
      </c>
      <c r="U238">
        <v>0</v>
      </c>
      <c r="V238" s="9">
        <v>37.5</v>
      </c>
      <c r="W238" s="9">
        <v>37.5</v>
      </c>
      <c r="X238">
        <v>37.5</v>
      </c>
      <c r="Y238">
        <v>37.5</v>
      </c>
      <c r="Z238" s="7">
        <v>6.6166666666666671</v>
      </c>
      <c r="AA238" s="7">
        <v>6.71</v>
      </c>
      <c r="AB238">
        <v>6.77</v>
      </c>
      <c r="AC238">
        <v>6.37</v>
      </c>
      <c r="AD238">
        <v>25.799999999999997</v>
      </c>
      <c r="AE238">
        <v>25.9</v>
      </c>
      <c r="AF238">
        <v>25.7</v>
      </c>
      <c r="AG238">
        <v>25.8</v>
      </c>
      <c r="AH238" s="7" t="s">
        <v>113</v>
      </c>
      <c r="AI238" s="7" t="s">
        <v>113</v>
      </c>
      <c r="AJ238" s="7" t="s">
        <v>113</v>
      </c>
      <c r="AK238" s="7" t="s">
        <v>113</v>
      </c>
      <c r="AL238" s="8" t="s">
        <v>113</v>
      </c>
      <c r="AM238" s="8" t="s">
        <v>113</v>
      </c>
      <c r="AN238" s="8" t="s">
        <v>113</v>
      </c>
      <c r="AO238" s="8" t="s">
        <v>113</v>
      </c>
      <c r="AP238" s="8" t="s">
        <v>113</v>
      </c>
      <c r="AQ238" s="8" t="s">
        <v>113</v>
      </c>
      <c r="AR238" s="8" t="s">
        <v>113</v>
      </c>
      <c r="AS238" s="8" t="s">
        <v>113</v>
      </c>
      <c r="AT238" s="8" t="s">
        <v>113</v>
      </c>
      <c r="AU238" s="8" t="s">
        <v>113</v>
      </c>
      <c r="AV238" s="8" t="s">
        <v>113</v>
      </c>
      <c r="AW238" s="8" t="s">
        <v>113</v>
      </c>
      <c r="AX238" s="8" t="s">
        <v>113</v>
      </c>
      <c r="AY238" s="8" t="s">
        <v>113</v>
      </c>
      <c r="AZ238" s="8" t="s">
        <v>113</v>
      </c>
      <c r="BA238">
        <v>0</v>
      </c>
      <c r="BB238" s="9">
        <v>0</v>
      </c>
      <c r="BC238" s="9" t="s">
        <v>113</v>
      </c>
      <c r="BD238" s="9">
        <v>3.3333333333333335</v>
      </c>
      <c r="BE238">
        <v>5</v>
      </c>
      <c r="BF238">
        <v>5</v>
      </c>
      <c r="BG238">
        <v>0</v>
      </c>
      <c r="BH238">
        <v>1</v>
      </c>
      <c r="BI238">
        <v>0</v>
      </c>
      <c r="BJ238">
        <v>0</v>
      </c>
      <c r="BK238">
        <v>15</v>
      </c>
      <c r="BL238">
        <v>14</v>
      </c>
      <c r="BM238">
        <v>13</v>
      </c>
      <c r="BN238">
        <v>18</v>
      </c>
      <c r="BO238">
        <v>18</v>
      </c>
      <c r="BP238">
        <v>18</v>
      </c>
      <c r="BQ238">
        <v>16</v>
      </c>
      <c r="BR238">
        <v>16</v>
      </c>
      <c r="BS238">
        <v>15</v>
      </c>
      <c r="BT238">
        <v>22</v>
      </c>
      <c r="BU238">
        <v>17</v>
      </c>
      <c r="BV238">
        <v>17</v>
      </c>
      <c r="BW238">
        <v>14</v>
      </c>
      <c r="BX238">
        <v>17</v>
      </c>
      <c r="BY238">
        <v>15</v>
      </c>
      <c r="BZ238">
        <v>16.333333333333332</v>
      </c>
      <c r="CA238" t="s">
        <v>113</v>
      </c>
      <c r="CB238" t="s">
        <v>113</v>
      </c>
      <c r="CC238" t="s">
        <v>113</v>
      </c>
      <c r="CD238" t="s">
        <v>113</v>
      </c>
      <c r="CE238" t="s">
        <v>113</v>
      </c>
      <c r="CF238" t="s">
        <v>113</v>
      </c>
      <c r="CG238" t="s">
        <v>113</v>
      </c>
      <c r="CH238" t="s">
        <v>113</v>
      </c>
      <c r="CI238" t="s">
        <v>113</v>
      </c>
      <c r="CJ238" t="s">
        <v>113</v>
      </c>
      <c r="CK238" t="s">
        <v>113</v>
      </c>
      <c r="CL238" t="s">
        <v>113</v>
      </c>
      <c r="CM238" t="s">
        <v>113</v>
      </c>
      <c r="CN238" t="s">
        <v>113</v>
      </c>
      <c r="CO238" t="s">
        <v>113</v>
      </c>
      <c r="CP238" t="s">
        <v>113</v>
      </c>
      <c r="CQ238">
        <v>29</v>
      </c>
      <c r="CR238">
        <v>18</v>
      </c>
      <c r="CS238">
        <v>34</v>
      </c>
      <c r="CT238">
        <v>35</v>
      </c>
      <c r="CU238">
        <v>3.3672958299864741</v>
      </c>
      <c r="CV238">
        <v>2.7932080094425169</v>
      </c>
      <c r="CW238">
        <v>2.2003436896804334</v>
      </c>
      <c r="CX238">
        <v>9.0281158365297323</v>
      </c>
      <c r="CY238" t="s">
        <v>113</v>
      </c>
      <c r="CZ238" t="s">
        <v>113</v>
      </c>
      <c r="DA238" t="s">
        <v>113</v>
      </c>
      <c r="DB238" t="s">
        <v>113</v>
      </c>
      <c r="DC238" t="s">
        <v>113</v>
      </c>
      <c r="DD238" t="s">
        <v>113</v>
      </c>
      <c r="DE238" t="s">
        <v>113</v>
      </c>
      <c r="DF238" t="s">
        <v>113</v>
      </c>
      <c r="DG238" t="s">
        <v>113</v>
      </c>
      <c r="DH238" t="s">
        <v>113</v>
      </c>
      <c r="DI238" t="s">
        <v>113</v>
      </c>
      <c r="DJ238">
        <v>9.3333333333333339</v>
      </c>
      <c r="DK238">
        <v>21</v>
      </c>
      <c r="DL238">
        <v>4</v>
      </c>
      <c r="DM238">
        <v>3</v>
      </c>
      <c r="DN238">
        <v>1.6666666666666667</v>
      </c>
      <c r="DO238">
        <v>3</v>
      </c>
      <c r="DP238">
        <v>1</v>
      </c>
      <c r="DQ238">
        <v>1</v>
      </c>
      <c r="DR238">
        <v>0</v>
      </c>
      <c r="DS238">
        <v>0</v>
      </c>
      <c r="DT238">
        <v>0</v>
      </c>
      <c r="DU238">
        <v>0</v>
      </c>
      <c r="DV238">
        <v>4.333333333333333</v>
      </c>
      <c r="DW238">
        <v>4</v>
      </c>
      <c r="DX238">
        <v>3</v>
      </c>
      <c r="DY238">
        <v>6</v>
      </c>
      <c r="DZ238">
        <v>9.6666666666666661</v>
      </c>
      <c r="EA238">
        <v>3</v>
      </c>
      <c r="EB238">
        <v>15</v>
      </c>
      <c r="EC238">
        <v>11</v>
      </c>
      <c r="ED238">
        <v>0</v>
      </c>
      <c r="EE238">
        <v>0</v>
      </c>
      <c r="EF238">
        <v>0</v>
      </c>
      <c r="EG238">
        <v>0</v>
      </c>
      <c r="EH238" s="4" t="s">
        <v>113</v>
      </c>
      <c r="EI238" s="10" t="s">
        <v>113</v>
      </c>
      <c r="EJ238" s="10" t="s">
        <v>113</v>
      </c>
      <c r="EK238" s="10" t="s">
        <v>113</v>
      </c>
      <c r="EL238" s="10" t="s">
        <v>113</v>
      </c>
      <c r="EM238">
        <v>0</v>
      </c>
      <c r="EN238" s="10" t="s">
        <v>113</v>
      </c>
      <c r="EO238" s="8" t="s">
        <v>113</v>
      </c>
      <c r="EP238" s="8" t="s">
        <v>113</v>
      </c>
      <c r="EQ238" t="s">
        <v>113</v>
      </c>
      <c r="ER238" t="s">
        <v>113</v>
      </c>
      <c r="ES238" t="s">
        <v>113</v>
      </c>
      <c r="ET238" t="s">
        <v>113</v>
      </c>
      <c r="EU238" t="s">
        <v>113</v>
      </c>
      <c r="EV238" t="s">
        <v>113</v>
      </c>
      <c r="EW238" s="8">
        <v>2.1999999999999975</v>
      </c>
      <c r="EX238">
        <f t="shared" si="34"/>
        <v>0.892099999999999</v>
      </c>
      <c r="EY238" s="8">
        <v>4.5999999999999996</v>
      </c>
      <c r="EZ238">
        <f t="shared" si="35"/>
        <v>1.8928999999999998</v>
      </c>
      <c r="FA238" s="8">
        <v>3.3999999999999986</v>
      </c>
      <c r="FB238">
        <f t="shared" si="36"/>
        <v>1.3888999999999994</v>
      </c>
      <c r="FC238" s="8">
        <v>0.34599803859879891</v>
      </c>
      <c r="FD238" s="8">
        <v>0.26848870076606057</v>
      </c>
      <c r="FE238" s="8">
        <v>0.30724336968242971</v>
      </c>
      <c r="FF238" s="8">
        <v>0.21261241182024135</v>
      </c>
      <c r="FG238" s="8">
        <f t="shared" si="38"/>
        <v>3.6126124118202401</v>
      </c>
      <c r="FH238" t="s">
        <v>113</v>
      </c>
      <c r="FI238" t="s">
        <v>113</v>
      </c>
      <c r="FJ238" t="s">
        <v>113</v>
      </c>
    </row>
    <row r="239" spans="1:166" x14ac:dyDescent="0.2">
      <c r="A239" t="s">
        <v>185</v>
      </c>
      <c r="B239" t="s">
        <v>24</v>
      </c>
      <c r="C239" t="s">
        <v>168</v>
      </c>
      <c r="D239" t="s">
        <v>148</v>
      </c>
      <c r="E239">
        <v>4</v>
      </c>
      <c r="F239" t="s">
        <v>684</v>
      </c>
      <c r="G239">
        <v>0</v>
      </c>
      <c r="H239" s="2" t="s">
        <v>107</v>
      </c>
      <c r="I239" s="3">
        <v>30.73658</v>
      </c>
      <c r="J239" s="3">
        <v>-81.465630000000004</v>
      </c>
      <c r="K239" s="3" t="s">
        <v>113</v>
      </c>
      <c r="L239" s="8">
        <v>6.95</v>
      </c>
      <c r="M239">
        <v>76</v>
      </c>
      <c r="N239">
        <v>62</v>
      </c>
      <c r="O239">
        <v>73</v>
      </c>
      <c r="P239">
        <v>67</v>
      </c>
      <c r="Q239">
        <v>10</v>
      </c>
      <c r="R239" t="s">
        <v>113</v>
      </c>
      <c r="S239">
        <v>3.7</v>
      </c>
      <c r="T239">
        <v>0</v>
      </c>
      <c r="U239">
        <v>0</v>
      </c>
      <c r="V239" s="9">
        <v>37.333333333333336</v>
      </c>
      <c r="W239" s="9">
        <v>37</v>
      </c>
      <c r="X239">
        <v>36</v>
      </c>
      <c r="Y239">
        <v>39</v>
      </c>
      <c r="Z239" s="7">
        <v>6.8466666666666667</v>
      </c>
      <c r="AA239" s="7">
        <v>6.85</v>
      </c>
      <c r="AB239">
        <v>6.8</v>
      </c>
      <c r="AC239">
        <v>6.89</v>
      </c>
      <c r="AD239">
        <v>23.900000000000002</v>
      </c>
      <c r="AE239">
        <v>24.4</v>
      </c>
      <c r="AF239">
        <v>24.5</v>
      </c>
      <c r="AG239">
        <v>22.8</v>
      </c>
      <c r="AH239" s="7" t="s">
        <v>113</v>
      </c>
      <c r="AI239" s="7" t="s">
        <v>113</v>
      </c>
      <c r="AJ239" s="7" t="s">
        <v>113</v>
      </c>
      <c r="AK239" s="7" t="s">
        <v>113</v>
      </c>
      <c r="AL239" s="8" t="s">
        <v>113</v>
      </c>
      <c r="AM239" s="8" t="s">
        <v>113</v>
      </c>
      <c r="AN239" s="8" t="s">
        <v>113</v>
      </c>
      <c r="AO239" s="8" t="s">
        <v>113</v>
      </c>
      <c r="AP239" s="8" t="s">
        <v>113</v>
      </c>
      <c r="AQ239" s="8" t="s">
        <v>113</v>
      </c>
      <c r="AR239" s="8" t="s">
        <v>113</v>
      </c>
      <c r="AS239" s="8" t="s">
        <v>113</v>
      </c>
      <c r="AT239" s="8" t="s">
        <v>113</v>
      </c>
      <c r="AU239" s="8" t="s">
        <v>113</v>
      </c>
      <c r="AV239" s="8" t="s">
        <v>113</v>
      </c>
      <c r="AW239" s="8" t="s">
        <v>113</v>
      </c>
      <c r="AX239" s="8" t="s">
        <v>113</v>
      </c>
      <c r="AY239" s="8" t="s">
        <v>113</v>
      </c>
      <c r="AZ239" s="8" t="s">
        <v>113</v>
      </c>
      <c r="BA239">
        <v>0</v>
      </c>
      <c r="BB239" s="9">
        <v>0</v>
      </c>
      <c r="BC239" s="9" t="s">
        <v>113</v>
      </c>
      <c r="BD239" s="9">
        <v>13.333333333333334</v>
      </c>
      <c r="BE239">
        <v>10</v>
      </c>
      <c r="BF239">
        <v>15</v>
      </c>
      <c r="BG239">
        <v>15</v>
      </c>
      <c r="BH239">
        <v>1</v>
      </c>
      <c r="BI239">
        <v>0</v>
      </c>
      <c r="BJ239">
        <v>0</v>
      </c>
      <c r="BK239">
        <v>19</v>
      </c>
      <c r="BL239">
        <v>20</v>
      </c>
      <c r="BM239">
        <v>21</v>
      </c>
      <c r="BN239">
        <v>22</v>
      </c>
      <c r="BO239">
        <v>21</v>
      </c>
      <c r="BP239">
        <v>23</v>
      </c>
      <c r="BQ239">
        <v>16</v>
      </c>
      <c r="BR239">
        <v>18</v>
      </c>
      <c r="BS239">
        <v>16</v>
      </c>
      <c r="BT239">
        <v>28</v>
      </c>
      <c r="BU239">
        <v>20</v>
      </c>
      <c r="BV239">
        <v>27</v>
      </c>
      <c r="BW239">
        <v>19</v>
      </c>
      <c r="BX239">
        <v>18</v>
      </c>
      <c r="BY239">
        <v>21</v>
      </c>
      <c r="BZ239">
        <v>20.6</v>
      </c>
      <c r="CA239" t="s">
        <v>113</v>
      </c>
      <c r="CB239" t="s">
        <v>113</v>
      </c>
      <c r="CC239" t="s">
        <v>113</v>
      </c>
      <c r="CD239" t="s">
        <v>113</v>
      </c>
      <c r="CE239" t="s">
        <v>113</v>
      </c>
      <c r="CF239" t="s">
        <v>113</v>
      </c>
      <c r="CG239" t="s">
        <v>113</v>
      </c>
      <c r="CH239" t="s">
        <v>113</v>
      </c>
      <c r="CI239" t="s">
        <v>113</v>
      </c>
      <c r="CJ239" t="s">
        <v>113</v>
      </c>
      <c r="CK239" t="s">
        <v>113</v>
      </c>
      <c r="CL239" t="s">
        <v>113</v>
      </c>
      <c r="CM239" t="s">
        <v>113</v>
      </c>
      <c r="CN239" t="s">
        <v>113</v>
      </c>
      <c r="CO239" t="s">
        <v>113</v>
      </c>
      <c r="CP239" t="s">
        <v>113</v>
      </c>
      <c r="CQ239">
        <v>31.333333333333332</v>
      </c>
      <c r="CR239">
        <v>17</v>
      </c>
      <c r="CS239">
        <v>33</v>
      </c>
      <c r="CT239">
        <v>44</v>
      </c>
      <c r="CU239">
        <v>3.4446824936018943</v>
      </c>
      <c r="CV239">
        <v>3.0252910757955354</v>
      </c>
      <c r="CW239">
        <v>2.7215910254839337</v>
      </c>
      <c r="CX239">
        <v>15.204493748139818</v>
      </c>
      <c r="CY239" t="s">
        <v>113</v>
      </c>
      <c r="CZ239" t="s">
        <v>113</v>
      </c>
      <c r="DA239" t="s">
        <v>113</v>
      </c>
      <c r="DB239" t="s">
        <v>113</v>
      </c>
      <c r="DC239" t="s">
        <v>113</v>
      </c>
      <c r="DD239" t="s">
        <v>113</v>
      </c>
      <c r="DE239" t="s">
        <v>113</v>
      </c>
      <c r="DF239" t="s">
        <v>113</v>
      </c>
      <c r="DG239" t="s">
        <v>113</v>
      </c>
      <c r="DH239" t="s">
        <v>113</v>
      </c>
      <c r="DI239" t="s">
        <v>113</v>
      </c>
      <c r="DJ239">
        <v>0.66666666666666663</v>
      </c>
      <c r="DK239">
        <v>0</v>
      </c>
      <c r="DL239">
        <v>2</v>
      </c>
      <c r="DM239">
        <v>0</v>
      </c>
      <c r="DN239">
        <v>1</v>
      </c>
      <c r="DO239">
        <v>1</v>
      </c>
      <c r="DP239">
        <v>1</v>
      </c>
      <c r="DQ239">
        <v>1</v>
      </c>
      <c r="DR239">
        <v>0</v>
      </c>
      <c r="DS239">
        <v>0</v>
      </c>
      <c r="DT239">
        <v>0</v>
      </c>
      <c r="DU239">
        <v>0</v>
      </c>
      <c r="DV239">
        <v>6.333333333333333</v>
      </c>
      <c r="DW239">
        <v>4</v>
      </c>
      <c r="DX239">
        <v>4</v>
      </c>
      <c r="DY239">
        <v>11</v>
      </c>
      <c r="DZ239">
        <v>11.666666666666666</v>
      </c>
      <c r="EA239">
        <v>15</v>
      </c>
      <c r="EB239">
        <v>3</v>
      </c>
      <c r="EC239">
        <v>17</v>
      </c>
      <c r="ED239">
        <v>0</v>
      </c>
      <c r="EE239">
        <v>0</v>
      </c>
      <c r="EF239">
        <v>0</v>
      </c>
      <c r="EG239">
        <v>3</v>
      </c>
      <c r="EH239" s="4" t="s">
        <v>118</v>
      </c>
      <c r="EI239" s="10" t="s">
        <v>113</v>
      </c>
      <c r="EJ239" s="10" t="s">
        <v>113</v>
      </c>
      <c r="EK239" s="10" t="s">
        <v>113</v>
      </c>
      <c r="EL239" s="10" t="s">
        <v>113</v>
      </c>
      <c r="EM239">
        <v>0</v>
      </c>
      <c r="EN239" s="10" t="s">
        <v>113</v>
      </c>
      <c r="EO239" s="8" t="s">
        <v>113</v>
      </c>
      <c r="EP239" s="8" t="s">
        <v>113</v>
      </c>
      <c r="EQ239" t="s">
        <v>113</v>
      </c>
      <c r="ER239" t="s">
        <v>113</v>
      </c>
      <c r="ES239" t="s">
        <v>113</v>
      </c>
      <c r="ET239" t="s">
        <v>113</v>
      </c>
      <c r="EU239" t="s">
        <v>113</v>
      </c>
      <c r="EV239" t="s">
        <v>113</v>
      </c>
      <c r="EW239" s="8">
        <v>20.6</v>
      </c>
      <c r="EX239">
        <f t="shared" si="34"/>
        <v>9.3009000000000004</v>
      </c>
      <c r="EY239" s="8">
        <v>19.100000000000001</v>
      </c>
      <c r="EZ239">
        <f t="shared" si="35"/>
        <v>8.5520250000000004</v>
      </c>
      <c r="FA239" s="8">
        <v>19.850000000000001</v>
      </c>
      <c r="FB239">
        <f t="shared" si="36"/>
        <v>8.9250562500000008</v>
      </c>
      <c r="FC239" s="8">
        <v>5.8790091155485751</v>
      </c>
      <c r="FD239" s="8">
        <v>2.2344897445674872</v>
      </c>
      <c r="FE239" s="8">
        <v>4.0567494300580309</v>
      </c>
      <c r="FF239" s="8">
        <v>2.8072706056001571</v>
      </c>
      <c r="FG239" s="8">
        <f t="shared" si="38"/>
        <v>22.657270605600157</v>
      </c>
      <c r="FH239" t="s">
        <v>113</v>
      </c>
      <c r="FI239" t="s">
        <v>113</v>
      </c>
      <c r="FJ239" t="s">
        <v>113</v>
      </c>
    </row>
    <row r="240" spans="1:166" x14ac:dyDescent="0.2">
      <c r="A240" t="s">
        <v>178</v>
      </c>
      <c r="B240" t="s">
        <v>23</v>
      </c>
      <c r="C240" t="s">
        <v>168</v>
      </c>
      <c r="D240" t="s">
        <v>149</v>
      </c>
      <c r="E240">
        <v>1</v>
      </c>
      <c r="F240" t="s">
        <v>684</v>
      </c>
      <c r="G240">
        <v>0</v>
      </c>
      <c r="H240" s="2" t="s">
        <v>116</v>
      </c>
      <c r="I240" s="3">
        <v>30.745349999999998</v>
      </c>
      <c r="J240" s="3">
        <v>-81.473680000000002</v>
      </c>
      <c r="K240" s="3" t="s">
        <v>113</v>
      </c>
      <c r="L240" s="8">
        <v>4.55</v>
      </c>
      <c r="M240">
        <v>88</v>
      </c>
      <c r="N240">
        <v>35</v>
      </c>
      <c r="O240">
        <v>26</v>
      </c>
      <c r="P240">
        <v>33</v>
      </c>
      <c r="Q240">
        <v>15</v>
      </c>
      <c r="R240" t="s">
        <v>113</v>
      </c>
      <c r="S240">
        <v>11.100000000000001</v>
      </c>
      <c r="T240">
        <v>0.5</v>
      </c>
      <c r="U240">
        <v>2</v>
      </c>
      <c r="V240" s="9">
        <v>38.666666666666664</v>
      </c>
      <c r="W240" s="9">
        <v>36</v>
      </c>
      <c r="X240">
        <v>40</v>
      </c>
      <c r="Y240">
        <v>40</v>
      </c>
      <c r="Z240" s="7">
        <v>7.080000000000001</v>
      </c>
      <c r="AA240" s="7">
        <v>6.98</v>
      </c>
      <c r="AB240">
        <v>6.86</v>
      </c>
      <c r="AC240">
        <v>7.4</v>
      </c>
      <c r="AD240">
        <v>21.166666666666668</v>
      </c>
      <c r="AE240">
        <v>21.1</v>
      </c>
      <c r="AF240">
        <v>21</v>
      </c>
      <c r="AG240">
        <v>21.4</v>
      </c>
      <c r="AH240" s="7" t="s">
        <v>113</v>
      </c>
      <c r="AI240" s="7" t="s">
        <v>113</v>
      </c>
      <c r="AJ240" s="7" t="s">
        <v>113</v>
      </c>
      <c r="AK240" s="7" t="s">
        <v>113</v>
      </c>
      <c r="AL240" s="8" t="s">
        <v>113</v>
      </c>
      <c r="AM240" s="8" t="s">
        <v>113</v>
      </c>
      <c r="AN240" s="8" t="s">
        <v>113</v>
      </c>
      <c r="AO240" s="8" t="s">
        <v>113</v>
      </c>
      <c r="AP240" s="8" t="s">
        <v>113</v>
      </c>
      <c r="AQ240" s="8" t="s">
        <v>113</v>
      </c>
      <c r="AR240" s="8" t="s">
        <v>113</v>
      </c>
      <c r="AS240" s="8" t="s">
        <v>113</v>
      </c>
      <c r="AT240" s="8" t="s">
        <v>113</v>
      </c>
      <c r="AU240" s="8" t="s">
        <v>113</v>
      </c>
      <c r="AV240" s="8" t="s">
        <v>113</v>
      </c>
      <c r="AW240" s="8" t="s">
        <v>113</v>
      </c>
      <c r="AX240" s="8" t="s">
        <v>113</v>
      </c>
      <c r="AY240" s="8" t="s">
        <v>113</v>
      </c>
      <c r="AZ240" s="8" t="s">
        <v>113</v>
      </c>
      <c r="BA240">
        <v>0</v>
      </c>
      <c r="BB240" s="9">
        <v>3.7037037037037033</v>
      </c>
      <c r="BC240" s="9" t="s">
        <v>113</v>
      </c>
      <c r="BD240" s="9">
        <v>7</v>
      </c>
      <c r="BE240">
        <v>1</v>
      </c>
      <c r="BF240">
        <v>10</v>
      </c>
      <c r="BG240">
        <v>10</v>
      </c>
      <c r="BH240">
        <v>0.8</v>
      </c>
      <c r="BI240">
        <v>0.2</v>
      </c>
      <c r="BJ240">
        <v>0</v>
      </c>
      <c r="BK240">
        <v>22</v>
      </c>
      <c r="BL240">
        <v>14</v>
      </c>
      <c r="BM240">
        <v>17</v>
      </c>
      <c r="BN240">
        <v>15</v>
      </c>
      <c r="BO240">
        <v>16</v>
      </c>
      <c r="BP240">
        <v>25</v>
      </c>
      <c r="BQ240">
        <v>14</v>
      </c>
      <c r="BR240">
        <v>21</v>
      </c>
      <c r="BS240">
        <v>23</v>
      </c>
      <c r="BT240">
        <v>18</v>
      </c>
      <c r="BU240">
        <v>15</v>
      </c>
      <c r="BV240">
        <v>15</v>
      </c>
      <c r="BW240">
        <v>16</v>
      </c>
      <c r="BX240">
        <v>14</v>
      </c>
      <c r="BY240">
        <v>16</v>
      </c>
      <c r="BZ240">
        <v>17.399999999999999</v>
      </c>
      <c r="CA240" t="s">
        <v>113</v>
      </c>
      <c r="CB240" t="s">
        <v>113</v>
      </c>
      <c r="CC240" t="s">
        <v>113</v>
      </c>
      <c r="CD240" t="s">
        <v>113</v>
      </c>
      <c r="CE240" t="s">
        <v>113</v>
      </c>
      <c r="CF240" t="s">
        <v>113</v>
      </c>
      <c r="CG240" t="s">
        <v>113</v>
      </c>
      <c r="CH240" t="s">
        <v>113</v>
      </c>
      <c r="CI240" t="s">
        <v>113</v>
      </c>
      <c r="CJ240" t="s">
        <v>113</v>
      </c>
      <c r="CK240" t="s">
        <v>113</v>
      </c>
      <c r="CL240" t="s">
        <v>113</v>
      </c>
      <c r="CM240" t="s">
        <v>113</v>
      </c>
      <c r="CN240" t="s">
        <v>113</v>
      </c>
      <c r="CO240" t="s">
        <v>113</v>
      </c>
      <c r="CP240" t="s">
        <v>113</v>
      </c>
      <c r="CQ240">
        <v>31.666666666666668</v>
      </c>
      <c r="CR240">
        <v>22</v>
      </c>
      <c r="CS240">
        <v>38</v>
      </c>
      <c r="CT240">
        <v>35</v>
      </c>
      <c r="CU240">
        <v>3.4552646029324312</v>
      </c>
      <c r="CV240">
        <v>2.8564702062204832</v>
      </c>
      <c r="CW240">
        <v>2.3938405490307262</v>
      </c>
      <c r="CX240">
        <v>10.955488340781066</v>
      </c>
      <c r="CY240" t="s">
        <v>113</v>
      </c>
      <c r="CZ240" t="s">
        <v>113</v>
      </c>
      <c r="DA240" t="s">
        <v>113</v>
      </c>
      <c r="DB240" t="s">
        <v>113</v>
      </c>
      <c r="DC240" t="s">
        <v>113</v>
      </c>
      <c r="DD240" t="s">
        <v>113</v>
      </c>
      <c r="DE240" t="s">
        <v>113</v>
      </c>
      <c r="DF240" t="s">
        <v>113</v>
      </c>
      <c r="DG240" t="s">
        <v>113</v>
      </c>
      <c r="DH240" t="s">
        <v>113</v>
      </c>
      <c r="DI240" t="s">
        <v>113</v>
      </c>
      <c r="DJ240">
        <v>2</v>
      </c>
      <c r="DK240">
        <v>1</v>
      </c>
      <c r="DL240">
        <v>4</v>
      </c>
      <c r="DM240">
        <v>1</v>
      </c>
      <c r="DN240">
        <v>0</v>
      </c>
      <c r="DO240">
        <v>0</v>
      </c>
      <c r="DP240">
        <v>0</v>
      </c>
      <c r="DQ240">
        <v>0</v>
      </c>
      <c r="DR240">
        <v>0.66666666666666663</v>
      </c>
      <c r="DS240">
        <v>1</v>
      </c>
      <c r="DT240">
        <v>0</v>
      </c>
      <c r="DU240">
        <v>1</v>
      </c>
      <c r="DV240">
        <v>5</v>
      </c>
      <c r="DW240">
        <v>1</v>
      </c>
      <c r="DX240">
        <v>13</v>
      </c>
      <c r="DY240">
        <v>1</v>
      </c>
      <c r="DZ240">
        <v>15.333333333333334</v>
      </c>
      <c r="EA240">
        <v>10</v>
      </c>
      <c r="EB240">
        <v>16</v>
      </c>
      <c r="EC240">
        <v>20</v>
      </c>
      <c r="ED240">
        <v>1</v>
      </c>
      <c r="EE240">
        <v>0</v>
      </c>
      <c r="EF240">
        <v>0</v>
      </c>
      <c r="EG240">
        <v>3</v>
      </c>
      <c r="EH240" s="4" t="s">
        <v>117</v>
      </c>
      <c r="EI240" s="10" t="s">
        <v>113</v>
      </c>
      <c r="EJ240" s="10" t="s">
        <v>113</v>
      </c>
      <c r="EK240" s="10" t="s">
        <v>113</v>
      </c>
      <c r="EL240" s="10" t="s">
        <v>113</v>
      </c>
      <c r="EM240">
        <v>0</v>
      </c>
      <c r="EN240" s="10" t="s">
        <v>113</v>
      </c>
      <c r="EO240" s="8" t="s">
        <v>113</v>
      </c>
      <c r="EP240" s="8" t="s">
        <v>113</v>
      </c>
      <c r="EQ240" t="s">
        <v>113</v>
      </c>
      <c r="ER240" t="s">
        <v>113</v>
      </c>
      <c r="ES240" t="s">
        <v>113</v>
      </c>
      <c r="ET240" t="s">
        <v>113</v>
      </c>
      <c r="EU240" t="s">
        <v>113</v>
      </c>
      <c r="EV240" t="s">
        <v>113</v>
      </c>
      <c r="EW240" s="8">
        <v>2.2999999999999954</v>
      </c>
      <c r="EX240">
        <f t="shared" si="34"/>
        <v>0.93322499999999808</v>
      </c>
      <c r="EY240" s="8">
        <v>3.7000000000000011</v>
      </c>
      <c r="EZ240">
        <f t="shared" si="35"/>
        <v>1.5142250000000004</v>
      </c>
      <c r="FA240" s="8">
        <v>2.9999999999999982</v>
      </c>
      <c r="FB240">
        <f t="shared" si="36"/>
        <v>1.2224999999999993</v>
      </c>
      <c r="FC240" s="8">
        <v>0.14943928625170161</v>
      </c>
      <c r="FD240" s="8">
        <v>8.9495200875116018E-2</v>
      </c>
      <c r="FE240" s="8">
        <v>0.11946724356340882</v>
      </c>
      <c r="FF240" s="8">
        <v>8.2671332545878898E-2</v>
      </c>
      <c r="FG240" s="8">
        <f t="shared" si="38"/>
        <v>3.082671332545877</v>
      </c>
      <c r="FH240" t="s">
        <v>113</v>
      </c>
      <c r="FI240" t="s">
        <v>113</v>
      </c>
      <c r="FJ240" t="s">
        <v>113</v>
      </c>
    </row>
    <row r="241" spans="1:166" x14ac:dyDescent="0.2">
      <c r="A241" t="s">
        <v>179</v>
      </c>
      <c r="B241" t="s">
        <v>23</v>
      </c>
      <c r="C241" t="s">
        <v>168</v>
      </c>
      <c r="D241" t="s">
        <v>150</v>
      </c>
      <c r="E241">
        <v>2</v>
      </c>
      <c r="F241" t="s">
        <v>684</v>
      </c>
      <c r="G241">
        <v>0</v>
      </c>
      <c r="H241" t="s">
        <v>116</v>
      </c>
      <c r="I241">
        <v>30.74446</v>
      </c>
      <c r="J241">
        <v>-81.473979999999997</v>
      </c>
      <c r="K241" s="3" t="s">
        <v>113</v>
      </c>
      <c r="L241" s="8">
        <v>29.35</v>
      </c>
      <c r="M241">
        <v>107</v>
      </c>
      <c r="N241">
        <v>483</v>
      </c>
      <c r="O241">
        <v>503</v>
      </c>
      <c r="P241">
        <v>81</v>
      </c>
      <c r="Q241">
        <v>21</v>
      </c>
      <c r="R241" t="s">
        <v>113</v>
      </c>
      <c r="S241">
        <v>7.4</v>
      </c>
      <c r="T241">
        <v>0</v>
      </c>
      <c r="U241">
        <v>0</v>
      </c>
      <c r="V241" s="9">
        <v>39</v>
      </c>
      <c r="W241" s="9">
        <v>37.5</v>
      </c>
      <c r="X241">
        <v>40</v>
      </c>
      <c r="Y241">
        <v>39.5</v>
      </c>
      <c r="Z241" s="7">
        <v>6.9833333333333334</v>
      </c>
      <c r="AA241" s="7">
        <v>6.68</v>
      </c>
      <c r="AB241">
        <v>7.39</v>
      </c>
      <c r="AC241">
        <v>6.88</v>
      </c>
      <c r="AD241">
        <v>21.8</v>
      </c>
      <c r="AE241">
        <v>21.4</v>
      </c>
      <c r="AF241">
        <v>21.8</v>
      </c>
      <c r="AG241">
        <v>22.2</v>
      </c>
      <c r="AH241" s="7" t="s">
        <v>113</v>
      </c>
      <c r="AI241" s="7" t="s">
        <v>113</v>
      </c>
      <c r="AJ241" s="7" t="s">
        <v>113</v>
      </c>
      <c r="AK241" s="7" t="s">
        <v>113</v>
      </c>
      <c r="AL241" s="8" t="s">
        <v>113</v>
      </c>
      <c r="AM241" s="8" t="s">
        <v>113</v>
      </c>
      <c r="AN241" s="8" t="s">
        <v>113</v>
      </c>
      <c r="AO241" s="8" t="s">
        <v>113</v>
      </c>
      <c r="AP241" s="8" t="s">
        <v>113</v>
      </c>
      <c r="AQ241" s="8" t="s">
        <v>113</v>
      </c>
      <c r="AR241" s="8" t="s">
        <v>113</v>
      </c>
      <c r="AS241" s="8" t="s">
        <v>113</v>
      </c>
      <c r="AT241" s="8" t="s">
        <v>113</v>
      </c>
      <c r="AU241" s="8" t="s">
        <v>113</v>
      </c>
      <c r="AV241" s="8" t="s">
        <v>113</v>
      </c>
      <c r="AW241" s="8" t="s">
        <v>113</v>
      </c>
      <c r="AX241" s="8" t="s">
        <v>113</v>
      </c>
      <c r="AY241" s="8" t="s">
        <v>113</v>
      </c>
      <c r="AZ241" s="8" t="s">
        <v>113</v>
      </c>
      <c r="BA241">
        <v>0</v>
      </c>
      <c r="BB241" s="9">
        <v>3.7037037037037033</v>
      </c>
      <c r="BC241" s="9" t="s">
        <v>113</v>
      </c>
      <c r="BD241" s="9">
        <v>5.333333333333333</v>
      </c>
      <c r="BE241">
        <v>1</v>
      </c>
      <c r="BF241">
        <v>5</v>
      </c>
      <c r="BG241">
        <v>10</v>
      </c>
      <c r="BH241">
        <v>0.65</v>
      </c>
      <c r="BI241">
        <v>0.35</v>
      </c>
      <c r="BJ241">
        <v>0</v>
      </c>
      <c r="BK241">
        <v>15</v>
      </c>
      <c r="BL241">
        <v>18</v>
      </c>
      <c r="BM241">
        <v>13</v>
      </c>
      <c r="BN241">
        <v>20</v>
      </c>
      <c r="BO241">
        <v>27</v>
      </c>
      <c r="BP241">
        <v>11</v>
      </c>
      <c r="BQ241">
        <v>12</v>
      </c>
      <c r="BR241">
        <v>13</v>
      </c>
      <c r="BS241">
        <v>18</v>
      </c>
      <c r="BT241">
        <v>19</v>
      </c>
      <c r="BU241">
        <v>20</v>
      </c>
      <c r="BV241">
        <v>19</v>
      </c>
      <c r="BW241">
        <v>17</v>
      </c>
      <c r="BX241">
        <v>16</v>
      </c>
      <c r="BY241">
        <v>20</v>
      </c>
      <c r="BZ241">
        <v>17.2</v>
      </c>
      <c r="CA241" t="s">
        <v>113</v>
      </c>
      <c r="CB241" t="s">
        <v>113</v>
      </c>
      <c r="CC241" t="s">
        <v>113</v>
      </c>
      <c r="CD241" t="s">
        <v>113</v>
      </c>
      <c r="CE241" t="s">
        <v>113</v>
      </c>
      <c r="CF241" t="s">
        <v>113</v>
      </c>
      <c r="CG241" t="s">
        <v>113</v>
      </c>
      <c r="CH241" t="s">
        <v>113</v>
      </c>
      <c r="CI241" t="s">
        <v>113</v>
      </c>
      <c r="CJ241" t="s">
        <v>113</v>
      </c>
      <c r="CK241" t="s">
        <v>113</v>
      </c>
      <c r="CL241" t="s">
        <v>113</v>
      </c>
      <c r="CM241" t="s">
        <v>113</v>
      </c>
      <c r="CN241" t="s">
        <v>113</v>
      </c>
      <c r="CO241" t="s">
        <v>113</v>
      </c>
      <c r="CP241" t="s">
        <v>113</v>
      </c>
      <c r="CQ241">
        <v>23.333333333333332</v>
      </c>
      <c r="CR241">
        <v>21</v>
      </c>
      <c r="CS241">
        <v>26</v>
      </c>
      <c r="CT241">
        <v>23</v>
      </c>
      <c r="CU241">
        <v>3.1498829533812494</v>
      </c>
      <c r="CV241">
        <v>2.8449093838194073</v>
      </c>
      <c r="CW241">
        <v>2.1360617246065972</v>
      </c>
      <c r="CX241">
        <v>8.4660303295659141</v>
      </c>
      <c r="CY241" t="s">
        <v>113</v>
      </c>
      <c r="CZ241" t="s">
        <v>113</v>
      </c>
      <c r="DA241" t="s">
        <v>113</v>
      </c>
      <c r="DB241" t="s">
        <v>113</v>
      </c>
      <c r="DC241" t="s">
        <v>113</v>
      </c>
      <c r="DD241" t="s">
        <v>113</v>
      </c>
      <c r="DE241" t="s">
        <v>113</v>
      </c>
      <c r="DF241" t="s">
        <v>113</v>
      </c>
      <c r="DG241" t="s">
        <v>113</v>
      </c>
      <c r="DH241" t="s">
        <v>113</v>
      </c>
      <c r="DI241" t="s">
        <v>113</v>
      </c>
      <c r="DJ241">
        <v>10</v>
      </c>
      <c r="DK241">
        <v>22</v>
      </c>
      <c r="DL241">
        <v>3</v>
      </c>
      <c r="DM241">
        <v>5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1</v>
      </c>
      <c r="DW241">
        <v>0</v>
      </c>
      <c r="DX241">
        <v>0</v>
      </c>
      <c r="DY241">
        <v>3</v>
      </c>
      <c r="DZ241">
        <v>11</v>
      </c>
      <c r="EA241">
        <v>5</v>
      </c>
      <c r="EB241">
        <v>3</v>
      </c>
      <c r="EC241">
        <v>25</v>
      </c>
      <c r="ED241">
        <v>0</v>
      </c>
      <c r="EE241">
        <v>1</v>
      </c>
      <c r="EF241">
        <v>0</v>
      </c>
      <c r="EG241">
        <v>5</v>
      </c>
      <c r="EH241" t="s">
        <v>121</v>
      </c>
      <c r="EI241" s="10" t="s">
        <v>113</v>
      </c>
      <c r="EJ241" s="10" t="s">
        <v>113</v>
      </c>
      <c r="EK241" s="10" t="s">
        <v>113</v>
      </c>
      <c r="EL241" s="10" t="s">
        <v>113</v>
      </c>
      <c r="EM241">
        <v>0</v>
      </c>
      <c r="EN241" s="10" t="s">
        <v>113</v>
      </c>
      <c r="EO241" s="8" t="s">
        <v>113</v>
      </c>
      <c r="EP241" s="8" t="s">
        <v>113</v>
      </c>
      <c r="EQ241" t="s">
        <v>113</v>
      </c>
      <c r="ER241" t="s">
        <v>113</v>
      </c>
      <c r="ES241" t="s">
        <v>113</v>
      </c>
      <c r="ET241" t="s">
        <v>113</v>
      </c>
      <c r="EU241" t="s">
        <v>113</v>
      </c>
      <c r="EV241" t="s">
        <v>113</v>
      </c>
      <c r="EW241" s="8">
        <v>1.6999999999999993</v>
      </c>
      <c r="EX241">
        <f t="shared" si="34"/>
        <v>0.68722499999999975</v>
      </c>
      <c r="EY241" s="8">
        <v>1.899999999999995</v>
      </c>
      <c r="EZ241">
        <f t="shared" si="35"/>
        <v>0.76902499999999796</v>
      </c>
      <c r="FA241" s="8">
        <v>1.7999999999999972</v>
      </c>
      <c r="FB241">
        <f t="shared" si="36"/>
        <v>0.72809999999999886</v>
      </c>
      <c r="FC241" s="8">
        <v>8.3783921812048606E-2</v>
      </c>
      <c r="FD241" s="8">
        <v>8.1429631987185572E-2</v>
      </c>
      <c r="FE241" s="8">
        <v>8.2606776899617096E-2</v>
      </c>
      <c r="FF241" s="8">
        <v>5.7163889614535029E-2</v>
      </c>
      <c r="FG241" s="8">
        <f t="shared" si="38"/>
        <v>1.8571638896145322</v>
      </c>
      <c r="FH241" t="s">
        <v>113</v>
      </c>
      <c r="FI241" t="s">
        <v>113</v>
      </c>
      <c r="FJ241" t="s">
        <v>113</v>
      </c>
    </row>
    <row r="242" spans="1:166" x14ac:dyDescent="0.2">
      <c r="A242" t="s">
        <v>180</v>
      </c>
      <c r="B242" t="s">
        <v>23</v>
      </c>
      <c r="C242" t="s">
        <v>168</v>
      </c>
      <c r="D242" t="s">
        <v>151</v>
      </c>
      <c r="E242">
        <v>3</v>
      </c>
      <c r="F242" t="s">
        <v>684</v>
      </c>
      <c r="G242">
        <v>0</v>
      </c>
      <c r="H242" s="2" t="s">
        <v>116</v>
      </c>
      <c r="I242" s="3">
        <v>30.743269999999999</v>
      </c>
      <c r="J242" s="3">
        <v>-81.474559999999997</v>
      </c>
      <c r="K242" s="3" t="s">
        <v>113</v>
      </c>
      <c r="L242" s="8">
        <v>21.375</v>
      </c>
      <c r="M242">
        <v>199</v>
      </c>
      <c r="N242">
        <v>269</v>
      </c>
      <c r="O242">
        <v>209</v>
      </c>
      <c r="P242">
        <v>178</v>
      </c>
      <c r="Q242">
        <v>59</v>
      </c>
      <c r="R242" t="s">
        <v>113</v>
      </c>
      <c r="S242">
        <v>14.8</v>
      </c>
      <c r="T242">
        <v>0</v>
      </c>
      <c r="U242">
        <v>0</v>
      </c>
      <c r="V242" s="9">
        <v>45.833333333333336</v>
      </c>
      <c r="W242" s="9">
        <v>45</v>
      </c>
      <c r="X242">
        <v>42.5</v>
      </c>
      <c r="Y242">
        <v>50</v>
      </c>
      <c r="Z242" s="7">
        <v>6.0466666666666669</v>
      </c>
      <c r="AA242" s="7">
        <v>6.34</v>
      </c>
      <c r="AB242">
        <v>5.13</v>
      </c>
      <c r="AC242">
        <v>6.67</v>
      </c>
      <c r="AD242">
        <v>23.900000000000002</v>
      </c>
      <c r="AE242">
        <v>24</v>
      </c>
      <c r="AF242">
        <v>24.1</v>
      </c>
      <c r="AG242">
        <v>23.6</v>
      </c>
      <c r="AH242" s="7" t="s">
        <v>113</v>
      </c>
      <c r="AI242" s="7" t="s">
        <v>113</v>
      </c>
      <c r="AJ242" s="7" t="s">
        <v>113</v>
      </c>
      <c r="AK242" s="7" t="s">
        <v>113</v>
      </c>
      <c r="AL242" s="8" t="s">
        <v>113</v>
      </c>
      <c r="AM242" s="8" t="s">
        <v>113</v>
      </c>
      <c r="AN242" s="8" t="s">
        <v>113</v>
      </c>
      <c r="AO242" s="8" t="s">
        <v>113</v>
      </c>
      <c r="AP242" s="8" t="s">
        <v>113</v>
      </c>
      <c r="AQ242" s="8" t="s">
        <v>113</v>
      </c>
      <c r="AR242" s="8" t="s">
        <v>113</v>
      </c>
      <c r="AS242" s="8" t="s">
        <v>113</v>
      </c>
      <c r="AT242" s="8" t="s">
        <v>113</v>
      </c>
      <c r="AU242" s="8" t="s">
        <v>113</v>
      </c>
      <c r="AV242" s="8" t="s">
        <v>113</v>
      </c>
      <c r="AW242" s="8" t="s">
        <v>113</v>
      </c>
      <c r="AX242" s="8" t="s">
        <v>113</v>
      </c>
      <c r="AY242" s="8" t="s">
        <v>113</v>
      </c>
      <c r="AZ242" s="8" t="s">
        <v>113</v>
      </c>
      <c r="BA242">
        <v>0</v>
      </c>
      <c r="BB242" s="9">
        <v>0</v>
      </c>
      <c r="BC242" s="9" t="s">
        <v>113</v>
      </c>
      <c r="BD242" s="9">
        <v>2.3333333333333335</v>
      </c>
      <c r="BE242">
        <v>5</v>
      </c>
      <c r="BF242">
        <v>1</v>
      </c>
      <c r="BG242">
        <v>1</v>
      </c>
      <c r="BH242">
        <v>0.6</v>
      </c>
      <c r="BI242">
        <v>0.2</v>
      </c>
      <c r="BJ242">
        <v>0.2</v>
      </c>
      <c r="BK242">
        <v>13</v>
      </c>
      <c r="BL242">
        <v>18</v>
      </c>
      <c r="BM242">
        <v>14</v>
      </c>
      <c r="BN242">
        <v>16</v>
      </c>
      <c r="BO242">
        <v>17</v>
      </c>
      <c r="BP242">
        <v>14</v>
      </c>
      <c r="BQ242">
        <v>7</v>
      </c>
      <c r="BR242">
        <v>12</v>
      </c>
      <c r="BS242">
        <v>9</v>
      </c>
      <c r="BT242">
        <v>7</v>
      </c>
      <c r="BU242">
        <v>10</v>
      </c>
      <c r="BV242">
        <v>12</v>
      </c>
      <c r="BW242">
        <v>7</v>
      </c>
      <c r="BX242">
        <v>11</v>
      </c>
      <c r="BY242">
        <v>9</v>
      </c>
      <c r="BZ242">
        <v>11.733333333333333</v>
      </c>
      <c r="CA242" t="s">
        <v>113</v>
      </c>
      <c r="CB242" t="s">
        <v>113</v>
      </c>
      <c r="CC242" t="s">
        <v>113</v>
      </c>
      <c r="CD242" t="s">
        <v>113</v>
      </c>
      <c r="CE242" t="s">
        <v>113</v>
      </c>
      <c r="CF242" t="s">
        <v>113</v>
      </c>
      <c r="CG242" t="s">
        <v>113</v>
      </c>
      <c r="CH242" t="s">
        <v>113</v>
      </c>
      <c r="CI242" t="s">
        <v>113</v>
      </c>
      <c r="CJ242" t="s">
        <v>113</v>
      </c>
      <c r="CK242" t="s">
        <v>113</v>
      </c>
      <c r="CL242" t="s">
        <v>113</v>
      </c>
      <c r="CM242" t="s">
        <v>113</v>
      </c>
      <c r="CN242" t="s">
        <v>113</v>
      </c>
      <c r="CO242" t="s">
        <v>113</v>
      </c>
      <c r="CP242" t="s">
        <v>113</v>
      </c>
      <c r="CQ242">
        <v>34</v>
      </c>
      <c r="CR242">
        <v>21</v>
      </c>
      <c r="CS242">
        <v>46</v>
      </c>
      <c r="CT242">
        <v>35</v>
      </c>
      <c r="CU242">
        <v>3.5263605246161616</v>
      </c>
      <c r="CV242">
        <v>2.4624337939359418</v>
      </c>
      <c r="CW242">
        <v>1.664524247739855</v>
      </c>
      <c r="CX242">
        <v>5.2831591768511554</v>
      </c>
      <c r="CY242" t="s">
        <v>113</v>
      </c>
      <c r="CZ242" t="s">
        <v>113</v>
      </c>
      <c r="DA242" t="s">
        <v>113</v>
      </c>
      <c r="DB242" t="s">
        <v>113</v>
      </c>
      <c r="DC242" t="s">
        <v>113</v>
      </c>
      <c r="DD242" t="s">
        <v>113</v>
      </c>
      <c r="DE242" t="s">
        <v>113</v>
      </c>
      <c r="DF242" t="s">
        <v>113</v>
      </c>
      <c r="DG242" t="s">
        <v>113</v>
      </c>
      <c r="DH242" t="s">
        <v>113</v>
      </c>
      <c r="DI242" t="s">
        <v>113</v>
      </c>
      <c r="DJ242">
        <v>3</v>
      </c>
      <c r="DK242">
        <v>5</v>
      </c>
      <c r="DL242">
        <v>4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4</v>
      </c>
      <c r="DW242">
        <v>6</v>
      </c>
      <c r="DX242">
        <v>2</v>
      </c>
      <c r="DY242">
        <v>4</v>
      </c>
      <c r="DZ242">
        <v>21.666666666666668</v>
      </c>
      <c r="EA242">
        <v>15</v>
      </c>
      <c r="EB242">
        <v>35</v>
      </c>
      <c r="EC242">
        <v>15</v>
      </c>
      <c r="ED242">
        <v>0</v>
      </c>
      <c r="EE242">
        <v>0</v>
      </c>
      <c r="EF242">
        <v>0</v>
      </c>
      <c r="EG242">
        <v>0</v>
      </c>
      <c r="EH242" s="4" t="s">
        <v>113</v>
      </c>
      <c r="EI242" s="10" t="s">
        <v>113</v>
      </c>
      <c r="EJ242" s="10" t="s">
        <v>113</v>
      </c>
      <c r="EK242" s="10" t="s">
        <v>113</v>
      </c>
      <c r="EL242" s="10" t="s">
        <v>113</v>
      </c>
      <c r="EM242">
        <v>0</v>
      </c>
      <c r="EN242" s="10" t="s">
        <v>113</v>
      </c>
      <c r="EO242" s="8" t="s">
        <v>113</v>
      </c>
      <c r="EP242" s="8" t="s">
        <v>113</v>
      </c>
      <c r="EQ242" t="s">
        <v>113</v>
      </c>
      <c r="ER242" t="s">
        <v>113</v>
      </c>
      <c r="ES242" t="s">
        <v>113</v>
      </c>
      <c r="ET242" t="s">
        <v>113</v>
      </c>
      <c r="EU242" t="s">
        <v>113</v>
      </c>
      <c r="EV242" t="s">
        <v>113</v>
      </c>
      <c r="EW242" s="8">
        <v>3.100000000000005</v>
      </c>
      <c r="EX242">
        <f t="shared" si="34"/>
        <v>1.2640250000000022</v>
      </c>
      <c r="EY242" s="8">
        <v>3.5000000000000053</v>
      </c>
      <c r="EZ242">
        <f t="shared" si="35"/>
        <v>1.4306250000000023</v>
      </c>
      <c r="FA242" s="8">
        <v>3.3000000000000052</v>
      </c>
      <c r="FB242">
        <f t="shared" si="36"/>
        <v>1.3472250000000021</v>
      </c>
      <c r="FC242" s="8">
        <v>0.17655664016757189</v>
      </c>
      <c r="FD242" s="8">
        <v>0.43628223383748654</v>
      </c>
      <c r="FE242" s="8">
        <v>0.30641943700252922</v>
      </c>
      <c r="FF242" s="8">
        <v>0.2120422504057502</v>
      </c>
      <c r="FG242" s="8">
        <f t="shared" si="38"/>
        <v>3.5120422504057554</v>
      </c>
      <c r="FH242" t="s">
        <v>113</v>
      </c>
      <c r="FI242" t="s">
        <v>113</v>
      </c>
      <c r="FJ242" t="s">
        <v>113</v>
      </c>
    </row>
    <row r="243" spans="1:166" x14ac:dyDescent="0.2">
      <c r="A243" t="s">
        <v>181</v>
      </c>
      <c r="B243" t="s">
        <v>23</v>
      </c>
      <c r="C243" t="s">
        <v>168</v>
      </c>
      <c r="D243" t="s">
        <v>152</v>
      </c>
      <c r="E243">
        <v>4</v>
      </c>
      <c r="F243" t="s">
        <v>684</v>
      </c>
      <c r="G243">
        <v>0</v>
      </c>
      <c r="H243" s="2" t="s">
        <v>116</v>
      </c>
      <c r="I243" s="3">
        <v>30.74202</v>
      </c>
      <c r="J243" s="3">
        <v>-81.47681</v>
      </c>
      <c r="K243" s="3" t="s">
        <v>113</v>
      </c>
      <c r="L243" s="8">
        <v>10.5</v>
      </c>
      <c r="M243">
        <v>98</v>
      </c>
      <c r="N243">
        <v>80</v>
      </c>
      <c r="O243">
        <v>100</v>
      </c>
      <c r="P243">
        <v>142</v>
      </c>
      <c r="Q243">
        <v>15</v>
      </c>
      <c r="R243" t="s">
        <v>113</v>
      </c>
      <c r="S243">
        <v>25.900000000000002</v>
      </c>
      <c r="T243">
        <v>0</v>
      </c>
      <c r="U243">
        <v>0</v>
      </c>
      <c r="V243" s="9">
        <v>41.666666666666664</v>
      </c>
      <c r="W243" s="9">
        <v>40</v>
      </c>
      <c r="X243">
        <v>43</v>
      </c>
      <c r="Y243">
        <v>42</v>
      </c>
      <c r="Z243" s="7">
        <v>6.836666666666666</v>
      </c>
      <c r="AA243" s="7">
        <v>6.52</v>
      </c>
      <c r="AB243">
        <v>7.16</v>
      </c>
      <c r="AC243">
        <v>6.83</v>
      </c>
      <c r="AD243">
        <v>24.033333333333331</v>
      </c>
      <c r="AE243">
        <v>24.7</v>
      </c>
      <c r="AF243">
        <v>23.1</v>
      </c>
      <c r="AG243">
        <v>24.3</v>
      </c>
      <c r="AH243" s="7" t="s">
        <v>113</v>
      </c>
      <c r="AI243" s="7" t="s">
        <v>113</v>
      </c>
      <c r="AJ243" s="7" t="s">
        <v>113</v>
      </c>
      <c r="AK243" s="7" t="s">
        <v>113</v>
      </c>
      <c r="AL243" s="8" t="s">
        <v>113</v>
      </c>
      <c r="AM243" s="8" t="s">
        <v>113</v>
      </c>
      <c r="AN243" s="8" t="s">
        <v>113</v>
      </c>
      <c r="AO243" s="8" t="s">
        <v>113</v>
      </c>
      <c r="AP243" s="8" t="s">
        <v>113</v>
      </c>
      <c r="AQ243" s="8" t="s">
        <v>113</v>
      </c>
      <c r="AR243" s="8" t="s">
        <v>113</v>
      </c>
      <c r="AS243" s="8" t="s">
        <v>113</v>
      </c>
      <c r="AT243" s="8" t="s">
        <v>113</v>
      </c>
      <c r="AU243" s="8" t="s">
        <v>113</v>
      </c>
      <c r="AV243" s="8" t="s">
        <v>113</v>
      </c>
      <c r="AW243" s="8" t="s">
        <v>113</v>
      </c>
      <c r="AX243" s="8" t="s">
        <v>113</v>
      </c>
      <c r="AY243" s="8" t="s">
        <v>113</v>
      </c>
      <c r="AZ243" s="8" t="s">
        <v>113</v>
      </c>
      <c r="BA243">
        <v>0</v>
      </c>
      <c r="BB243" s="9">
        <v>0</v>
      </c>
      <c r="BC243" s="9" t="s">
        <v>113</v>
      </c>
      <c r="BD243" s="9">
        <v>12</v>
      </c>
      <c r="BE243">
        <v>1</v>
      </c>
      <c r="BF243">
        <v>15</v>
      </c>
      <c r="BG243">
        <v>20</v>
      </c>
      <c r="BH243">
        <v>0.85</v>
      </c>
      <c r="BI243">
        <v>0.1</v>
      </c>
      <c r="BJ243">
        <v>0.05</v>
      </c>
      <c r="BK243">
        <v>10</v>
      </c>
      <c r="BL243">
        <v>11</v>
      </c>
      <c r="BM243">
        <v>7</v>
      </c>
      <c r="BN243">
        <v>9</v>
      </c>
      <c r="BO243">
        <v>9</v>
      </c>
      <c r="BP243">
        <v>9</v>
      </c>
      <c r="BQ243">
        <v>10</v>
      </c>
      <c r="BR243">
        <v>9</v>
      </c>
      <c r="BS243">
        <v>8</v>
      </c>
      <c r="BT243">
        <v>8</v>
      </c>
      <c r="BU243">
        <v>10</v>
      </c>
      <c r="BV243">
        <v>6</v>
      </c>
      <c r="BW243">
        <v>13</v>
      </c>
      <c r="BX243">
        <v>7</v>
      </c>
      <c r="BY243">
        <v>8</v>
      </c>
      <c r="BZ243">
        <v>8.9333333333333336</v>
      </c>
      <c r="CA243" t="s">
        <v>113</v>
      </c>
      <c r="CB243" t="s">
        <v>113</v>
      </c>
      <c r="CC243" t="s">
        <v>113</v>
      </c>
      <c r="CD243" t="s">
        <v>113</v>
      </c>
      <c r="CE243" t="s">
        <v>113</v>
      </c>
      <c r="CF243" t="s">
        <v>113</v>
      </c>
      <c r="CG243" t="s">
        <v>113</v>
      </c>
      <c r="CH243" t="s">
        <v>113</v>
      </c>
      <c r="CI243" t="s">
        <v>113</v>
      </c>
      <c r="CJ243" t="s">
        <v>113</v>
      </c>
      <c r="CK243" t="s">
        <v>113</v>
      </c>
      <c r="CL243" t="s">
        <v>113</v>
      </c>
      <c r="CM243" t="s">
        <v>113</v>
      </c>
      <c r="CN243" t="s">
        <v>113</v>
      </c>
      <c r="CO243" t="s">
        <v>113</v>
      </c>
      <c r="CP243" t="s">
        <v>113</v>
      </c>
      <c r="CQ243">
        <v>36.666666666666664</v>
      </c>
      <c r="CR243">
        <v>34</v>
      </c>
      <c r="CS243">
        <v>37</v>
      </c>
      <c r="CT243">
        <v>39</v>
      </c>
      <c r="CU243">
        <v>3.6018680771243066</v>
      </c>
      <c r="CV243">
        <v>2.1897895988487015</v>
      </c>
      <c r="CW243">
        <v>1.1801215635625439</v>
      </c>
      <c r="CX243">
        <v>3.2547698402586822</v>
      </c>
      <c r="CY243" t="s">
        <v>113</v>
      </c>
      <c r="CZ243" t="s">
        <v>113</v>
      </c>
      <c r="DA243" t="s">
        <v>113</v>
      </c>
      <c r="DB243" t="s">
        <v>113</v>
      </c>
      <c r="DC243" t="s">
        <v>113</v>
      </c>
      <c r="DD243" t="s">
        <v>113</v>
      </c>
      <c r="DE243" t="s">
        <v>113</v>
      </c>
      <c r="DF243" t="s">
        <v>113</v>
      </c>
      <c r="DG243" t="s">
        <v>113</v>
      </c>
      <c r="DH243" t="s">
        <v>113</v>
      </c>
      <c r="DI243" t="s">
        <v>113</v>
      </c>
      <c r="DJ243">
        <v>1.3333333333333333</v>
      </c>
      <c r="DK243">
        <v>1</v>
      </c>
      <c r="DL243">
        <v>3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1</v>
      </c>
      <c r="DW243">
        <v>0</v>
      </c>
      <c r="DX243">
        <v>0</v>
      </c>
      <c r="DY243">
        <v>3</v>
      </c>
      <c r="DZ243">
        <v>5</v>
      </c>
      <c r="EA243">
        <v>1</v>
      </c>
      <c r="EB243">
        <v>7</v>
      </c>
      <c r="EC243">
        <v>7</v>
      </c>
      <c r="ED243">
        <v>0</v>
      </c>
      <c r="EE243">
        <v>0</v>
      </c>
      <c r="EF243">
        <v>0</v>
      </c>
      <c r="EG243">
        <v>0</v>
      </c>
      <c r="EH243" s="4" t="s">
        <v>113</v>
      </c>
      <c r="EI243" s="10" t="s">
        <v>113</v>
      </c>
      <c r="EJ243" s="10" t="s">
        <v>113</v>
      </c>
      <c r="EK243" s="10" t="s">
        <v>113</v>
      </c>
      <c r="EL243" s="10" t="s">
        <v>113</v>
      </c>
      <c r="EM243">
        <v>0</v>
      </c>
      <c r="EN243" s="10" t="s">
        <v>113</v>
      </c>
      <c r="EO243" s="8" t="s">
        <v>113</v>
      </c>
      <c r="EP243" s="8" t="s">
        <v>113</v>
      </c>
      <c r="EQ243" t="s">
        <v>113</v>
      </c>
      <c r="ER243" t="s">
        <v>113</v>
      </c>
      <c r="ES243" t="s">
        <v>113</v>
      </c>
      <c r="ET243" t="s">
        <v>113</v>
      </c>
      <c r="EU243" t="s">
        <v>113</v>
      </c>
      <c r="EV243" t="s">
        <v>113</v>
      </c>
      <c r="EW243" s="8">
        <v>3.0999999999999961</v>
      </c>
      <c r="EX243">
        <f t="shared" si="34"/>
        <v>1.2640249999999984</v>
      </c>
      <c r="EY243" s="8">
        <v>5.2999999999999936</v>
      </c>
      <c r="EZ243">
        <f t="shared" si="35"/>
        <v>2.1902249999999972</v>
      </c>
      <c r="FA243" s="8">
        <v>4.1999999999999948</v>
      </c>
      <c r="FB243">
        <f t="shared" si="36"/>
        <v>1.7240999999999977</v>
      </c>
      <c r="FC243" s="8">
        <v>0.10650261415046412</v>
      </c>
      <c r="FD243" s="8">
        <v>3.1083488173561304E-2</v>
      </c>
      <c r="FE243" s="8">
        <v>6.8793051162012717E-2</v>
      </c>
      <c r="FF243" s="8">
        <v>4.7604791404112799E-2</v>
      </c>
      <c r="FG243" s="8">
        <f t="shared" si="38"/>
        <v>4.2476047914041075</v>
      </c>
      <c r="FH243" t="s">
        <v>113</v>
      </c>
      <c r="FI243" t="s">
        <v>113</v>
      </c>
      <c r="FJ243" t="s">
        <v>113</v>
      </c>
    </row>
    <row r="244" spans="1:166" x14ac:dyDescent="0.2">
      <c r="A244" t="s">
        <v>12</v>
      </c>
      <c r="B244" t="s">
        <v>24</v>
      </c>
      <c r="C244" t="s">
        <v>169</v>
      </c>
      <c r="D244" t="s">
        <v>12</v>
      </c>
      <c r="E244">
        <v>1</v>
      </c>
      <c r="F244" t="s">
        <v>111</v>
      </c>
      <c r="G244">
        <v>0</v>
      </c>
      <c r="H244" s="2" t="s">
        <v>107</v>
      </c>
      <c r="I244" s="3">
        <v>30.739059999999998</v>
      </c>
      <c r="J244" s="3">
        <v>-81.466250000000002</v>
      </c>
      <c r="K244" s="3" t="s">
        <v>113</v>
      </c>
      <c r="L244" s="8">
        <v>11.2</v>
      </c>
      <c r="M244">
        <v>112</v>
      </c>
      <c r="N244" t="s">
        <v>113</v>
      </c>
      <c r="O244" t="s">
        <v>113</v>
      </c>
      <c r="P244" t="s">
        <v>113</v>
      </c>
      <c r="Q244">
        <v>30</v>
      </c>
      <c r="R244" t="s">
        <v>113</v>
      </c>
      <c r="S244">
        <v>14.8</v>
      </c>
      <c r="T244" t="s">
        <v>113</v>
      </c>
      <c r="U244" t="s">
        <v>113</v>
      </c>
      <c r="V244" s="9">
        <v>35.333333333333336</v>
      </c>
      <c r="W244" s="9">
        <v>36</v>
      </c>
      <c r="X244">
        <v>34</v>
      </c>
      <c r="Y244">
        <v>36</v>
      </c>
      <c r="Z244" s="7">
        <v>7.34</v>
      </c>
      <c r="AA244" s="7">
        <v>7.26</v>
      </c>
      <c r="AB244">
        <v>7.56</v>
      </c>
      <c r="AC244">
        <v>7.2</v>
      </c>
      <c r="AD244" t="s">
        <v>113</v>
      </c>
      <c r="AE244" t="s">
        <v>113</v>
      </c>
      <c r="AF244" t="s">
        <v>113</v>
      </c>
      <c r="AG244" t="s">
        <v>113</v>
      </c>
      <c r="AH244" s="7" t="s">
        <v>113</v>
      </c>
      <c r="AI244" s="7" t="s">
        <v>113</v>
      </c>
      <c r="AJ244" s="7" t="s">
        <v>113</v>
      </c>
      <c r="AK244" s="7" t="s">
        <v>113</v>
      </c>
      <c r="AL244" s="8" t="s">
        <v>113</v>
      </c>
      <c r="AM244" s="8" t="s">
        <v>113</v>
      </c>
      <c r="AN244" s="8" t="s">
        <v>113</v>
      </c>
      <c r="AO244" s="8" t="s">
        <v>113</v>
      </c>
      <c r="AP244" s="8" t="s">
        <v>113</v>
      </c>
      <c r="AQ244" s="8" t="s">
        <v>113</v>
      </c>
      <c r="AR244" s="8" t="s">
        <v>113</v>
      </c>
      <c r="AS244" s="8" t="s">
        <v>113</v>
      </c>
      <c r="AT244" s="8" t="s">
        <v>113</v>
      </c>
      <c r="AU244" s="8" t="s">
        <v>113</v>
      </c>
      <c r="AV244" s="8" t="s">
        <v>113</v>
      </c>
      <c r="AW244" s="8" t="s">
        <v>113</v>
      </c>
      <c r="AX244" s="8" t="s">
        <v>113</v>
      </c>
      <c r="AY244" s="8" t="s">
        <v>113</v>
      </c>
      <c r="AZ244" s="8" t="s">
        <v>113</v>
      </c>
      <c r="BA244">
        <v>0</v>
      </c>
      <c r="BB244" t="s">
        <v>113</v>
      </c>
      <c r="BC244" s="9" t="s">
        <v>113</v>
      </c>
      <c r="BD244" s="9">
        <v>26.666666666666668</v>
      </c>
      <c r="BE244">
        <v>25</v>
      </c>
      <c r="BF244">
        <v>35</v>
      </c>
      <c r="BG244">
        <v>20</v>
      </c>
      <c r="BH244">
        <v>1</v>
      </c>
      <c r="BI244">
        <v>0</v>
      </c>
      <c r="BJ244">
        <v>0</v>
      </c>
      <c r="BK244">
        <v>21</v>
      </c>
      <c r="BL244">
        <v>22</v>
      </c>
      <c r="BM244">
        <v>26</v>
      </c>
      <c r="BN244">
        <v>23</v>
      </c>
      <c r="BO244">
        <v>17</v>
      </c>
      <c r="BP244">
        <v>32</v>
      </c>
      <c r="BQ244">
        <v>20</v>
      </c>
      <c r="BR244">
        <v>27</v>
      </c>
      <c r="BS244">
        <v>20</v>
      </c>
      <c r="BT244">
        <v>24</v>
      </c>
      <c r="BU244">
        <v>21</v>
      </c>
      <c r="BV244">
        <v>17</v>
      </c>
      <c r="BW244">
        <v>23</v>
      </c>
      <c r="BX244">
        <v>22</v>
      </c>
      <c r="BY244">
        <v>14</v>
      </c>
      <c r="BZ244">
        <v>21.933333333333334</v>
      </c>
      <c r="CA244" t="s">
        <v>113</v>
      </c>
      <c r="CB244" t="s">
        <v>113</v>
      </c>
      <c r="CC244" t="s">
        <v>113</v>
      </c>
      <c r="CD244" t="s">
        <v>113</v>
      </c>
      <c r="CE244" t="s">
        <v>113</v>
      </c>
      <c r="CF244" t="s">
        <v>113</v>
      </c>
      <c r="CG244" t="s">
        <v>113</v>
      </c>
      <c r="CH244" t="s">
        <v>113</v>
      </c>
      <c r="CI244" t="s">
        <v>113</v>
      </c>
      <c r="CJ244" t="s">
        <v>113</v>
      </c>
      <c r="CK244" t="s">
        <v>113</v>
      </c>
      <c r="CL244" t="s">
        <v>113</v>
      </c>
      <c r="CM244" t="s">
        <v>113</v>
      </c>
      <c r="CN244" t="s">
        <v>113</v>
      </c>
      <c r="CO244" t="s">
        <v>113</v>
      </c>
      <c r="CP244" t="s">
        <v>113</v>
      </c>
      <c r="CQ244">
        <v>49.333333333333336</v>
      </c>
      <c r="CR244">
        <v>43</v>
      </c>
      <c r="CS244">
        <v>60</v>
      </c>
      <c r="CT244">
        <v>45</v>
      </c>
      <c r="CU244">
        <v>3.8985999850960056</v>
      </c>
      <c r="CV244">
        <v>3.0880075496631618</v>
      </c>
      <c r="CW244">
        <v>3.1953434893516355</v>
      </c>
      <c r="CX244">
        <v>24.418559767211256</v>
      </c>
      <c r="CY244" t="s">
        <v>113</v>
      </c>
      <c r="CZ244" t="s">
        <v>113</v>
      </c>
      <c r="DA244" t="s">
        <v>113</v>
      </c>
      <c r="DB244" t="s">
        <v>113</v>
      </c>
      <c r="DC244" t="s">
        <v>113</v>
      </c>
      <c r="DD244" t="s">
        <v>113</v>
      </c>
      <c r="DE244" t="s">
        <v>113</v>
      </c>
      <c r="DF244" t="s">
        <v>113</v>
      </c>
      <c r="DG244" t="s">
        <v>113</v>
      </c>
      <c r="DH244" t="s">
        <v>113</v>
      </c>
      <c r="DI244" t="s">
        <v>113</v>
      </c>
      <c r="DJ244" t="s">
        <v>113</v>
      </c>
      <c r="DK244" t="s">
        <v>113</v>
      </c>
      <c r="DL244" t="s">
        <v>113</v>
      </c>
      <c r="DM244" t="s">
        <v>113</v>
      </c>
      <c r="DN244" t="s">
        <v>113</v>
      </c>
      <c r="DO244" t="s">
        <v>113</v>
      </c>
      <c r="DP244" t="s">
        <v>113</v>
      </c>
      <c r="DQ244" t="s">
        <v>113</v>
      </c>
      <c r="DR244" t="s">
        <v>113</v>
      </c>
      <c r="DS244" t="s">
        <v>113</v>
      </c>
      <c r="DT244" t="s">
        <v>113</v>
      </c>
      <c r="DU244" t="s">
        <v>113</v>
      </c>
      <c r="DV244" t="s">
        <v>113</v>
      </c>
      <c r="DW244" t="s">
        <v>113</v>
      </c>
      <c r="DX244" t="s">
        <v>113</v>
      </c>
      <c r="DY244" t="s">
        <v>113</v>
      </c>
      <c r="DZ244" t="s">
        <v>113</v>
      </c>
      <c r="EA244" t="s">
        <v>113</v>
      </c>
      <c r="EB244" t="s">
        <v>113</v>
      </c>
      <c r="EC244" t="s">
        <v>113</v>
      </c>
      <c r="ED244" t="s">
        <v>113</v>
      </c>
      <c r="EE244" t="s">
        <v>113</v>
      </c>
      <c r="EF244" t="s">
        <v>113</v>
      </c>
      <c r="EG244" t="s">
        <v>113</v>
      </c>
      <c r="EH244" t="s">
        <v>113</v>
      </c>
      <c r="EI244" s="10" t="s">
        <v>113</v>
      </c>
      <c r="EJ244" s="10" t="s">
        <v>113</v>
      </c>
      <c r="EK244" s="10" t="s">
        <v>113</v>
      </c>
      <c r="EL244" s="10" t="s">
        <v>113</v>
      </c>
      <c r="EM244">
        <v>0</v>
      </c>
      <c r="EN244">
        <v>0</v>
      </c>
      <c r="EO244" s="8" t="s">
        <v>113</v>
      </c>
      <c r="EP244" s="8" t="s">
        <v>113</v>
      </c>
      <c r="EQ244" t="s">
        <v>113</v>
      </c>
      <c r="ER244" t="s">
        <v>113</v>
      </c>
      <c r="ES244" t="s">
        <v>113</v>
      </c>
      <c r="ET244" t="s">
        <v>113</v>
      </c>
      <c r="EU244" t="s">
        <v>113</v>
      </c>
      <c r="EV244" t="s">
        <v>113</v>
      </c>
      <c r="EW244" t="s">
        <v>113</v>
      </c>
      <c r="EY244" t="s">
        <v>113</v>
      </c>
      <c r="FC244" t="s">
        <v>113</v>
      </c>
      <c r="FD244" t="s">
        <v>113</v>
      </c>
      <c r="FE244" t="s">
        <v>113</v>
      </c>
      <c r="FF244" t="s">
        <v>113</v>
      </c>
      <c r="FG244" t="s">
        <v>113</v>
      </c>
      <c r="FH244" t="s">
        <v>113</v>
      </c>
      <c r="FI244" t="s">
        <v>113</v>
      </c>
      <c r="FJ244" t="s">
        <v>113</v>
      </c>
    </row>
    <row r="245" spans="1:166" x14ac:dyDescent="0.2">
      <c r="A245" t="s">
        <v>13</v>
      </c>
      <c r="B245" t="s">
        <v>24</v>
      </c>
      <c r="C245" t="s">
        <v>169</v>
      </c>
      <c r="D245" t="s">
        <v>13</v>
      </c>
      <c r="E245">
        <v>2</v>
      </c>
      <c r="F245" t="s">
        <v>111</v>
      </c>
      <c r="G245">
        <v>0</v>
      </c>
      <c r="H245" s="2" t="s">
        <v>107</v>
      </c>
      <c r="I245" s="3">
        <v>30.737970000000001</v>
      </c>
      <c r="J245" s="3">
        <v>-81.46611</v>
      </c>
      <c r="K245" s="3" t="s">
        <v>113</v>
      </c>
      <c r="L245" s="8">
        <v>9.9</v>
      </c>
      <c r="M245">
        <v>99</v>
      </c>
      <c r="N245" t="s">
        <v>113</v>
      </c>
      <c r="O245" t="s">
        <v>113</v>
      </c>
      <c r="P245" t="s">
        <v>113</v>
      </c>
      <c r="Q245">
        <v>20</v>
      </c>
      <c r="R245" t="s">
        <v>113</v>
      </c>
      <c r="S245">
        <v>7.4</v>
      </c>
      <c r="T245" t="s">
        <v>113</v>
      </c>
      <c r="U245" t="s">
        <v>113</v>
      </c>
      <c r="V245" s="9">
        <v>39.833333333333336</v>
      </c>
      <c r="W245" s="9">
        <v>39</v>
      </c>
      <c r="X245">
        <v>41</v>
      </c>
      <c r="Y245">
        <v>39.5</v>
      </c>
      <c r="Z245" s="7">
        <v>7.1033333333333326</v>
      </c>
      <c r="AA245" s="7">
        <v>7</v>
      </c>
      <c r="AB245">
        <v>7.26</v>
      </c>
      <c r="AC245">
        <v>7.05</v>
      </c>
      <c r="AD245" t="s">
        <v>113</v>
      </c>
      <c r="AE245" t="s">
        <v>113</v>
      </c>
      <c r="AF245" t="s">
        <v>113</v>
      </c>
      <c r="AG245" t="s">
        <v>113</v>
      </c>
      <c r="AH245" s="7" t="s">
        <v>113</v>
      </c>
      <c r="AI245" s="7" t="s">
        <v>113</v>
      </c>
      <c r="AJ245" s="7" t="s">
        <v>113</v>
      </c>
      <c r="AK245" s="7" t="s">
        <v>113</v>
      </c>
      <c r="AL245" s="8" t="s">
        <v>113</v>
      </c>
      <c r="AM245" s="8" t="s">
        <v>113</v>
      </c>
      <c r="AN245" s="8" t="s">
        <v>113</v>
      </c>
      <c r="AO245" s="8" t="s">
        <v>113</v>
      </c>
      <c r="AP245" s="8" t="s">
        <v>113</v>
      </c>
      <c r="AQ245" s="8" t="s">
        <v>113</v>
      </c>
      <c r="AR245" s="8" t="s">
        <v>113</v>
      </c>
      <c r="AS245" s="8" t="s">
        <v>113</v>
      </c>
      <c r="AT245" s="8" t="s">
        <v>113</v>
      </c>
      <c r="AU245" s="8" t="s">
        <v>113</v>
      </c>
      <c r="AV245" s="8" t="s">
        <v>113</v>
      </c>
      <c r="AW245" s="8" t="s">
        <v>113</v>
      </c>
      <c r="AX245" s="8" t="s">
        <v>113</v>
      </c>
      <c r="AY245" s="8" t="s">
        <v>113</v>
      </c>
      <c r="AZ245" s="8" t="s">
        <v>113</v>
      </c>
      <c r="BA245">
        <v>0</v>
      </c>
      <c r="BB245" t="s">
        <v>113</v>
      </c>
      <c r="BC245" s="9" t="s">
        <v>113</v>
      </c>
      <c r="BD245" s="9">
        <v>16.666666666666668</v>
      </c>
      <c r="BE245">
        <v>5</v>
      </c>
      <c r="BF245">
        <v>30</v>
      </c>
      <c r="BG245">
        <v>15</v>
      </c>
      <c r="BH245">
        <v>1</v>
      </c>
      <c r="BI245">
        <v>0</v>
      </c>
      <c r="BJ245">
        <v>0</v>
      </c>
      <c r="BK245">
        <v>11</v>
      </c>
      <c r="BL245">
        <v>15</v>
      </c>
      <c r="BM245">
        <v>18</v>
      </c>
      <c r="BN245">
        <v>12</v>
      </c>
      <c r="BO245">
        <v>17</v>
      </c>
      <c r="BP245">
        <v>15</v>
      </c>
      <c r="BQ245">
        <v>15</v>
      </c>
      <c r="BR245">
        <v>17</v>
      </c>
      <c r="BS245">
        <v>13</v>
      </c>
      <c r="BT245">
        <v>16</v>
      </c>
      <c r="BU245">
        <v>15</v>
      </c>
      <c r="BV245">
        <v>15</v>
      </c>
      <c r="BW245">
        <v>13</v>
      </c>
      <c r="BX245">
        <v>14</v>
      </c>
      <c r="BY245">
        <v>18</v>
      </c>
      <c r="BZ245">
        <v>14.933333333333334</v>
      </c>
      <c r="CA245" t="s">
        <v>113</v>
      </c>
      <c r="CB245" t="s">
        <v>113</v>
      </c>
      <c r="CC245" t="s">
        <v>113</v>
      </c>
      <c r="CD245" t="s">
        <v>113</v>
      </c>
      <c r="CE245" t="s">
        <v>113</v>
      </c>
      <c r="CF245" t="s">
        <v>113</v>
      </c>
      <c r="CG245" t="s">
        <v>113</v>
      </c>
      <c r="CH245" t="s">
        <v>113</v>
      </c>
      <c r="CI245" t="s">
        <v>113</v>
      </c>
      <c r="CJ245" t="s">
        <v>113</v>
      </c>
      <c r="CK245" t="s">
        <v>113</v>
      </c>
      <c r="CL245" t="s">
        <v>113</v>
      </c>
      <c r="CM245" t="s">
        <v>113</v>
      </c>
      <c r="CN245" t="s">
        <v>113</v>
      </c>
      <c r="CO245" t="s">
        <v>113</v>
      </c>
      <c r="CP245" t="s">
        <v>113</v>
      </c>
      <c r="CQ245">
        <v>34.333333333333336</v>
      </c>
      <c r="CR245">
        <v>34</v>
      </c>
      <c r="CS245">
        <v>40</v>
      </c>
      <c r="CT245">
        <v>29</v>
      </c>
      <c r="CU245">
        <v>3.5361166995615263</v>
      </c>
      <c r="CV245">
        <v>2.7035958507528299</v>
      </c>
      <c r="CW245">
        <v>2.151840823280732</v>
      </c>
      <c r="CX245">
        <v>8.600676158762381</v>
      </c>
      <c r="CY245" t="s">
        <v>113</v>
      </c>
      <c r="CZ245" t="s">
        <v>113</v>
      </c>
      <c r="DA245" t="s">
        <v>113</v>
      </c>
      <c r="DB245" t="s">
        <v>113</v>
      </c>
      <c r="DC245" t="s">
        <v>113</v>
      </c>
      <c r="DD245" t="s">
        <v>113</v>
      </c>
      <c r="DE245" t="s">
        <v>113</v>
      </c>
      <c r="DF245" t="s">
        <v>113</v>
      </c>
      <c r="DG245" t="s">
        <v>113</v>
      </c>
      <c r="DH245" t="s">
        <v>113</v>
      </c>
      <c r="DI245" t="s">
        <v>113</v>
      </c>
      <c r="DJ245" t="s">
        <v>113</v>
      </c>
      <c r="DK245" t="s">
        <v>113</v>
      </c>
      <c r="DL245" t="s">
        <v>113</v>
      </c>
      <c r="DM245" t="s">
        <v>113</v>
      </c>
      <c r="DN245" t="s">
        <v>113</v>
      </c>
      <c r="DO245" t="s">
        <v>113</v>
      </c>
      <c r="DP245" t="s">
        <v>113</v>
      </c>
      <c r="DQ245" t="s">
        <v>113</v>
      </c>
      <c r="DR245" t="s">
        <v>113</v>
      </c>
      <c r="DS245" t="s">
        <v>113</v>
      </c>
      <c r="DT245" t="s">
        <v>113</v>
      </c>
      <c r="DU245" t="s">
        <v>113</v>
      </c>
      <c r="DV245" t="s">
        <v>113</v>
      </c>
      <c r="DW245" t="s">
        <v>113</v>
      </c>
      <c r="DX245" t="s">
        <v>113</v>
      </c>
      <c r="DY245" t="s">
        <v>113</v>
      </c>
      <c r="DZ245" t="s">
        <v>113</v>
      </c>
      <c r="EA245" t="s">
        <v>113</v>
      </c>
      <c r="EB245" t="s">
        <v>113</v>
      </c>
      <c r="EC245" t="s">
        <v>113</v>
      </c>
      <c r="ED245" t="s">
        <v>113</v>
      </c>
      <c r="EE245" t="s">
        <v>113</v>
      </c>
      <c r="EF245" t="s">
        <v>113</v>
      </c>
      <c r="EG245" t="s">
        <v>113</v>
      </c>
      <c r="EH245" t="s">
        <v>113</v>
      </c>
      <c r="EI245" s="10" t="s">
        <v>113</v>
      </c>
      <c r="EJ245" s="10" t="s">
        <v>113</v>
      </c>
      <c r="EK245" s="10" t="s">
        <v>113</v>
      </c>
      <c r="EL245" s="10" t="s">
        <v>113</v>
      </c>
      <c r="EM245">
        <v>0</v>
      </c>
      <c r="EN245">
        <v>0</v>
      </c>
      <c r="EO245" s="8" t="s">
        <v>113</v>
      </c>
      <c r="EP245" s="8" t="s">
        <v>113</v>
      </c>
      <c r="EQ245" t="s">
        <v>113</v>
      </c>
      <c r="ER245" t="s">
        <v>113</v>
      </c>
      <c r="ES245" t="s">
        <v>113</v>
      </c>
      <c r="ET245" t="s">
        <v>113</v>
      </c>
      <c r="EU245" t="s">
        <v>113</v>
      </c>
      <c r="EV245" t="s">
        <v>113</v>
      </c>
      <c r="EW245" t="s">
        <v>113</v>
      </c>
      <c r="EY245" t="s">
        <v>113</v>
      </c>
      <c r="FC245" t="s">
        <v>113</v>
      </c>
      <c r="FD245" t="s">
        <v>113</v>
      </c>
      <c r="FE245" t="s">
        <v>113</v>
      </c>
      <c r="FF245" t="s">
        <v>113</v>
      </c>
      <c r="FG245" t="s">
        <v>113</v>
      </c>
      <c r="FH245" t="s">
        <v>113</v>
      </c>
      <c r="FI245" t="s">
        <v>113</v>
      </c>
      <c r="FJ245" t="s">
        <v>113</v>
      </c>
    </row>
    <row r="246" spans="1:166" x14ac:dyDescent="0.2">
      <c r="A246" t="s">
        <v>14</v>
      </c>
      <c r="B246" t="s">
        <v>24</v>
      </c>
      <c r="C246" t="s">
        <v>169</v>
      </c>
      <c r="D246" t="s">
        <v>14</v>
      </c>
      <c r="E246">
        <v>3</v>
      </c>
      <c r="F246" t="s">
        <v>111</v>
      </c>
      <c r="G246">
        <v>0</v>
      </c>
      <c r="H246" s="2" t="s">
        <v>107</v>
      </c>
      <c r="I246" s="3">
        <v>30.736809999999998</v>
      </c>
      <c r="J246" s="3">
        <v>-81.465959999999995</v>
      </c>
      <c r="K246" s="3" t="s">
        <v>113</v>
      </c>
      <c r="L246" s="8">
        <v>17.600000000000001</v>
      </c>
      <c r="M246">
        <v>176</v>
      </c>
      <c r="N246" t="s">
        <v>113</v>
      </c>
      <c r="O246" t="s">
        <v>113</v>
      </c>
      <c r="P246" t="s">
        <v>113</v>
      </c>
      <c r="Q246">
        <v>22</v>
      </c>
      <c r="R246" t="s">
        <v>113</v>
      </c>
      <c r="S246">
        <v>11.100000000000001</v>
      </c>
      <c r="T246" t="s">
        <v>113</v>
      </c>
      <c r="U246" t="s">
        <v>113</v>
      </c>
      <c r="V246" s="9">
        <v>38.5</v>
      </c>
      <c r="W246" s="9">
        <v>38</v>
      </c>
      <c r="X246">
        <v>39.5</v>
      </c>
      <c r="Y246">
        <v>38</v>
      </c>
      <c r="Z246" s="7">
        <v>6.8500000000000005</v>
      </c>
      <c r="AA246" s="7">
        <v>6.93</v>
      </c>
      <c r="AB246">
        <v>7.14</v>
      </c>
      <c r="AC246">
        <v>6.48</v>
      </c>
      <c r="AD246" t="s">
        <v>113</v>
      </c>
      <c r="AE246" t="s">
        <v>113</v>
      </c>
      <c r="AF246" t="s">
        <v>113</v>
      </c>
      <c r="AG246" t="s">
        <v>113</v>
      </c>
      <c r="AH246" s="7" t="s">
        <v>113</v>
      </c>
      <c r="AI246" s="7" t="s">
        <v>113</v>
      </c>
      <c r="AJ246" s="7" t="s">
        <v>113</v>
      </c>
      <c r="AK246" s="7" t="s">
        <v>113</v>
      </c>
      <c r="AL246" s="8" t="s">
        <v>113</v>
      </c>
      <c r="AM246" s="8" t="s">
        <v>113</v>
      </c>
      <c r="AN246" s="8" t="s">
        <v>113</v>
      </c>
      <c r="AO246" s="8" t="s">
        <v>113</v>
      </c>
      <c r="AP246" s="8" t="s">
        <v>113</v>
      </c>
      <c r="AQ246" s="8" t="s">
        <v>113</v>
      </c>
      <c r="AR246" s="8" t="s">
        <v>113</v>
      </c>
      <c r="AS246" s="8" t="s">
        <v>113</v>
      </c>
      <c r="AT246" s="8" t="s">
        <v>113</v>
      </c>
      <c r="AU246" s="8" t="s">
        <v>113</v>
      </c>
      <c r="AV246" s="8" t="s">
        <v>113</v>
      </c>
      <c r="AW246" s="8" t="s">
        <v>113</v>
      </c>
      <c r="AX246" s="8" t="s">
        <v>113</v>
      </c>
      <c r="AY246" s="8" t="s">
        <v>113</v>
      </c>
      <c r="AZ246" s="8" t="s">
        <v>113</v>
      </c>
      <c r="BA246">
        <v>0</v>
      </c>
      <c r="BB246" t="s">
        <v>113</v>
      </c>
      <c r="BC246" s="9" t="s">
        <v>113</v>
      </c>
      <c r="BD246" s="9">
        <v>8.3333333333333339</v>
      </c>
      <c r="BE246">
        <v>5</v>
      </c>
      <c r="BF246">
        <v>5</v>
      </c>
      <c r="BG246">
        <v>15</v>
      </c>
      <c r="BH246">
        <v>1</v>
      </c>
      <c r="BI246">
        <v>0</v>
      </c>
      <c r="BJ246">
        <v>0</v>
      </c>
      <c r="BK246">
        <v>20</v>
      </c>
      <c r="BL246">
        <v>17</v>
      </c>
      <c r="BM246">
        <v>22</v>
      </c>
      <c r="BN246">
        <v>17</v>
      </c>
      <c r="BO246">
        <v>18</v>
      </c>
      <c r="BP246">
        <v>18</v>
      </c>
      <c r="BQ246">
        <v>17</v>
      </c>
      <c r="BR246">
        <v>19</v>
      </c>
      <c r="BS246">
        <v>22</v>
      </c>
      <c r="BT246">
        <v>21</v>
      </c>
      <c r="BU246">
        <v>19</v>
      </c>
      <c r="BV246">
        <v>20</v>
      </c>
      <c r="BW246">
        <v>19</v>
      </c>
      <c r="BX246">
        <v>22</v>
      </c>
      <c r="BY246">
        <v>19</v>
      </c>
      <c r="BZ246">
        <v>19.333333333333332</v>
      </c>
      <c r="CA246" t="s">
        <v>113</v>
      </c>
      <c r="CB246" t="s">
        <v>113</v>
      </c>
      <c r="CC246" t="s">
        <v>113</v>
      </c>
      <c r="CD246" t="s">
        <v>113</v>
      </c>
      <c r="CE246" t="s">
        <v>113</v>
      </c>
      <c r="CF246" t="s">
        <v>113</v>
      </c>
      <c r="CG246" t="s">
        <v>113</v>
      </c>
      <c r="CH246" t="s">
        <v>113</v>
      </c>
      <c r="CI246" t="s">
        <v>113</v>
      </c>
      <c r="CJ246" t="s">
        <v>113</v>
      </c>
      <c r="CK246" t="s">
        <v>113</v>
      </c>
      <c r="CL246" t="s">
        <v>113</v>
      </c>
      <c r="CM246" t="s">
        <v>113</v>
      </c>
      <c r="CN246" t="s">
        <v>113</v>
      </c>
      <c r="CO246" t="s">
        <v>113</v>
      </c>
      <c r="CP246" t="s">
        <v>113</v>
      </c>
      <c r="CQ246">
        <v>58.333333333333336</v>
      </c>
      <c r="CR246">
        <v>61</v>
      </c>
      <c r="CS246">
        <v>47</v>
      </c>
      <c r="CT246">
        <v>67</v>
      </c>
      <c r="CU246">
        <v>4.0661736852554045</v>
      </c>
      <c r="CV246">
        <v>2.9618307218783095</v>
      </c>
      <c r="CW246">
        <v>3.0731327334734391</v>
      </c>
      <c r="CX246">
        <v>21.609493531384953</v>
      </c>
      <c r="CY246" t="s">
        <v>113</v>
      </c>
      <c r="CZ246" t="s">
        <v>113</v>
      </c>
      <c r="DA246" t="s">
        <v>113</v>
      </c>
      <c r="DB246" t="s">
        <v>113</v>
      </c>
      <c r="DC246" t="s">
        <v>113</v>
      </c>
      <c r="DD246" t="s">
        <v>113</v>
      </c>
      <c r="DE246" t="s">
        <v>113</v>
      </c>
      <c r="DF246" t="s">
        <v>113</v>
      </c>
      <c r="DG246" t="s">
        <v>113</v>
      </c>
      <c r="DH246" t="s">
        <v>113</v>
      </c>
      <c r="DI246" t="s">
        <v>113</v>
      </c>
      <c r="DJ246" t="s">
        <v>113</v>
      </c>
      <c r="DK246" t="s">
        <v>113</v>
      </c>
      <c r="DL246" t="s">
        <v>113</v>
      </c>
      <c r="DM246" t="s">
        <v>113</v>
      </c>
      <c r="DN246" t="s">
        <v>113</v>
      </c>
      <c r="DO246" t="s">
        <v>113</v>
      </c>
      <c r="DP246" t="s">
        <v>113</v>
      </c>
      <c r="DQ246" t="s">
        <v>113</v>
      </c>
      <c r="DR246" t="s">
        <v>113</v>
      </c>
      <c r="DS246" t="s">
        <v>113</v>
      </c>
      <c r="DT246" t="s">
        <v>113</v>
      </c>
      <c r="DU246" t="s">
        <v>113</v>
      </c>
      <c r="DV246" t="s">
        <v>113</v>
      </c>
      <c r="DW246" t="s">
        <v>113</v>
      </c>
      <c r="DX246" t="s">
        <v>113</v>
      </c>
      <c r="DY246" t="s">
        <v>113</v>
      </c>
      <c r="DZ246" t="s">
        <v>113</v>
      </c>
      <c r="EA246" t="s">
        <v>113</v>
      </c>
      <c r="EB246" t="s">
        <v>113</v>
      </c>
      <c r="EC246" t="s">
        <v>113</v>
      </c>
      <c r="ED246" t="s">
        <v>113</v>
      </c>
      <c r="EE246" t="s">
        <v>113</v>
      </c>
      <c r="EF246" t="s">
        <v>113</v>
      </c>
      <c r="EG246" t="s">
        <v>113</v>
      </c>
      <c r="EH246" t="s">
        <v>113</v>
      </c>
      <c r="EI246" s="10" t="s">
        <v>113</v>
      </c>
      <c r="EJ246" s="10" t="s">
        <v>113</v>
      </c>
      <c r="EK246" s="10" t="s">
        <v>113</v>
      </c>
      <c r="EL246" s="10" t="s">
        <v>113</v>
      </c>
      <c r="EM246">
        <v>0</v>
      </c>
      <c r="EN246">
        <v>0</v>
      </c>
      <c r="EO246" s="8" t="s">
        <v>113</v>
      </c>
      <c r="EP246" s="8" t="s">
        <v>113</v>
      </c>
      <c r="EQ246" t="s">
        <v>113</v>
      </c>
      <c r="ER246" t="s">
        <v>113</v>
      </c>
      <c r="ES246" t="s">
        <v>113</v>
      </c>
      <c r="ET246" t="s">
        <v>113</v>
      </c>
      <c r="EU246" t="s">
        <v>113</v>
      </c>
      <c r="EV246" t="s">
        <v>113</v>
      </c>
      <c r="EW246" t="s">
        <v>113</v>
      </c>
      <c r="EY246" t="s">
        <v>113</v>
      </c>
      <c r="FC246" t="s">
        <v>113</v>
      </c>
      <c r="FD246" t="s">
        <v>113</v>
      </c>
      <c r="FE246" t="s">
        <v>113</v>
      </c>
      <c r="FF246" t="s">
        <v>113</v>
      </c>
      <c r="FG246" t="s">
        <v>113</v>
      </c>
      <c r="FH246" t="s">
        <v>113</v>
      </c>
      <c r="FI246" t="s">
        <v>113</v>
      </c>
      <c r="FJ246" t="s">
        <v>113</v>
      </c>
    </row>
    <row r="247" spans="1:166" x14ac:dyDescent="0.2">
      <c r="A247" t="s">
        <v>9</v>
      </c>
      <c r="B247" t="s">
        <v>23</v>
      </c>
      <c r="C247" t="s">
        <v>169</v>
      </c>
      <c r="D247" t="s">
        <v>9</v>
      </c>
      <c r="E247">
        <v>1</v>
      </c>
      <c r="F247" t="s">
        <v>111</v>
      </c>
      <c r="G247">
        <v>0</v>
      </c>
      <c r="H247" s="2" t="s">
        <v>116</v>
      </c>
      <c r="I247" s="3">
        <v>30.74492</v>
      </c>
      <c r="J247" s="3">
        <v>-81.473830000000007</v>
      </c>
      <c r="K247" s="3" t="s">
        <v>113</v>
      </c>
      <c r="L247" s="8">
        <v>14.4</v>
      </c>
      <c r="M247">
        <v>144</v>
      </c>
      <c r="N247" t="s">
        <v>113</v>
      </c>
      <c r="O247" t="s">
        <v>113</v>
      </c>
      <c r="P247" t="s">
        <v>113</v>
      </c>
      <c r="Q247" t="s">
        <v>113</v>
      </c>
      <c r="R247" t="s">
        <v>113</v>
      </c>
      <c r="S247">
        <v>0</v>
      </c>
      <c r="T247" t="s">
        <v>113</v>
      </c>
      <c r="U247" t="s">
        <v>113</v>
      </c>
      <c r="V247" s="9">
        <v>40</v>
      </c>
      <c r="W247" s="9">
        <v>40.5</v>
      </c>
      <c r="X247">
        <v>39.5</v>
      </c>
      <c r="Y247">
        <v>40</v>
      </c>
      <c r="Z247" s="7">
        <v>6.7466666666666661</v>
      </c>
      <c r="AA247" s="7">
        <v>6.93</v>
      </c>
      <c r="AB247">
        <v>6.45</v>
      </c>
      <c r="AC247">
        <v>6.86</v>
      </c>
      <c r="AD247" t="s">
        <v>113</v>
      </c>
      <c r="AE247" t="s">
        <v>113</v>
      </c>
      <c r="AF247" t="s">
        <v>113</v>
      </c>
      <c r="AG247" t="s">
        <v>113</v>
      </c>
      <c r="AH247" s="7" t="s">
        <v>113</v>
      </c>
      <c r="AI247" s="7" t="s">
        <v>113</v>
      </c>
      <c r="AJ247" s="7" t="s">
        <v>113</v>
      </c>
      <c r="AK247" s="7" t="s">
        <v>113</v>
      </c>
      <c r="AL247" s="8" t="s">
        <v>113</v>
      </c>
      <c r="AM247" s="8" t="s">
        <v>113</v>
      </c>
      <c r="AN247" s="8" t="s">
        <v>113</v>
      </c>
      <c r="AO247" s="8" t="s">
        <v>113</v>
      </c>
      <c r="AP247" s="8" t="s">
        <v>113</v>
      </c>
      <c r="AQ247" s="8" t="s">
        <v>113</v>
      </c>
      <c r="AR247" s="8" t="s">
        <v>113</v>
      </c>
      <c r="AS247" s="8" t="s">
        <v>113</v>
      </c>
      <c r="AT247" s="8" t="s">
        <v>113</v>
      </c>
      <c r="AU247" s="8" t="s">
        <v>113</v>
      </c>
      <c r="AV247" s="8" t="s">
        <v>113</v>
      </c>
      <c r="AW247" s="8" t="s">
        <v>113</v>
      </c>
      <c r="AX247" s="8" t="s">
        <v>113</v>
      </c>
      <c r="AY247" s="8" t="s">
        <v>113</v>
      </c>
      <c r="AZ247" s="8" t="s">
        <v>113</v>
      </c>
      <c r="BA247">
        <v>0</v>
      </c>
      <c r="BB247" t="s">
        <v>113</v>
      </c>
      <c r="BC247" s="9" t="s">
        <v>113</v>
      </c>
      <c r="BD247" s="9">
        <v>8.3333333333333339</v>
      </c>
      <c r="BE247">
        <v>5</v>
      </c>
      <c r="BF247">
        <v>15</v>
      </c>
      <c r="BG247">
        <v>5</v>
      </c>
      <c r="BH247">
        <v>0.9</v>
      </c>
      <c r="BI247">
        <v>0.1</v>
      </c>
      <c r="BJ247">
        <v>0</v>
      </c>
      <c r="BK247">
        <v>15</v>
      </c>
      <c r="BL247">
        <v>14</v>
      </c>
      <c r="BM247">
        <v>16</v>
      </c>
      <c r="BN247">
        <v>11</v>
      </c>
      <c r="BO247">
        <v>12</v>
      </c>
      <c r="BP247">
        <v>23</v>
      </c>
      <c r="BQ247">
        <v>14</v>
      </c>
      <c r="BR247">
        <v>28</v>
      </c>
      <c r="BS247">
        <v>23</v>
      </c>
      <c r="BT247">
        <v>17</v>
      </c>
      <c r="BU247">
        <v>23</v>
      </c>
      <c r="BV247">
        <v>22</v>
      </c>
      <c r="BW247">
        <v>23</v>
      </c>
      <c r="BX247">
        <v>24</v>
      </c>
      <c r="BY247">
        <v>23</v>
      </c>
      <c r="BZ247">
        <v>19.2</v>
      </c>
      <c r="CA247" t="s">
        <v>113</v>
      </c>
      <c r="CB247" t="s">
        <v>113</v>
      </c>
      <c r="CC247" t="s">
        <v>113</v>
      </c>
      <c r="CD247" t="s">
        <v>113</v>
      </c>
      <c r="CE247" t="s">
        <v>113</v>
      </c>
      <c r="CF247" t="s">
        <v>113</v>
      </c>
      <c r="CG247" t="s">
        <v>113</v>
      </c>
      <c r="CH247" t="s">
        <v>113</v>
      </c>
      <c r="CI247" t="s">
        <v>113</v>
      </c>
      <c r="CJ247" t="s">
        <v>113</v>
      </c>
      <c r="CK247" t="s">
        <v>113</v>
      </c>
      <c r="CL247" t="s">
        <v>113</v>
      </c>
      <c r="CM247" t="s">
        <v>113</v>
      </c>
      <c r="CN247" t="s">
        <v>113</v>
      </c>
      <c r="CO247" t="s">
        <v>113</v>
      </c>
      <c r="CP247" t="s">
        <v>113</v>
      </c>
      <c r="CQ247">
        <v>19.333333333333332</v>
      </c>
      <c r="CR247">
        <v>11</v>
      </c>
      <c r="CS247">
        <v>25</v>
      </c>
      <c r="CT247">
        <v>22</v>
      </c>
      <c r="CU247">
        <v>2.9618307218783095</v>
      </c>
      <c r="CV247">
        <v>2.954910279033736</v>
      </c>
      <c r="CW247">
        <v>2.2103449501455654</v>
      </c>
      <c r="CX247">
        <v>9.118861403141679</v>
      </c>
      <c r="CY247" t="s">
        <v>113</v>
      </c>
      <c r="CZ247" t="s">
        <v>113</v>
      </c>
      <c r="DA247" t="s">
        <v>113</v>
      </c>
      <c r="DB247" t="s">
        <v>113</v>
      </c>
      <c r="DC247" t="s">
        <v>113</v>
      </c>
      <c r="DD247" t="s">
        <v>113</v>
      </c>
      <c r="DE247" t="s">
        <v>113</v>
      </c>
      <c r="DF247" t="s">
        <v>113</v>
      </c>
      <c r="DG247" t="s">
        <v>113</v>
      </c>
      <c r="DH247" t="s">
        <v>113</v>
      </c>
      <c r="DI247" t="s">
        <v>113</v>
      </c>
      <c r="DJ247" t="s">
        <v>113</v>
      </c>
      <c r="DK247" t="s">
        <v>113</v>
      </c>
      <c r="DL247" t="s">
        <v>113</v>
      </c>
      <c r="DM247" t="s">
        <v>113</v>
      </c>
      <c r="DN247" t="s">
        <v>113</v>
      </c>
      <c r="DO247" t="s">
        <v>113</v>
      </c>
      <c r="DP247" t="s">
        <v>113</v>
      </c>
      <c r="DQ247" t="s">
        <v>113</v>
      </c>
      <c r="DR247" t="s">
        <v>113</v>
      </c>
      <c r="DS247" t="s">
        <v>113</v>
      </c>
      <c r="DT247" t="s">
        <v>113</v>
      </c>
      <c r="DU247" t="s">
        <v>113</v>
      </c>
      <c r="DV247" t="s">
        <v>113</v>
      </c>
      <c r="DW247" t="s">
        <v>113</v>
      </c>
      <c r="DX247" t="s">
        <v>113</v>
      </c>
      <c r="DY247" t="s">
        <v>113</v>
      </c>
      <c r="DZ247" t="s">
        <v>113</v>
      </c>
      <c r="EA247" t="s">
        <v>113</v>
      </c>
      <c r="EB247" t="s">
        <v>113</v>
      </c>
      <c r="EC247" t="s">
        <v>113</v>
      </c>
      <c r="ED247" t="s">
        <v>113</v>
      </c>
      <c r="EE247" t="s">
        <v>113</v>
      </c>
      <c r="EF247" t="s">
        <v>113</v>
      </c>
      <c r="EG247" t="s">
        <v>113</v>
      </c>
      <c r="EH247" t="s">
        <v>113</v>
      </c>
      <c r="EI247" s="10" t="s">
        <v>113</v>
      </c>
      <c r="EJ247" s="10" t="s">
        <v>113</v>
      </c>
      <c r="EK247" s="10" t="s">
        <v>113</v>
      </c>
      <c r="EL247" s="10" t="s">
        <v>113</v>
      </c>
      <c r="EM247">
        <v>0</v>
      </c>
      <c r="EN247">
        <v>0</v>
      </c>
      <c r="EO247" s="8" t="s">
        <v>113</v>
      </c>
      <c r="EP247" s="8" t="s">
        <v>113</v>
      </c>
      <c r="EQ247" t="s">
        <v>113</v>
      </c>
      <c r="ER247" t="s">
        <v>113</v>
      </c>
      <c r="ES247" t="s">
        <v>113</v>
      </c>
      <c r="ET247" t="s">
        <v>113</v>
      </c>
      <c r="EU247" t="s">
        <v>113</v>
      </c>
      <c r="EV247" t="s">
        <v>113</v>
      </c>
      <c r="EW247" t="s">
        <v>113</v>
      </c>
      <c r="EY247" t="s">
        <v>113</v>
      </c>
      <c r="FC247" t="s">
        <v>113</v>
      </c>
      <c r="FD247" t="s">
        <v>113</v>
      </c>
      <c r="FE247" t="s">
        <v>113</v>
      </c>
      <c r="FF247" t="s">
        <v>113</v>
      </c>
      <c r="FG247" t="s">
        <v>113</v>
      </c>
      <c r="FH247" t="s">
        <v>113</v>
      </c>
      <c r="FI247" t="s">
        <v>113</v>
      </c>
      <c r="FJ247" t="s">
        <v>113</v>
      </c>
    </row>
    <row r="248" spans="1:166" x14ac:dyDescent="0.2">
      <c r="A248" t="s">
        <v>10</v>
      </c>
      <c r="B248" t="s">
        <v>23</v>
      </c>
      <c r="C248" t="s">
        <v>169</v>
      </c>
      <c r="D248" t="s">
        <v>10</v>
      </c>
      <c r="E248">
        <v>2</v>
      </c>
      <c r="F248" t="s">
        <v>111</v>
      </c>
      <c r="G248">
        <v>0</v>
      </c>
      <c r="H248" s="2" t="s">
        <v>116</v>
      </c>
      <c r="I248" s="3">
        <v>30.744070000000001</v>
      </c>
      <c r="J248" s="3">
        <v>-81.474140000000006</v>
      </c>
      <c r="K248" s="3" t="s">
        <v>113</v>
      </c>
      <c r="L248" s="8">
        <v>9.1</v>
      </c>
      <c r="M248">
        <v>91</v>
      </c>
      <c r="N248" t="s">
        <v>113</v>
      </c>
      <c r="O248" t="s">
        <v>113</v>
      </c>
      <c r="P248" t="s">
        <v>113</v>
      </c>
      <c r="Q248" t="s">
        <v>113</v>
      </c>
      <c r="R248" t="s">
        <v>113</v>
      </c>
      <c r="S248">
        <v>3.7</v>
      </c>
      <c r="T248" t="s">
        <v>113</v>
      </c>
      <c r="U248" t="s">
        <v>113</v>
      </c>
      <c r="V248" s="9">
        <v>40.366666666666667</v>
      </c>
      <c r="W248" s="9">
        <v>41.5</v>
      </c>
      <c r="X248">
        <v>40.1</v>
      </c>
      <c r="Y248">
        <v>39.5</v>
      </c>
      <c r="Z248" s="7">
        <v>6.9899999999999993</v>
      </c>
      <c r="AA248" s="7">
        <v>6.75</v>
      </c>
      <c r="AB248">
        <v>7.01</v>
      </c>
      <c r="AC248">
        <v>7.21</v>
      </c>
      <c r="AD248" t="s">
        <v>113</v>
      </c>
      <c r="AE248" t="s">
        <v>113</v>
      </c>
      <c r="AF248" t="s">
        <v>113</v>
      </c>
      <c r="AG248" t="s">
        <v>113</v>
      </c>
      <c r="AH248" s="7" t="s">
        <v>113</v>
      </c>
      <c r="AI248" s="7" t="s">
        <v>113</v>
      </c>
      <c r="AJ248" s="7" t="s">
        <v>113</v>
      </c>
      <c r="AK248" s="7" t="s">
        <v>113</v>
      </c>
      <c r="AL248" s="8" t="s">
        <v>113</v>
      </c>
      <c r="AM248" s="8" t="s">
        <v>113</v>
      </c>
      <c r="AN248" s="8" t="s">
        <v>113</v>
      </c>
      <c r="AO248" s="8" t="s">
        <v>113</v>
      </c>
      <c r="AP248" s="8" t="s">
        <v>113</v>
      </c>
      <c r="AQ248" s="8" t="s">
        <v>113</v>
      </c>
      <c r="AR248" s="8" t="s">
        <v>113</v>
      </c>
      <c r="AS248" s="8" t="s">
        <v>113</v>
      </c>
      <c r="AT248" s="8" t="s">
        <v>113</v>
      </c>
      <c r="AU248" s="8" t="s">
        <v>113</v>
      </c>
      <c r="AV248" s="8" t="s">
        <v>113</v>
      </c>
      <c r="AW248" s="8" t="s">
        <v>113</v>
      </c>
      <c r="AX248" s="8" t="s">
        <v>113</v>
      </c>
      <c r="AY248" s="8" t="s">
        <v>113</v>
      </c>
      <c r="AZ248" s="8" t="s">
        <v>113</v>
      </c>
      <c r="BA248">
        <v>0</v>
      </c>
      <c r="BB248" t="s">
        <v>113</v>
      </c>
      <c r="BC248" s="9" t="s">
        <v>113</v>
      </c>
      <c r="BD248" s="9">
        <v>8.3333333333333339</v>
      </c>
      <c r="BE248">
        <v>5</v>
      </c>
      <c r="BF248">
        <v>15</v>
      </c>
      <c r="BG248">
        <v>5</v>
      </c>
      <c r="BH248">
        <v>0.9</v>
      </c>
      <c r="BI248">
        <v>0.1</v>
      </c>
      <c r="BJ248">
        <v>0</v>
      </c>
      <c r="BK248">
        <v>16</v>
      </c>
      <c r="BL248">
        <v>15</v>
      </c>
      <c r="BM248">
        <v>14</v>
      </c>
      <c r="BN248">
        <v>12</v>
      </c>
      <c r="BO248">
        <v>13</v>
      </c>
      <c r="BP248">
        <v>10</v>
      </c>
      <c r="BQ248">
        <v>10</v>
      </c>
      <c r="BR248">
        <v>14</v>
      </c>
      <c r="BS248">
        <v>16</v>
      </c>
      <c r="BT248">
        <v>14</v>
      </c>
      <c r="BU248">
        <v>9</v>
      </c>
      <c r="BV248">
        <v>13</v>
      </c>
      <c r="BW248">
        <v>13</v>
      </c>
      <c r="BX248">
        <v>13</v>
      </c>
      <c r="BY248">
        <v>16</v>
      </c>
      <c r="BZ248">
        <v>13.2</v>
      </c>
      <c r="CA248" t="s">
        <v>113</v>
      </c>
      <c r="CB248" t="s">
        <v>113</v>
      </c>
      <c r="CC248" t="s">
        <v>113</v>
      </c>
      <c r="CD248" t="s">
        <v>113</v>
      </c>
      <c r="CE248" t="s">
        <v>113</v>
      </c>
      <c r="CF248" t="s">
        <v>113</v>
      </c>
      <c r="CG248" t="s">
        <v>113</v>
      </c>
      <c r="CH248" t="s">
        <v>113</v>
      </c>
      <c r="CI248" t="s">
        <v>113</v>
      </c>
      <c r="CJ248" t="s">
        <v>113</v>
      </c>
      <c r="CK248" t="s">
        <v>113</v>
      </c>
      <c r="CL248" t="s">
        <v>113</v>
      </c>
      <c r="CM248" t="s">
        <v>113</v>
      </c>
      <c r="CN248" t="s">
        <v>113</v>
      </c>
      <c r="CO248" t="s">
        <v>113</v>
      </c>
      <c r="CP248" t="s">
        <v>113</v>
      </c>
      <c r="CQ248">
        <v>27.666666666666668</v>
      </c>
      <c r="CR248">
        <v>35</v>
      </c>
      <c r="CS248">
        <v>22</v>
      </c>
      <c r="CT248">
        <v>26</v>
      </c>
      <c r="CU248">
        <v>3.3202283191284883</v>
      </c>
      <c r="CV248">
        <v>2.5802168295923251</v>
      </c>
      <c r="CW248">
        <v>1.7403909359028722</v>
      </c>
      <c r="CX248">
        <v>5.69957115418865</v>
      </c>
      <c r="CY248" t="s">
        <v>113</v>
      </c>
      <c r="CZ248" t="s">
        <v>113</v>
      </c>
      <c r="DA248" t="s">
        <v>113</v>
      </c>
      <c r="DB248" t="s">
        <v>113</v>
      </c>
      <c r="DC248" t="s">
        <v>113</v>
      </c>
      <c r="DD248" t="s">
        <v>113</v>
      </c>
      <c r="DE248" t="s">
        <v>113</v>
      </c>
      <c r="DF248" t="s">
        <v>113</v>
      </c>
      <c r="DG248" t="s">
        <v>113</v>
      </c>
      <c r="DH248" t="s">
        <v>113</v>
      </c>
      <c r="DI248" t="s">
        <v>113</v>
      </c>
      <c r="DJ248" t="s">
        <v>113</v>
      </c>
      <c r="DK248" t="s">
        <v>113</v>
      </c>
      <c r="DL248" t="s">
        <v>113</v>
      </c>
      <c r="DM248" t="s">
        <v>113</v>
      </c>
      <c r="DN248" t="s">
        <v>113</v>
      </c>
      <c r="DO248" t="s">
        <v>113</v>
      </c>
      <c r="DP248" t="s">
        <v>113</v>
      </c>
      <c r="DQ248" t="s">
        <v>113</v>
      </c>
      <c r="DR248" t="s">
        <v>113</v>
      </c>
      <c r="DS248" t="s">
        <v>113</v>
      </c>
      <c r="DT248" t="s">
        <v>113</v>
      </c>
      <c r="DU248" t="s">
        <v>113</v>
      </c>
      <c r="DV248" t="s">
        <v>113</v>
      </c>
      <c r="DW248" t="s">
        <v>113</v>
      </c>
      <c r="DX248" t="s">
        <v>113</v>
      </c>
      <c r="DY248" t="s">
        <v>113</v>
      </c>
      <c r="DZ248" t="s">
        <v>113</v>
      </c>
      <c r="EA248" t="s">
        <v>113</v>
      </c>
      <c r="EB248" t="s">
        <v>113</v>
      </c>
      <c r="EC248" t="s">
        <v>113</v>
      </c>
      <c r="ED248" t="s">
        <v>113</v>
      </c>
      <c r="EE248" t="s">
        <v>113</v>
      </c>
      <c r="EF248" t="s">
        <v>113</v>
      </c>
      <c r="EG248" t="s">
        <v>113</v>
      </c>
      <c r="EH248" t="s">
        <v>113</v>
      </c>
      <c r="EI248" s="10" t="s">
        <v>113</v>
      </c>
      <c r="EJ248" s="10" t="s">
        <v>113</v>
      </c>
      <c r="EK248" s="10" t="s">
        <v>113</v>
      </c>
      <c r="EL248" s="10" t="s">
        <v>113</v>
      </c>
      <c r="EM248">
        <v>0</v>
      </c>
      <c r="EN248">
        <v>0</v>
      </c>
      <c r="EO248" s="8" t="s">
        <v>113</v>
      </c>
      <c r="EP248" s="8" t="s">
        <v>113</v>
      </c>
      <c r="EQ248" t="s">
        <v>113</v>
      </c>
      <c r="ER248" t="s">
        <v>113</v>
      </c>
      <c r="ES248" t="s">
        <v>113</v>
      </c>
      <c r="ET248" t="s">
        <v>113</v>
      </c>
      <c r="EU248" t="s">
        <v>113</v>
      </c>
      <c r="EV248" t="s">
        <v>113</v>
      </c>
      <c r="EW248" t="s">
        <v>113</v>
      </c>
      <c r="EY248" t="s">
        <v>113</v>
      </c>
      <c r="FC248" t="s">
        <v>113</v>
      </c>
      <c r="FD248" t="s">
        <v>113</v>
      </c>
      <c r="FE248" t="s">
        <v>113</v>
      </c>
      <c r="FF248" t="s">
        <v>113</v>
      </c>
      <c r="FG248" t="s">
        <v>113</v>
      </c>
      <c r="FH248" t="s">
        <v>113</v>
      </c>
      <c r="FI248" t="s">
        <v>113</v>
      </c>
      <c r="FJ248" t="s">
        <v>113</v>
      </c>
    </row>
    <row r="249" spans="1:166" x14ac:dyDescent="0.2">
      <c r="A249" t="s">
        <v>11</v>
      </c>
      <c r="B249" t="s">
        <v>23</v>
      </c>
      <c r="C249" t="s">
        <v>169</v>
      </c>
      <c r="D249" t="s">
        <v>11</v>
      </c>
      <c r="E249">
        <v>3</v>
      </c>
      <c r="F249" t="s">
        <v>111</v>
      </c>
      <c r="G249">
        <v>0</v>
      </c>
      <c r="H249" s="2" t="s">
        <v>116</v>
      </c>
      <c r="I249" s="3">
        <v>30.742460000000001</v>
      </c>
      <c r="J249" s="3">
        <v>-81.475579999999994</v>
      </c>
      <c r="K249" s="3" t="s">
        <v>113</v>
      </c>
      <c r="L249" s="8">
        <v>6.1</v>
      </c>
      <c r="M249">
        <v>61</v>
      </c>
      <c r="N249" t="s">
        <v>113</v>
      </c>
      <c r="O249" t="s">
        <v>113</v>
      </c>
      <c r="P249" t="s">
        <v>113</v>
      </c>
      <c r="Q249" t="s">
        <v>113</v>
      </c>
      <c r="R249" t="s">
        <v>113</v>
      </c>
      <c r="S249">
        <v>11.1</v>
      </c>
      <c r="T249" t="s">
        <v>113</v>
      </c>
      <c r="U249" t="s">
        <v>113</v>
      </c>
      <c r="V249" s="9">
        <v>41.333333333333336</v>
      </c>
      <c r="W249" s="9">
        <v>41.5</v>
      </c>
      <c r="X249">
        <v>41.5</v>
      </c>
      <c r="Y249">
        <v>41</v>
      </c>
      <c r="Z249" s="7">
        <v>7.1066666666666665</v>
      </c>
      <c r="AA249" s="7">
        <v>6.76</v>
      </c>
      <c r="AB249">
        <v>7.03</v>
      </c>
      <c r="AC249">
        <v>7.53</v>
      </c>
      <c r="AD249" t="s">
        <v>113</v>
      </c>
      <c r="AE249" t="s">
        <v>113</v>
      </c>
      <c r="AF249" t="s">
        <v>113</v>
      </c>
      <c r="AG249" t="s">
        <v>113</v>
      </c>
      <c r="AH249" s="7" t="s">
        <v>113</v>
      </c>
      <c r="AI249" s="7" t="s">
        <v>113</v>
      </c>
      <c r="AJ249" s="7" t="s">
        <v>113</v>
      </c>
      <c r="AK249" s="7" t="s">
        <v>113</v>
      </c>
      <c r="AL249" s="8" t="s">
        <v>113</v>
      </c>
      <c r="AM249" s="8" t="s">
        <v>113</v>
      </c>
      <c r="AN249" s="8" t="s">
        <v>113</v>
      </c>
      <c r="AO249" s="8" t="s">
        <v>113</v>
      </c>
      <c r="AP249" s="8" t="s">
        <v>113</v>
      </c>
      <c r="AQ249" s="8" t="s">
        <v>113</v>
      </c>
      <c r="AR249" s="8" t="s">
        <v>113</v>
      </c>
      <c r="AS249" s="8" t="s">
        <v>113</v>
      </c>
      <c r="AT249" s="8" t="s">
        <v>113</v>
      </c>
      <c r="AU249" s="8" t="s">
        <v>113</v>
      </c>
      <c r="AV249" s="8" t="s">
        <v>113</v>
      </c>
      <c r="AW249" s="8" t="s">
        <v>113</v>
      </c>
      <c r="AX249" s="8" t="s">
        <v>113</v>
      </c>
      <c r="AY249" s="8" t="s">
        <v>113</v>
      </c>
      <c r="AZ249" s="8" t="s">
        <v>113</v>
      </c>
      <c r="BA249">
        <v>0</v>
      </c>
      <c r="BB249" t="s">
        <v>113</v>
      </c>
      <c r="BC249" s="9" t="s">
        <v>113</v>
      </c>
      <c r="BD249" s="9">
        <v>3.3333333333333335</v>
      </c>
      <c r="BE249">
        <v>0</v>
      </c>
      <c r="BF249">
        <v>10</v>
      </c>
      <c r="BG249">
        <v>0</v>
      </c>
      <c r="BH249">
        <v>0.95</v>
      </c>
      <c r="BI249">
        <v>0.05</v>
      </c>
      <c r="BJ249">
        <v>0</v>
      </c>
      <c r="BK249">
        <v>18</v>
      </c>
      <c r="BL249">
        <v>15</v>
      </c>
      <c r="BM249">
        <v>11</v>
      </c>
      <c r="BN249">
        <v>13</v>
      </c>
      <c r="BO249">
        <v>14</v>
      </c>
      <c r="BP249">
        <v>15</v>
      </c>
      <c r="BQ249">
        <v>13</v>
      </c>
      <c r="BR249">
        <v>13</v>
      </c>
      <c r="BS249">
        <v>15</v>
      </c>
      <c r="BT249">
        <v>22</v>
      </c>
      <c r="BU249">
        <v>15</v>
      </c>
      <c r="BV249">
        <v>17</v>
      </c>
      <c r="BW249">
        <v>12</v>
      </c>
      <c r="BX249">
        <v>12</v>
      </c>
      <c r="BY249">
        <v>7</v>
      </c>
      <c r="BZ249">
        <v>14.133333333333333</v>
      </c>
      <c r="CA249" t="s">
        <v>113</v>
      </c>
      <c r="CB249" t="s">
        <v>113</v>
      </c>
      <c r="CC249" t="s">
        <v>113</v>
      </c>
      <c r="CD249" t="s">
        <v>113</v>
      </c>
      <c r="CE249" t="s">
        <v>113</v>
      </c>
      <c r="CF249" t="s">
        <v>113</v>
      </c>
      <c r="CG249" t="s">
        <v>113</v>
      </c>
      <c r="CH249" t="s">
        <v>113</v>
      </c>
      <c r="CI249" t="s">
        <v>113</v>
      </c>
      <c r="CJ249" t="s">
        <v>113</v>
      </c>
      <c r="CK249" t="s">
        <v>113</v>
      </c>
      <c r="CL249" t="s">
        <v>113</v>
      </c>
      <c r="CM249" t="s">
        <v>113</v>
      </c>
      <c r="CN249" t="s">
        <v>113</v>
      </c>
      <c r="CO249" t="s">
        <v>113</v>
      </c>
      <c r="CP249" t="s">
        <v>113</v>
      </c>
      <c r="CQ249">
        <v>23.666666666666668</v>
      </c>
      <c r="CR249">
        <v>31</v>
      </c>
      <c r="CS249">
        <v>30</v>
      </c>
      <c r="CT249">
        <v>10</v>
      </c>
      <c r="CU249">
        <v>3.1640675883732059</v>
      </c>
      <c r="CV249">
        <v>2.6485360735698023</v>
      </c>
      <c r="CW249">
        <v>1.7562625339157996</v>
      </c>
      <c r="CX249">
        <v>5.7907541522060901</v>
      </c>
      <c r="CY249" t="s">
        <v>113</v>
      </c>
      <c r="CZ249" t="s">
        <v>113</v>
      </c>
      <c r="DA249" t="s">
        <v>113</v>
      </c>
      <c r="DB249" t="s">
        <v>113</v>
      </c>
      <c r="DC249" t="s">
        <v>113</v>
      </c>
      <c r="DD249" t="s">
        <v>113</v>
      </c>
      <c r="DE249" t="s">
        <v>113</v>
      </c>
      <c r="DF249" t="s">
        <v>113</v>
      </c>
      <c r="DG249" t="s">
        <v>113</v>
      </c>
      <c r="DH249" t="s">
        <v>113</v>
      </c>
      <c r="DI249" t="s">
        <v>113</v>
      </c>
      <c r="DJ249" t="s">
        <v>113</v>
      </c>
      <c r="DK249" t="s">
        <v>113</v>
      </c>
      <c r="DL249" t="s">
        <v>113</v>
      </c>
      <c r="DM249" t="s">
        <v>113</v>
      </c>
      <c r="DN249" t="s">
        <v>113</v>
      </c>
      <c r="DO249" t="s">
        <v>113</v>
      </c>
      <c r="DP249" t="s">
        <v>113</v>
      </c>
      <c r="DQ249" t="s">
        <v>113</v>
      </c>
      <c r="DR249" t="s">
        <v>113</v>
      </c>
      <c r="DS249" t="s">
        <v>113</v>
      </c>
      <c r="DT249" t="s">
        <v>113</v>
      </c>
      <c r="DU249" t="s">
        <v>113</v>
      </c>
      <c r="DV249" t="s">
        <v>113</v>
      </c>
      <c r="DW249" t="s">
        <v>113</v>
      </c>
      <c r="DX249" t="s">
        <v>113</v>
      </c>
      <c r="DY249" t="s">
        <v>113</v>
      </c>
      <c r="DZ249" t="s">
        <v>113</v>
      </c>
      <c r="EA249" t="s">
        <v>113</v>
      </c>
      <c r="EB249" t="s">
        <v>113</v>
      </c>
      <c r="EC249" t="s">
        <v>113</v>
      </c>
      <c r="ED249" t="s">
        <v>113</v>
      </c>
      <c r="EE249" t="s">
        <v>113</v>
      </c>
      <c r="EF249" t="s">
        <v>113</v>
      </c>
      <c r="EG249" t="s">
        <v>113</v>
      </c>
      <c r="EH249" t="s">
        <v>113</v>
      </c>
      <c r="EI249" s="10" t="s">
        <v>113</v>
      </c>
      <c r="EJ249" s="10" t="s">
        <v>113</v>
      </c>
      <c r="EK249" s="10" t="s">
        <v>113</v>
      </c>
      <c r="EL249" s="10" t="s">
        <v>113</v>
      </c>
      <c r="EM249">
        <v>0</v>
      </c>
      <c r="EN249">
        <v>0</v>
      </c>
      <c r="EO249" s="8" t="s">
        <v>113</v>
      </c>
      <c r="EP249" s="8" t="s">
        <v>113</v>
      </c>
      <c r="EQ249" t="s">
        <v>113</v>
      </c>
      <c r="ER249" t="s">
        <v>113</v>
      </c>
      <c r="ES249" t="s">
        <v>113</v>
      </c>
      <c r="ET249" t="s">
        <v>113</v>
      </c>
      <c r="EU249" t="s">
        <v>113</v>
      </c>
      <c r="EV249" t="s">
        <v>113</v>
      </c>
      <c r="EW249" t="s">
        <v>113</v>
      </c>
      <c r="EY249" t="s">
        <v>113</v>
      </c>
      <c r="FC249" t="s">
        <v>113</v>
      </c>
      <c r="FD249" t="s">
        <v>113</v>
      </c>
      <c r="FE249" t="s">
        <v>113</v>
      </c>
      <c r="FF249" t="s">
        <v>113</v>
      </c>
      <c r="FG249" t="s">
        <v>113</v>
      </c>
      <c r="FH249" t="s">
        <v>113</v>
      </c>
      <c r="FI249" t="s">
        <v>113</v>
      </c>
      <c r="FJ249" t="s">
        <v>113</v>
      </c>
    </row>
  </sheetData>
  <autoFilter ref="A1:FJ249" xr:uid="{C3CED12A-8F32-45E7-8707-4ABBBF1372C9}">
    <sortState xmlns:xlrd2="http://schemas.microsoft.com/office/spreadsheetml/2017/richdata2" ref="A2:FJ249">
      <sortCondition descending="1" ref="G1:G249"/>
    </sortState>
  </autoFilter>
  <sortState xmlns:xlrd2="http://schemas.microsoft.com/office/spreadsheetml/2017/richdata2" ref="A2:FJ179">
    <sortCondition ref="H1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49"/>
  <sheetViews>
    <sheetView zoomScale="95" zoomScaleNormal="9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baseColWidth="10" defaultColWidth="8.83203125" defaultRowHeight="15" x14ac:dyDescent="0.2"/>
  <cols>
    <col min="3" max="3" width="12.83203125" bestFit="1" customWidth="1"/>
    <col min="4" max="5" width="5" bestFit="1" customWidth="1"/>
    <col min="6" max="6" width="6.6640625" customWidth="1"/>
    <col min="7" max="7" width="5.83203125" customWidth="1"/>
    <col min="8" max="8" width="6.83203125" customWidth="1"/>
    <col min="11" max="11" width="10.33203125" bestFit="1" customWidth="1"/>
    <col min="12" max="12" width="7.5" bestFit="1" customWidth="1"/>
    <col min="13" max="13" width="12.5" bestFit="1" customWidth="1"/>
    <col min="14" max="14" width="11.83203125" bestFit="1" customWidth="1"/>
    <col min="15" max="15" width="8.5" bestFit="1" customWidth="1"/>
    <col min="16" max="16" width="13" style="8" customWidth="1"/>
    <col min="17" max="17" width="9.33203125" style="7" bestFit="1" customWidth="1"/>
    <col min="18" max="18" width="10.83203125" style="10" bestFit="1" customWidth="1"/>
    <col min="19" max="19" width="10.83203125" style="8" customWidth="1"/>
    <col min="20" max="20" width="9.5" style="10" bestFit="1" customWidth="1"/>
    <col min="22" max="22" width="8" style="8" customWidth="1"/>
    <col min="23" max="23" width="12" style="8" bestFit="1" customWidth="1"/>
    <col min="24" max="24" width="12" style="8" customWidth="1"/>
    <col min="25" max="27" width="9.1640625" style="8"/>
    <col min="28" max="28" width="7.5" style="9" bestFit="1" customWidth="1"/>
    <col min="35" max="35" width="13.1640625" bestFit="1" customWidth="1"/>
    <col min="36" max="36" width="18" bestFit="1" customWidth="1"/>
    <col min="37" max="37" width="17.33203125" bestFit="1" customWidth="1"/>
    <col min="38" max="38" width="18" bestFit="1" customWidth="1"/>
    <col min="39" max="39" width="17.33203125" bestFit="1" customWidth="1"/>
    <col min="40" max="40" width="18" bestFit="1" customWidth="1"/>
    <col min="41" max="41" width="17.33203125" bestFit="1" customWidth="1"/>
    <col min="42" max="42" width="18" bestFit="1" customWidth="1"/>
    <col min="43" max="43" width="17.33203125" bestFit="1" customWidth="1"/>
    <col min="44" max="44" width="23" bestFit="1" customWidth="1"/>
    <col min="45" max="45" width="22.33203125" bestFit="1" customWidth="1"/>
  </cols>
  <sheetData>
    <row r="1" spans="1:32" x14ac:dyDescent="0.2">
      <c r="A1" t="s">
        <v>21</v>
      </c>
      <c r="C1" t="s">
        <v>1</v>
      </c>
      <c r="D1" t="s">
        <v>22</v>
      </c>
      <c r="E1" t="s">
        <v>144</v>
      </c>
      <c r="F1" t="s">
        <v>218</v>
      </c>
      <c r="G1" t="s">
        <v>298</v>
      </c>
      <c r="H1" t="s">
        <v>186</v>
      </c>
      <c r="I1" t="s">
        <v>297</v>
      </c>
      <c r="J1" t="s">
        <v>43</v>
      </c>
      <c r="K1" t="s">
        <v>130</v>
      </c>
      <c r="L1" t="s">
        <v>133</v>
      </c>
      <c r="M1" t="s">
        <v>447</v>
      </c>
      <c r="N1" t="s">
        <v>448</v>
      </c>
      <c r="O1" t="s">
        <v>423</v>
      </c>
      <c r="P1" s="8" t="s">
        <v>449</v>
      </c>
      <c r="Q1" s="7" t="s">
        <v>136</v>
      </c>
      <c r="R1" s="10" t="s">
        <v>137</v>
      </c>
      <c r="S1" s="8" t="s">
        <v>781</v>
      </c>
      <c r="T1" s="10" t="s">
        <v>138</v>
      </c>
      <c r="U1" t="s">
        <v>139</v>
      </c>
      <c r="V1" s="8" t="s">
        <v>140</v>
      </c>
      <c r="W1" s="8" t="s">
        <v>445</v>
      </c>
      <c r="X1" s="8" t="s">
        <v>698</v>
      </c>
      <c r="Y1" s="8" t="s">
        <v>141</v>
      </c>
      <c r="Z1" s="8" t="s">
        <v>446</v>
      </c>
      <c r="AA1" s="8" t="s">
        <v>699</v>
      </c>
      <c r="AB1" s="9" t="s">
        <v>255</v>
      </c>
      <c r="AC1" s="8" t="s">
        <v>635</v>
      </c>
      <c r="AD1" s="8" t="s">
        <v>636</v>
      </c>
      <c r="AE1" s="8" t="s">
        <v>193</v>
      </c>
      <c r="AF1" t="s">
        <v>637</v>
      </c>
    </row>
    <row r="2" spans="1:32" x14ac:dyDescent="0.2">
      <c r="A2" t="str">
        <f t="shared" ref="A2:A65" si="0">E2&amp;D2&amp;F2</f>
        <v>DM1Ca</v>
      </c>
      <c r="C2" t="s">
        <v>24</v>
      </c>
      <c r="D2" t="s">
        <v>301</v>
      </c>
      <c r="E2" t="s">
        <v>145</v>
      </c>
      <c r="F2" t="s">
        <v>134</v>
      </c>
      <c r="G2">
        <v>2021</v>
      </c>
      <c r="H2">
        <v>51</v>
      </c>
      <c r="I2" s="2" t="s">
        <v>775</v>
      </c>
      <c r="J2" s="2" t="s">
        <v>753</v>
      </c>
      <c r="K2" s="2" t="s">
        <v>777</v>
      </c>
      <c r="M2" s="33">
        <v>1138</v>
      </c>
      <c r="N2" s="33">
        <v>823.6</v>
      </c>
      <c r="O2">
        <v>0</v>
      </c>
      <c r="P2" s="8">
        <f t="shared" ref="P2:P25" si="1">((M2-O2)-(N2-O2))/(N2-O2)*100</f>
        <v>38.173870811073336</v>
      </c>
      <c r="Q2" s="33">
        <v>794.8</v>
      </c>
      <c r="R2" s="33">
        <v>13.700000000000001</v>
      </c>
      <c r="S2" s="8">
        <v>10</v>
      </c>
      <c r="T2" s="33">
        <v>9.64</v>
      </c>
      <c r="U2" s="8">
        <f t="shared" ref="U2:U25" si="2">S2-T2</f>
        <v>0.35999999999999943</v>
      </c>
      <c r="V2" s="8">
        <f t="shared" ref="V2:V25" si="3">U2/S2</f>
        <v>3.5999999999999942E-2</v>
      </c>
      <c r="W2" s="8">
        <f t="shared" ref="W2:W25" si="4">R2/Q2</f>
        <v>1.7237040764972324E-2</v>
      </c>
      <c r="X2" s="8">
        <f>W2*'Soil resampling and MOM'!$J$26</f>
        <v>1.1930402416284402E-2</v>
      </c>
      <c r="Y2" s="8">
        <f t="shared" ref="Y2:Y25" si="5">V2*100</f>
        <v>3.5999999999999943</v>
      </c>
      <c r="Z2" s="8">
        <f t="shared" ref="Z2:Z25" si="6">W2*100</f>
        <v>1.7237040764972325</v>
      </c>
      <c r="AA2" s="8">
        <f t="shared" ref="AA2:AA25" si="7">X2*100</f>
        <v>1.1930402416284402</v>
      </c>
      <c r="AB2" s="33" t="s">
        <v>296</v>
      </c>
      <c r="AC2">
        <f>VLOOKUP(AB2,'Meta-data'!$H$2:$J$10,2,0)</f>
        <v>60</v>
      </c>
      <c r="AD2">
        <f>VLOOKUP(AB2,'Meta-data'!$H$2:$J$10,3,0)</f>
        <v>10</v>
      </c>
      <c r="AE2" t="s">
        <v>778</v>
      </c>
    </row>
    <row r="3" spans="1:32" x14ac:dyDescent="0.2">
      <c r="A3" t="str">
        <f t="shared" si="0"/>
        <v>DM1Cb</v>
      </c>
      <c r="C3" t="s">
        <v>24</v>
      </c>
      <c r="D3" t="s">
        <v>301</v>
      </c>
      <c r="E3" t="s">
        <v>145</v>
      </c>
      <c r="F3" t="s">
        <v>135</v>
      </c>
      <c r="G3">
        <v>2021</v>
      </c>
      <c r="H3">
        <v>51</v>
      </c>
      <c r="I3" s="2" t="s">
        <v>775</v>
      </c>
      <c r="J3" s="2" t="s">
        <v>753</v>
      </c>
      <c r="K3" s="2" t="s">
        <v>777</v>
      </c>
      <c r="M3" s="33">
        <v>953.3</v>
      </c>
      <c r="N3" s="33">
        <v>640.20000000000005</v>
      </c>
      <c r="O3">
        <v>0</v>
      </c>
      <c r="P3" s="8">
        <f t="shared" si="1"/>
        <v>48.906591690096832</v>
      </c>
      <c r="Q3" s="33">
        <v>627.79999999999995</v>
      </c>
      <c r="R3" s="33">
        <v>6.1000000000000005</v>
      </c>
      <c r="S3" s="8">
        <v>10</v>
      </c>
      <c r="T3" s="33">
        <v>9.59</v>
      </c>
      <c r="U3" s="8">
        <f t="shared" si="2"/>
        <v>0.41000000000000014</v>
      </c>
      <c r="V3" s="8">
        <f t="shared" si="3"/>
        <v>4.1000000000000016E-2</v>
      </c>
      <c r="W3" s="8">
        <f t="shared" si="4"/>
        <v>9.7164702134437727E-3</v>
      </c>
      <c r="X3" s="8">
        <f>W3*'Soil resampling and MOM'!$J$26</f>
        <v>6.7251334665165271E-3</v>
      </c>
      <c r="Y3" s="8">
        <f t="shared" si="5"/>
        <v>4.1000000000000014</v>
      </c>
      <c r="Z3" s="8">
        <f t="shared" si="6"/>
        <v>0.9716470213443773</v>
      </c>
      <c r="AA3" s="8">
        <f t="shared" si="7"/>
        <v>0.67251334665165274</v>
      </c>
      <c r="AB3" s="33" t="s">
        <v>304</v>
      </c>
      <c r="AC3">
        <f>VLOOKUP(AB3,'Meta-data'!$H$2:$J$10,2,0)</f>
        <v>40</v>
      </c>
      <c r="AD3">
        <f>VLOOKUP(AB3,'Meta-data'!$H$2:$J$10,3,0)</f>
        <v>20</v>
      </c>
      <c r="AE3" t="s">
        <v>778</v>
      </c>
    </row>
    <row r="4" spans="1:32" x14ac:dyDescent="0.2">
      <c r="A4" t="str">
        <f t="shared" si="0"/>
        <v>DM1Cc</v>
      </c>
      <c r="C4" t="s">
        <v>24</v>
      </c>
      <c r="D4" t="s">
        <v>301</v>
      </c>
      <c r="E4" t="s">
        <v>145</v>
      </c>
      <c r="F4" t="s">
        <v>220</v>
      </c>
      <c r="G4">
        <v>2021</v>
      </c>
      <c r="H4">
        <v>51</v>
      </c>
      <c r="I4" s="2" t="s">
        <v>775</v>
      </c>
      <c r="J4" s="2" t="s">
        <v>753</v>
      </c>
      <c r="K4" s="2" t="s">
        <v>777</v>
      </c>
      <c r="M4" s="33">
        <v>1250.9000000000001</v>
      </c>
      <c r="N4" s="33">
        <v>879.3</v>
      </c>
      <c r="O4">
        <v>0</v>
      </c>
      <c r="P4" s="8">
        <f t="shared" si="1"/>
        <v>42.260889343796222</v>
      </c>
      <c r="Q4" s="33">
        <v>836.6</v>
      </c>
      <c r="R4" s="33">
        <v>14.6</v>
      </c>
      <c r="S4" s="8">
        <v>10</v>
      </c>
      <c r="T4" s="33">
        <v>9.48</v>
      </c>
      <c r="U4" s="8">
        <f t="shared" si="2"/>
        <v>0.51999999999999957</v>
      </c>
      <c r="V4" s="8">
        <f t="shared" si="3"/>
        <v>5.1999999999999956E-2</v>
      </c>
      <c r="W4" s="8">
        <f t="shared" si="4"/>
        <v>1.745158976810901E-2</v>
      </c>
      <c r="X4" s="8">
        <f>W4*'Soil resampling and MOM'!$J$26</f>
        <v>1.2078899828359616E-2</v>
      </c>
      <c r="Y4" s="8">
        <f t="shared" si="5"/>
        <v>5.1999999999999957</v>
      </c>
      <c r="Z4" s="8">
        <f t="shared" si="6"/>
        <v>1.745158976810901</v>
      </c>
      <c r="AA4" s="8">
        <f t="shared" si="7"/>
        <v>1.2078899828359615</v>
      </c>
      <c r="AB4" s="33" t="s">
        <v>294</v>
      </c>
      <c r="AC4">
        <f>VLOOKUP(AB4,'Meta-data'!$H$2:$J$10,2,0)</f>
        <v>30</v>
      </c>
      <c r="AD4">
        <f>VLOOKUP(AB4,'Meta-data'!$H$2:$J$10,3,0)</f>
        <v>30</v>
      </c>
      <c r="AE4" t="s">
        <v>778</v>
      </c>
    </row>
    <row r="5" spans="1:32" x14ac:dyDescent="0.2">
      <c r="A5" t="str">
        <f t="shared" si="0"/>
        <v>DM1Cd</v>
      </c>
      <c r="C5" t="s">
        <v>24</v>
      </c>
      <c r="D5" t="s">
        <v>301</v>
      </c>
      <c r="E5" t="s">
        <v>145</v>
      </c>
      <c r="F5" t="s">
        <v>221</v>
      </c>
      <c r="G5">
        <v>2021</v>
      </c>
      <c r="H5">
        <v>51</v>
      </c>
      <c r="I5" s="2" t="s">
        <v>775</v>
      </c>
      <c r="J5" s="2" t="s">
        <v>753</v>
      </c>
      <c r="K5" s="2" t="s">
        <v>777</v>
      </c>
      <c r="M5" s="33">
        <v>1090.8</v>
      </c>
      <c r="N5" s="33">
        <v>764.1</v>
      </c>
      <c r="O5">
        <v>0</v>
      </c>
      <c r="P5" s="8">
        <f t="shared" si="1"/>
        <v>42.756183745583023</v>
      </c>
      <c r="Q5" s="33">
        <v>748.69999999999993</v>
      </c>
      <c r="R5" s="33">
        <v>8.5</v>
      </c>
      <c r="S5" s="8">
        <v>10</v>
      </c>
      <c r="T5" s="33">
        <v>9.66</v>
      </c>
      <c r="U5" s="8">
        <f t="shared" si="2"/>
        <v>0.33999999999999986</v>
      </c>
      <c r="V5" s="8">
        <f t="shared" si="3"/>
        <v>3.3999999999999989E-2</v>
      </c>
      <c r="W5" s="8">
        <f t="shared" si="4"/>
        <v>1.1353011887271272E-2</v>
      </c>
      <c r="X5" s="8">
        <f>W5*'Soil resampling and MOM'!$J$26</f>
        <v>7.8578453400916012E-3</v>
      </c>
      <c r="Y5" s="8">
        <f t="shared" si="5"/>
        <v>3.399999999999999</v>
      </c>
      <c r="Z5" s="8">
        <f t="shared" si="6"/>
        <v>1.1353011887271272</v>
      </c>
      <c r="AA5" s="8">
        <f t="shared" si="7"/>
        <v>0.78578453400916015</v>
      </c>
      <c r="AB5" s="33" t="s">
        <v>295</v>
      </c>
      <c r="AC5">
        <f>VLOOKUP(AB5,'Meta-data'!$H$2:$J$10,2,0)</f>
        <v>60</v>
      </c>
      <c r="AD5">
        <f>VLOOKUP(AB5,'Meta-data'!$H$2:$J$10,3,0)</f>
        <v>30</v>
      </c>
      <c r="AE5" t="s">
        <v>778</v>
      </c>
    </row>
    <row r="6" spans="1:32" x14ac:dyDescent="0.2">
      <c r="A6" t="str">
        <f t="shared" si="0"/>
        <v>DM2Ca</v>
      </c>
      <c r="C6" t="s">
        <v>24</v>
      </c>
      <c r="D6" t="s">
        <v>301</v>
      </c>
      <c r="E6" t="s">
        <v>146</v>
      </c>
      <c r="F6" t="s">
        <v>134</v>
      </c>
      <c r="G6">
        <v>2021</v>
      </c>
      <c r="H6">
        <v>51</v>
      </c>
      <c r="I6" s="2" t="s">
        <v>775</v>
      </c>
      <c r="J6" s="2" t="s">
        <v>753</v>
      </c>
      <c r="K6" s="2" t="s">
        <v>777</v>
      </c>
      <c r="M6" s="33">
        <v>969.4</v>
      </c>
      <c r="N6" s="33">
        <v>659.5</v>
      </c>
      <c r="O6">
        <v>0</v>
      </c>
      <c r="P6" s="8">
        <f t="shared" si="1"/>
        <v>46.990144048521607</v>
      </c>
      <c r="Q6" s="33">
        <v>646.79999999999995</v>
      </c>
      <c r="R6" s="33">
        <v>6.4</v>
      </c>
      <c r="S6" s="8">
        <v>10</v>
      </c>
      <c r="T6" s="33">
        <v>9.64</v>
      </c>
      <c r="U6" s="8">
        <f t="shared" si="2"/>
        <v>0.35999999999999943</v>
      </c>
      <c r="V6" s="8">
        <f t="shared" si="3"/>
        <v>3.5999999999999942E-2</v>
      </c>
      <c r="W6" s="8">
        <f t="shared" si="4"/>
        <v>9.8948670377241813E-3</v>
      </c>
      <c r="X6" s="8">
        <f>W6*'Soil resampling and MOM'!$J$26</f>
        <v>6.8486085996598851E-3</v>
      </c>
      <c r="Y6" s="8">
        <f t="shared" si="5"/>
        <v>3.5999999999999943</v>
      </c>
      <c r="Z6" s="8">
        <f t="shared" si="6"/>
        <v>0.9894867037724181</v>
      </c>
      <c r="AA6" s="8">
        <f t="shared" si="7"/>
        <v>0.68486085996598856</v>
      </c>
      <c r="AB6" s="33" t="s">
        <v>304</v>
      </c>
      <c r="AC6">
        <f>VLOOKUP(AB6,'Meta-data'!$H$2:$J$10,2,0)</f>
        <v>40</v>
      </c>
      <c r="AD6">
        <f>VLOOKUP(AB6,'Meta-data'!$H$2:$J$10,3,0)</f>
        <v>20</v>
      </c>
      <c r="AE6" t="s">
        <v>778</v>
      </c>
    </row>
    <row r="7" spans="1:32" x14ac:dyDescent="0.2">
      <c r="A7" t="str">
        <f t="shared" si="0"/>
        <v>DM2Cb</v>
      </c>
      <c r="C7" t="s">
        <v>24</v>
      </c>
      <c r="D7" t="s">
        <v>301</v>
      </c>
      <c r="E7" t="s">
        <v>146</v>
      </c>
      <c r="F7" t="s">
        <v>135</v>
      </c>
      <c r="G7">
        <v>2021</v>
      </c>
      <c r="H7">
        <v>51</v>
      </c>
      <c r="I7" s="2" t="s">
        <v>775</v>
      </c>
      <c r="J7" s="2" t="s">
        <v>753</v>
      </c>
      <c r="K7" s="2" t="s">
        <v>777</v>
      </c>
      <c r="M7" s="33">
        <v>1046.6999999999998</v>
      </c>
      <c r="N7" s="33">
        <v>706.59999999999991</v>
      </c>
      <c r="O7">
        <v>0</v>
      </c>
      <c r="P7" s="8">
        <f t="shared" si="1"/>
        <v>48.131899235776956</v>
      </c>
      <c r="Q7" s="33">
        <v>692.5</v>
      </c>
      <c r="R7" s="33">
        <v>8.5</v>
      </c>
      <c r="S7" s="8">
        <v>10</v>
      </c>
      <c r="T7" s="33">
        <v>9.48</v>
      </c>
      <c r="U7" s="8">
        <f t="shared" si="2"/>
        <v>0.51999999999999957</v>
      </c>
      <c r="V7" s="8">
        <f t="shared" si="3"/>
        <v>5.1999999999999956E-2</v>
      </c>
      <c r="W7" s="8">
        <f t="shared" si="4"/>
        <v>1.2274368231046931E-2</v>
      </c>
      <c r="X7" s="8">
        <f>W7*'Soil resampling and MOM'!$J$26</f>
        <v>8.4955506225654585E-3</v>
      </c>
      <c r="Y7" s="8">
        <f t="shared" si="5"/>
        <v>5.1999999999999957</v>
      </c>
      <c r="Z7" s="8">
        <f t="shared" si="6"/>
        <v>1.227436823104693</v>
      </c>
      <c r="AA7" s="8">
        <f t="shared" si="7"/>
        <v>0.84955506225654587</v>
      </c>
      <c r="AB7" s="33" t="s">
        <v>295</v>
      </c>
      <c r="AC7">
        <f>VLOOKUP(AB7,'Meta-data'!$H$2:$J$10,2,0)</f>
        <v>60</v>
      </c>
      <c r="AD7">
        <f>VLOOKUP(AB7,'Meta-data'!$H$2:$J$10,3,0)</f>
        <v>30</v>
      </c>
      <c r="AE7" t="s">
        <v>778</v>
      </c>
    </row>
    <row r="8" spans="1:32" x14ac:dyDescent="0.2">
      <c r="A8" t="str">
        <f t="shared" si="0"/>
        <v>DM2Cc</v>
      </c>
      <c r="C8" t="s">
        <v>24</v>
      </c>
      <c r="D8" t="s">
        <v>301</v>
      </c>
      <c r="E8" t="s">
        <v>146</v>
      </c>
      <c r="F8" t="s">
        <v>220</v>
      </c>
      <c r="G8">
        <v>2021</v>
      </c>
      <c r="H8">
        <v>51</v>
      </c>
      <c r="I8" s="2" t="s">
        <v>775</v>
      </c>
      <c r="J8" s="2" t="s">
        <v>753</v>
      </c>
      <c r="K8" s="2" t="s">
        <v>777</v>
      </c>
      <c r="M8" s="33">
        <v>1029.7</v>
      </c>
      <c r="N8" s="33">
        <v>742.8</v>
      </c>
      <c r="O8">
        <v>0</v>
      </c>
      <c r="P8" s="8">
        <f t="shared" si="1"/>
        <v>38.624124932687145</v>
      </c>
      <c r="Q8" s="33">
        <v>733.9</v>
      </c>
      <c r="R8" s="33">
        <v>5.5</v>
      </c>
      <c r="S8" s="8">
        <v>10</v>
      </c>
      <c r="T8" s="33">
        <v>9.67</v>
      </c>
      <c r="U8" s="8">
        <f t="shared" si="2"/>
        <v>0.33000000000000007</v>
      </c>
      <c r="V8" s="8">
        <f t="shared" si="3"/>
        <v>3.3000000000000008E-2</v>
      </c>
      <c r="W8" s="8">
        <f t="shared" si="4"/>
        <v>7.494209020302494E-3</v>
      </c>
      <c r="X8" s="8">
        <f>W8*'Soil resampling and MOM'!$J$26</f>
        <v>5.1870231452748319E-3</v>
      </c>
      <c r="Y8" s="8">
        <f t="shared" si="5"/>
        <v>3.3000000000000007</v>
      </c>
      <c r="Z8" s="8">
        <f t="shared" si="6"/>
        <v>0.74942090203024936</v>
      </c>
      <c r="AA8" s="8">
        <f t="shared" si="7"/>
        <v>0.51870231452748317</v>
      </c>
      <c r="AB8" s="33" t="s">
        <v>795</v>
      </c>
      <c r="AC8">
        <f>VLOOKUP(AB8,'Meta-data'!$H$2:$J$10,2,0)</f>
        <v>20</v>
      </c>
      <c r="AD8">
        <f>VLOOKUP(AB8,'Meta-data'!$H$2:$J$10,3,0)</f>
        <v>10</v>
      </c>
      <c r="AE8" t="s">
        <v>778</v>
      </c>
    </row>
    <row r="9" spans="1:32" x14ac:dyDescent="0.2">
      <c r="A9" t="str">
        <f t="shared" si="0"/>
        <v>DM2Cd</v>
      </c>
      <c r="C9" t="s">
        <v>24</v>
      </c>
      <c r="D9" t="s">
        <v>301</v>
      </c>
      <c r="E9" t="s">
        <v>146</v>
      </c>
      <c r="F9" t="s">
        <v>221</v>
      </c>
      <c r="G9">
        <v>2021</v>
      </c>
      <c r="H9">
        <v>51</v>
      </c>
      <c r="I9" s="2" t="s">
        <v>775</v>
      </c>
      <c r="J9" s="2" t="s">
        <v>753</v>
      </c>
      <c r="K9" s="2" t="s">
        <v>777</v>
      </c>
      <c r="M9" s="33">
        <v>1051.5999999999999</v>
      </c>
      <c r="N9" s="33">
        <v>742.4</v>
      </c>
      <c r="O9">
        <v>0</v>
      </c>
      <c r="P9" s="8">
        <f t="shared" si="1"/>
        <v>41.648706896551715</v>
      </c>
      <c r="Q9" s="33">
        <v>726.2</v>
      </c>
      <c r="R9" s="33">
        <v>12.399999999999999</v>
      </c>
      <c r="S9" s="8">
        <v>10</v>
      </c>
      <c r="T9" s="33">
        <v>9.5500000000000007</v>
      </c>
      <c r="U9" s="8">
        <f t="shared" si="2"/>
        <v>0.44999999999999929</v>
      </c>
      <c r="V9" s="8">
        <f t="shared" si="3"/>
        <v>4.4999999999999929E-2</v>
      </c>
      <c r="W9" s="8">
        <f t="shared" si="4"/>
        <v>1.7075185899201317E-2</v>
      </c>
      <c r="X9" s="8">
        <f>W9*'Soil resampling and MOM'!$J$26</f>
        <v>1.1818376593058075E-2</v>
      </c>
      <c r="Y9" s="8">
        <f t="shared" si="5"/>
        <v>4.4999999999999929</v>
      </c>
      <c r="Z9" s="8">
        <f t="shared" si="6"/>
        <v>1.7075185899201317</v>
      </c>
      <c r="AA9" s="8">
        <f t="shared" si="7"/>
        <v>1.1818376593058075</v>
      </c>
      <c r="AB9" s="33" t="s">
        <v>296</v>
      </c>
      <c r="AC9">
        <f>VLOOKUP(AB9,'Meta-data'!$H$2:$J$10,2,0)</f>
        <v>60</v>
      </c>
      <c r="AD9">
        <f>VLOOKUP(AB9,'Meta-data'!$H$2:$J$10,3,0)</f>
        <v>10</v>
      </c>
      <c r="AE9" t="s">
        <v>778</v>
      </c>
    </row>
    <row r="10" spans="1:32" x14ac:dyDescent="0.2">
      <c r="A10" t="str">
        <f t="shared" si="0"/>
        <v>DM3Ca</v>
      </c>
      <c r="C10" t="s">
        <v>24</v>
      </c>
      <c r="D10" t="s">
        <v>301</v>
      </c>
      <c r="E10" t="s">
        <v>147</v>
      </c>
      <c r="F10" t="s">
        <v>134</v>
      </c>
      <c r="G10">
        <v>2021</v>
      </c>
      <c r="H10">
        <v>51</v>
      </c>
      <c r="I10" s="2" t="s">
        <v>775</v>
      </c>
      <c r="J10" s="2" t="s">
        <v>753</v>
      </c>
      <c r="K10" s="2" t="s">
        <v>777</v>
      </c>
      <c r="M10" s="33">
        <v>965.5</v>
      </c>
      <c r="N10" s="33">
        <v>641.1</v>
      </c>
      <c r="O10">
        <v>0</v>
      </c>
      <c r="P10" s="8">
        <f t="shared" si="1"/>
        <v>50.600530338480731</v>
      </c>
      <c r="Q10" s="33">
        <v>630.5</v>
      </c>
      <c r="R10" s="33">
        <v>1.9</v>
      </c>
      <c r="S10" s="8">
        <v>10</v>
      </c>
      <c r="T10" s="33">
        <v>9.49</v>
      </c>
      <c r="U10" s="8">
        <f t="shared" si="2"/>
        <v>0.50999999999999979</v>
      </c>
      <c r="V10" s="8">
        <f t="shared" si="3"/>
        <v>5.0999999999999976E-2</v>
      </c>
      <c r="W10" s="8">
        <f t="shared" si="4"/>
        <v>3.0134813639968276E-3</v>
      </c>
      <c r="X10" s="8">
        <f>W10*'Soil resampling and MOM'!$J$26</f>
        <v>2.085743477471755E-3</v>
      </c>
      <c r="Y10" s="8">
        <f t="shared" si="5"/>
        <v>5.0999999999999979</v>
      </c>
      <c r="Z10" s="8">
        <f t="shared" si="6"/>
        <v>0.30134813639968278</v>
      </c>
      <c r="AA10" s="8">
        <f t="shared" si="7"/>
        <v>0.20857434774717551</v>
      </c>
      <c r="AB10" s="33" t="s">
        <v>295</v>
      </c>
      <c r="AC10">
        <f>VLOOKUP(AB10,'Meta-data'!$H$2:$J$10,2,0)</f>
        <v>60</v>
      </c>
      <c r="AD10">
        <f>VLOOKUP(AB10,'Meta-data'!$H$2:$J$10,3,0)</f>
        <v>30</v>
      </c>
      <c r="AE10" t="s">
        <v>778</v>
      </c>
    </row>
    <row r="11" spans="1:32" x14ac:dyDescent="0.2">
      <c r="A11" t="str">
        <f t="shared" si="0"/>
        <v>DM3Cb</v>
      </c>
      <c r="C11" t="s">
        <v>24</v>
      </c>
      <c r="D11" t="s">
        <v>301</v>
      </c>
      <c r="E11" t="s">
        <v>147</v>
      </c>
      <c r="F11" t="s">
        <v>135</v>
      </c>
      <c r="G11">
        <v>2021</v>
      </c>
      <c r="H11">
        <v>51</v>
      </c>
      <c r="I11" s="2" t="s">
        <v>775</v>
      </c>
      <c r="J11" s="2" t="s">
        <v>753</v>
      </c>
      <c r="K11" s="2" t="s">
        <v>777</v>
      </c>
      <c r="M11" s="33">
        <v>1187.5999999999999</v>
      </c>
      <c r="N11" s="33">
        <v>832.3</v>
      </c>
      <c r="O11">
        <v>0</v>
      </c>
      <c r="P11" s="8">
        <f t="shared" si="1"/>
        <v>42.688934278505343</v>
      </c>
      <c r="Q11" s="33">
        <v>844.90000000000009</v>
      </c>
      <c r="R11" s="33">
        <v>7.7</v>
      </c>
      <c r="S11" s="8">
        <v>10</v>
      </c>
      <c r="T11" s="33">
        <v>9.69</v>
      </c>
      <c r="U11" s="8">
        <f t="shared" si="2"/>
        <v>0.3100000000000005</v>
      </c>
      <c r="V11" s="8">
        <f t="shared" si="3"/>
        <v>3.1000000000000048E-2</v>
      </c>
      <c r="W11" s="8">
        <f t="shared" si="4"/>
        <v>9.1135045567522777E-3</v>
      </c>
      <c r="X11" s="8">
        <f>W11*'Soil resampling and MOM'!$J$26</f>
        <v>6.3077983203267589E-3</v>
      </c>
      <c r="Y11" s="8">
        <f t="shared" si="5"/>
        <v>3.100000000000005</v>
      </c>
      <c r="Z11" s="8">
        <f t="shared" si="6"/>
        <v>0.91135045567522777</v>
      </c>
      <c r="AA11" s="8">
        <f t="shared" si="7"/>
        <v>0.63077983203267585</v>
      </c>
      <c r="AB11" s="33" t="s">
        <v>296</v>
      </c>
      <c r="AC11">
        <f>VLOOKUP(AB11,'Meta-data'!$H$2:$J$10,2,0)</f>
        <v>60</v>
      </c>
      <c r="AD11">
        <f>VLOOKUP(AB11,'Meta-data'!$H$2:$J$10,3,0)</f>
        <v>10</v>
      </c>
      <c r="AE11" t="s">
        <v>778</v>
      </c>
    </row>
    <row r="12" spans="1:32" x14ac:dyDescent="0.2">
      <c r="A12" t="str">
        <f t="shared" si="0"/>
        <v>DM3Cc</v>
      </c>
      <c r="C12" t="s">
        <v>24</v>
      </c>
      <c r="D12" t="s">
        <v>301</v>
      </c>
      <c r="E12" t="s">
        <v>147</v>
      </c>
      <c r="F12" t="s">
        <v>220</v>
      </c>
      <c r="G12">
        <v>2021</v>
      </c>
      <c r="H12">
        <v>51</v>
      </c>
      <c r="I12" s="2" t="s">
        <v>775</v>
      </c>
      <c r="J12" s="2" t="s">
        <v>753</v>
      </c>
      <c r="K12" s="2" t="s">
        <v>777</v>
      </c>
      <c r="M12" s="33">
        <v>805.19999999999993</v>
      </c>
      <c r="N12" s="33">
        <v>523</v>
      </c>
      <c r="O12">
        <v>0</v>
      </c>
      <c r="P12" s="8">
        <f t="shared" si="1"/>
        <v>53.95793499043976</v>
      </c>
      <c r="Q12" s="33">
        <v>512</v>
      </c>
      <c r="R12" s="33">
        <v>7.3999999999999995</v>
      </c>
      <c r="S12" s="8">
        <v>10</v>
      </c>
      <c r="T12" s="33">
        <v>9.56</v>
      </c>
      <c r="U12" s="8">
        <f t="shared" si="2"/>
        <v>0.4399999999999995</v>
      </c>
      <c r="V12" s="8">
        <f t="shared" si="3"/>
        <v>4.3999999999999949E-2</v>
      </c>
      <c r="W12" s="8">
        <f t="shared" si="4"/>
        <v>1.4453124999999999E-2</v>
      </c>
      <c r="X12" s="8">
        <f>W12*'Soil resampling and MOM'!$J$26</f>
        <v>1.000354990012332E-2</v>
      </c>
      <c r="Y12" s="8">
        <f t="shared" si="5"/>
        <v>4.399999999999995</v>
      </c>
      <c r="Z12" s="8">
        <f t="shared" si="6"/>
        <v>1.4453125</v>
      </c>
      <c r="AA12" s="8">
        <f t="shared" si="7"/>
        <v>1.0003549900123321</v>
      </c>
      <c r="AB12" s="33" t="s">
        <v>295</v>
      </c>
      <c r="AC12">
        <f>VLOOKUP(AB12,'Meta-data'!$H$2:$J$10,2,0)</f>
        <v>60</v>
      </c>
      <c r="AD12">
        <f>VLOOKUP(AB12,'Meta-data'!$H$2:$J$10,3,0)</f>
        <v>30</v>
      </c>
      <c r="AE12" t="s">
        <v>778</v>
      </c>
    </row>
    <row r="13" spans="1:32" x14ac:dyDescent="0.2">
      <c r="A13" t="str">
        <f t="shared" si="0"/>
        <v>DM3Cd</v>
      </c>
      <c r="C13" t="s">
        <v>24</v>
      </c>
      <c r="D13" t="s">
        <v>301</v>
      </c>
      <c r="E13" t="s">
        <v>147</v>
      </c>
      <c r="F13" t="s">
        <v>221</v>
      </c>
      <c r="G13">
        <v>2021</v>
      </c>
      <c r="H13">
        <v>51</v>
      </c>
      <c r="I13" s="2" t="s">
        <v>775</v>
      </c>
      <c r="J13" s="2" t="s">
        <v>753</v>
      </c>
      <c r="K13" s="2" t="s">
        <v>777</v>
      </c>
      <c r="M13" s="33">
        <v>760.8</v>
      </c>
      <c r="N13" s="33">
        <v>500.6</v>
      </c>
      <c r="O13">
        <v>0</v>
      </c>
      <c r="P13" s="8">
        <f t="shared" si="1"/>
        <v>51.977626847782645</v>
      </c>
      <c r="Q13" s="33">
        <v>483.9</v>
      </c>
      <c r="R13" s="33">
        <v>13.2</v>
      </c>
      <c r="S13" s="8">
        <v>10</v>
      </c>
      <c r="T13" s="33">
        <v>9.4699999999999989</v>
      </c>
      <c r="U13" s="8">
        <f t="shared" si="2"/>
        <v>0.53000000000000114</v>
      </c>
      <c r="V13" s="8">
        <f t="shared" si="3"/>
        <v>5.3000000000000116E-2</v>
      </c>
      <c r="W13" s="8">
        <f t="shared" si="4"/>
        <v>2.7278363298202109E-2</v>
      </c>
      <c r="X13" s="8">
        <f>W13*'Soil resampling and MOM'!$J$26</f>
        <v>1.8880378357431862E-2</v>
      </c>
      <c r="Y13" s="8">
        <f t="shared" si="5"/>
        <v>5.3000000000000114</v>
      </c>
      <c r="Z13" s="8">
        <f t="shared" si="6"/>
        <v>2.7278363298202111</v>
      </c>
      <c r="AA13" s="8">
        <f t="shared" si="7"/>
        <v>1.8880378357431862</v>
      </c>
      <c r="AB13" s="33" t="s">
        <v>304</v>
      </c>
      <c r="AC13">
        <f>VLOOKUP(AB13,'Meta-data'!$H$2:$J$10,2,0)</f>
        <v>40</v>
      </c>
      <c r="AD13">
        <f>VLOOKUP(AB13,'Meta-data'!$H$2:$J$10,3,0)</f>
        <v>20</v>
      </c>
      <c r="AE13" t="s">
        <v>778</v>
      </c>
    </row>
    <row r="14" spans="1:32" x14ac:dyDescent="0.2">
      <c r="A14" t="str">
        <f t="shared" si="0"/>
        <v>DM4Ca</v>
      </c>
      <c r="C14" t="s">
        <v>24</v>
      </c>
      <c r="D14" t="s">
        <v>301</v>
      </c>
      <c r="E14" t="s">
        <v>148</v>
      </c>
      <c r="F14" t="s">
        <v>134</v>
      </c>
      <c r="G14">
        <v>2021</v>
      </c>
      <c r="H14">
        <v>51</v>
      </c>
      <c r="I14" s="2" t="s">
        <v>775</v>
      </c>
      <c r="J14" s="2" t="s">
        <v>753</v>
      </c>
      <c r="K14" s="2" t="s">
        <v>777</v>
      </c>
      <c r="M14" s="33">
        <v>683.4</v>
      </c>
      <c r="N14" s="33">
        <v>254.3</v>
      </c>
      <c r="O14">
        <v>0</v>
      </c>
      <c r="P14" s="8">
        <f t="shared" si="1"/>
        <v>168.73771136453007</v>
      </c>
      <c r="Q14" s="33">
        <v>236.4</v>
      </c>
      <c r="R14" s="33">
        <v>7.5</v>
      </c>
      <c r="S14" s="8">
        <v>10</v>
      </c>
      <c r="T14" s="33">
        <v>8.42</v>
      </c>
      <c r="U14" s="8">
        <f t="shared" si="2"/>
        <v>1.58</v>
      </c>
      <c r="V14" s="8">
        <f t="shared" si="3"/>
        <v>0.158</v>
      </c>
      <c r="W14" s="8">
        <f t="shared" si="4"/>
        <v>3.1725888324873094E-2</v>
      </c>
      <c r="X14" s="8">
        <f>W14*'Soil resampling and MOM'!$J$26</f>
        <v>2.1958677239946926E-2</v>
      </c>
      <c r="Y14" s="8">
        <f t="shared" si="5"/>
        <v>15.8</v>
      </c>
      <c r="Z14" s="8">
        <f t="shared" si="6"/>
        <v>3.1725888324873095</v>
      </c>
      <c r="AA14" s="8">
        <f t="shared" si="7"/>
        <v>2.1958677239946924</v>
      </c>
      <c r="AB14" s="33" t="s">
        <v>296</v>
      </c>
      <c r="AC14">
        <f>VLOOKUP(AB14,'Meta-data'!$H$2:$J$10,2,0)</f>
        <v>60</v>
      </c>
      <c r="AD14">
        <f>VLOOKUP(AB14,'Meta-data'!$H$2:$J$10,3,0)</f>
        <v>10</v>
      </c>
      <c r="AE14" t="s">
        <v>778</v>
      </c>
    </row>
    <row r="15" spans="1:32" x14ac:dyDescent="0.2">
      <c r="A15" t="str">
        <f t="shared" si="0"/>
        <v>DM4Cb</v>
      </c>
      <c r="C15" t="s">
        <v>24</v>
      </c>
      <c r="D15" t="s">
        <v>301</v>
      </c>
      <c r="E15" t="s">
        <v>148</v>
      </c>
      <c r="F15" t="s">
        <v>135</v>
      </c>
      <c r="G15">
        <v>2021</v>
      </c>
      <c r="H15">
        <v>51</v>
      </c>
      <c r="I15" s="2" t="s">
        <v>775</v>
      </c>
      <c r="J15" s="2" t="s">
        <v>753</v>
      </c>
      <c r="K15" s="2" t="s">
        <v>777</v>
      </c>
      <c r="M15" s="33">
        <v>799.89999999999986</v>
      </c>
      <c r="N15" s="33">
        <v>303.60000000000002</v>
      </c>
      <c r="O15">
        <v>0</v>
      </c>
      <c r="P15" s="8">
        <f t="shared" si="1"/>
        <v>163.47167325428188</v>
      </c>
      <c r="Q15" s="33">
        <v>286.39999999999998</v>
      </c>
      <c r="R15" s="33">
        <v>9.9999999999999982</v>
      </c>
      <c r="S15" s="8">
        <v>10</v>
      </c>
      <c r="T15" s="33">
        <v>8.17</v>
      </c>
      <c r="U15" s="8">
        <f t="shared" si="2"/>
        <v>1.83</v>
      </c>
      <c r="V15" s="8">
        <f t="shared" si="3"/>
        <v>0.183</v>
      </c>
      <c r="W15" s="8">
        <f t="shared" si="4"/>
        <v>3.4916201117318434E-2</v>
      </c>
      <c r="X15" s="8">
        <f>W15*'Soil resampling and MOM'!$J$26</f>
        <v>2.4166812381394103E-2</v>
      </c>
      <c r="Y15" s="8">
        <f t="shared" si="5"/>
        <v>18.3</v>
      </c>
      <c r="Z15" s="8">
        <f t="shared" si="6"/>
        <v>3.4916201117318435</v>
      </c>
      <c r="AA15" s="8">
        <f t="shared" si="7"/>
        <v>2.4166812381394105</v>
      </c>
      <c r="AB15" s="33" t="s">
        <v>304</v>
      </c>
      <c r="AC15">
        <f>VLOOKUP(AB15,'Meta-data'!$H$2:$J$10,2,0)</f>
        <v>40</v>
      </c>
      <c r="AD15">
        <f>VLOOKUP(AB15,'Meta-data'!$H$2:$J$10,3,0)</f>
        <v>20</v>
      </c>
      <c r="AE15" t="s">
        <v>778</v>
      </c>
    </row>
    <row r="16" spans="1:32" x14ac:dyDescent="0.2">
      <c r="A16" t="str">
        <f t="shared" si="0"/>
        <v>DM4Cc</v>
      </c>
      <c r="C16" t="s">
        <v>24</v>
      </c>
      <c r="D16" t="s">
        <v>301</v>
      </c>
      <c r="E16" t="s">
        <v>148</v>
      </c>
      <c r="F16" t="s">
        <v>220</v>
      </c>
      <c r="G16">
        <v>2021</v>
      </c>
      <c r="H16">
        <v>51</v>
      </c>
      <c r="I16" s="2" t="s">
        <v>775</v>
      </c>
      <c r="J16" s="2" t="s">
        <v>753</v>
      </c>
      <c r="K16" s="2" t="s">
        <v>777</v>
      </c>
      <c r="M16" s="33">
        <v>670.90000000000009</v>
      </c>
      <c r="N16" s="33">
        <v>244.3</v>
      </c>
      <c r="O16">
        <v>0</v>
      </c>
      <c r="P16" s="8">
        <f t="shared" si="1"/>
        <v>174.62136717151046</v>
      </c>
      <c r="Q16" s="33">
        <v>235.1</v>
      </c>
      <c r="R16" s="33">
        <v>3.5000000000000013</v>
      </c>
      <c r="S16" s="8">
        <v>10</v>
      </c>
      <c r="T16" s="33">
        <v>8.31</v>
      </c>
      <c r="U16" s="8">
        <f t="shared" si="2"/>
        <v>1.6899999999999995</v>
      </c>
      <c r="V16" s="8">
        <f t="shared" si="3"/>
        <v>0.16899999999999996</v>
      </c>
      <c r="W16" s="8">
        <f t="shared" si="4"/>
        <v>1.4887282007656322E-2</v>
      </c>
      <c r="X16" s="8">
        <f>W16*'Soil resampling and MOM'!$J$26</f>
        <v>1.0304046248876843E-2</v>
      </c>
      <c r="Y16" s="8">
        <f t="shared" si="5"/>
        <v>16.899999999999995</v>
      </c>
      <c r="Z16" s="8">
        <f t="shared" si="6"/>
        <v>1.4887282007656322</v>
      </c>
      <c r="AA16" s="8">
        <f t="shared" si="7"/>
        <v>1.0304046248876844</v>
      </c>
      <c r="AB16" s="33" t="s">
        <v>296</v>
      </c>
      <c r="AC16">
        <f>VLOOKUP(AB16,'Meta-data'!$H$2:$J$10,2,0)</f>
        <v>60</v>
      </c>
      <c r="AD16">
        <f>VLOOKUP(AB16,'Meta-data'!$H$2:$J$10,3,0)</f>
        <v>10</v>
      </c>
      <c r="AE16" t="s">
        <v>778</v>
      </c>
    </row>
    <row r="17" spans="1:31" x14ac:dyDescent="0.2">
      <c r="A17" t="str">
        <f t="shared" si="0"/>
        <v>DM4Cd</v>
      </c>
      <c r="C17" t="s">
        <v>24</v>
      </c>
      <c r="D17" t="s">
        <v>301</v>
      </c>
      <c r="E17" t="s">
        <v>148</v>
      </c>
      <c r="F17" t="s">
        <v>221</v>
      </c>
      <c r="G17">
        <v>2021</v>
      </c>
      <c r="H17">
        <v>51</v>
      </c>
      <c r="I17" s="2" t="s">
        <v>775</v>
      </c>
      <c r="J17" s="2" t="s">
        <v>753</v>
      </c>
      <c r="K17" s="2" t="s">
        <v>777</v>
      </c>
      <c r="M17" s="33">
        <v>1030.9000000000001</v>
      </c>
      <c r="N17" s="33">
        <v>423.79999999999995</v>
      </c>
      <c r="O17">
        <v>0</v>
      </c>
      <c r="P17" s="8">
        <f t="shared" si="1"/>
        <v>143.25153374233133</v>
      </c>
      <c r="Q17" s="33">
        <v>407.5</v>
      </c>
      <c r="R17" s="33">
        <v>8.5000000000000018</v>
      </c>
      <c r="S17" s="8">
        <v>10</v>
      </c>
      <c r="T17" s="33">
        <v>8.4499999999999993</v>
      </c>
      <c r="U17" s="8">
        <f t="shared" si="2"/>
        <v>1.5500000000000007</v>
      </c>
      <c r="V17" s="8">
        <f t="shared" si="3"/>
        <v>0.15500000000000008</v>
      </c>
      <c r="W17" s="8">
        <f t="shared" si="4"/>
        <v>2.0858895705521477E-2</v>
      </c>
      <c r="X17" s="8">
        <f>W17*'Soil resampling and MOM'!$J$26</f>
        <v>1.4437224064114311E-2</v>
      </c>
      <c r="Y17" s="8">
        <f t="shared" si="5"/>
        <v>15.500000000000009</v>
      </c>
      <c r="Z17" s="8">
        <f t="shared" si="6"/>
        <v>2.0858895705521476</v>
      </c>
      <c r="AA17" s="8">
        <f t="shared" si="7"/>
        <v>1.4437224064114311</v>
      </c>
      <c r="AB17" s="33" t="s">
        <v>296</v>
      </c>
      <c r="AC17">
        <f>VLOOKUP(AB17,'Meta-data'!$H$2:$J$10,2,0)</f>
        <v>60</v>
      </c>
      <c r="AD17">
        <f>VLOOKUP(AB17,'Meta-data'!$H$2:$J$10,3,0)</f>
        <v>10</v>
      </c>
      <c r="AE17" t="s">
        <v>778</v>
      </c>
    </row>
    <row r="18" spans="1:31" x14ac:dyDescent="0.2">
      <c r="A18" t="str">
        <f t="shared" si="0"/>
        <v>RK1Ca</v>
      </c>
      <c r="C18" t="s">
        <v>23</v>
      </c>
      <c r="D18" t="s">
        <v>301</v>
      </c>
      <c r="E18" t="s">
        <v>149</v>
      </c>
      <c r="F18" t="s">
        <v>134</v>
      </c>
      <c r="G18">
        <v>2021</v>
      </c>
      <c r="H18">
        <v>51</v>
      </c>
      <c r="I18" s="2" t="s">
        <v>775</v>
      </c>
      <c r="J18" t="s">
        <v>754</v>
      </c>
      <c r="K18" s="2" t="s">
        <v>777</v>
      </c>
      <c r="M18" s="33">
        <v>919.8</v>
      </c>
      <c r="N18" s="33">
        <v>629.29999999999995</v>
      </c>
      <c r="O18">
        <v>0</v>
      </c>
      <c r="P18" s="8">
        <f t="shared" si="1"/>
        <v>46.162402669632932</v>
      </c>
      <c r="Q18" s="33">
        <v>574</v>
      </c>
      <c r="R18" s="33">
        <v>12.700000000000001</v>
      </c>
      <c r="S18" s="8">
        <v>10</v>
      </c>
      <c r="T18" s="33">
        <v>9.49</v>
      </c>
      <c r="U18" s="8">
        <f t="shared" si="2"/>
        <v>0.50999999999999979</v>
      </c>
      <c r="V18" s="8">
        <f t="shared" si="3"/>
        <v>5.0999999999999976E-2</v>
      </c>
      <c r="W18" s="8">
        <f t="shared" si="4"/>
        <v>2.2125435540069689E-2</v>
      </c>
      <c r="X18" s="8">
        <f>W18*'Soil resampling and MOM'!$J$26</f>
        <v>1.5313843787212048E-2</v>
      </c>
      <c r="Y18" s="8">
        <f t="shared" si="5"/>
        <v>5.0999999999999979</v>
      </c>
      <c r="Z18" s="8">
        <f t="shared" si="6"/>
        <v>2.2125435540069689</v>
      </c>
      <c r="AA18" s="8">
        <f t="shared" si="7"/>
        <v>1.5313843787212047</v>
      </c>
      <c r="AB18" s="33" t="s">
        <v>294</v>
      </c>
      <c r="AC18">
        <f>VLOOKUP(AB18,'Meta-data'!$H$2:$J$10,2,0)</f>
        <v>30</v>
      </c>
      <c r="AD18">
        <f>VLOOKUP(AB18,'Meta-data'!$H$2:$J$10,3,0)</f>
        <v>30</v>
      </c>
      <c r="AE18" t="s">
        <v>778</v>
      </c>
    </row>
    <row r="19" spans="1:31" x14ac:dyDescent="0.2">
      <c r="A19" t="str">
        <f t="shared" si="0"/>
        <v>RK1Cb</v>
      </c>
      <c r="C19" t="s">
        <v>23</v>
      </c>
      <c r="D19" t="s">
        <v>301</v>
      </c>
      <c r="E19" t="s">
        <v>149</v>
      </c>
      <c r="F19" t="s">
        <v>135</v>
      </c>
      <c r="G19">
        <v>2021</v>
      </c>
      <c r="H19">
        <v>51</v>
      </c>
      <c r="I19" s="2" t="s">
        <v>775</v>
      </c>
      <c r="J19" t="s">
        <v>754</v>
      </c>
      <c r="K19" s="2" t="s">
        <v>777</v>
      </c>
      <c r="M19" s="33">
        <v>645.29999999999995</v>
      </c>
      <c r="N19" s="33">
        <v>340.8</v>
      </c>
      <c r="O19">
        <v>0</v>
      </c>
      <c r="P19" s="8">
        <f t="shared" si="1"/>
        <v>89.348591549295747</v>
      </c>
      <c r="Q19" s="33">
        <v>302.20000000000005</v>
      </c>
      <c r="R19" s="33">
        <v>10.5</v>
      </c>
      <c r="S19" s="8">
        <v>10</v>
      </c>
      <c r="T19" s="33">
        <v>9.2200000000000006</v>
      </c>
      <c r="U19" s="8">
        <f t="shared" si="2"/>
        <v>0.77999999999999936</v>
      </c>
      <c r="V19" s="8">
        <f t="shared" si="3"/>
        <v>7.7999999999999931E-2</v>
      </c>
      <c r="W19" s="8">
        <f t="shared" si="4"/>
        <v>3.4745201853077425E-2</v>
      </c>
      <c r="X19" s="8">
        <f>W19*'Soil resampling and MOM'!$J$26</f>
        <v>2.4048457377011362E-2</v>
      </c>
      <c r="Y19" s="8">
        <f t="shared" si="5"/>
        <v>7.7999999999999927</v>
      </c>
      <c r="Z19" s="8">
        <f t="shared" si="6"/>
        <v>3.4745201853077425</v>
      </c>
      <c r="AA19" s="8">
        <f t="shared" si="7"/>
        <v>2.4048457377011361</v>
      </c>
      <c r="AB19" s="33" t="s">
        <v>296</v>
      </c>
      <c r="AC19">
        <f>VLOOKUP(AB19,'Meta-data'!$H$2:$J$10,2,0)</f>
        <v>60</v>
      </c>
      <c r="AD19">
        <f>VLOOKUP(AB19,'Meta-data'!$H$2:$J$10,3,0)</f>
        <v>10</v>
      </c>
      <c r="AE19" t="s">
        <v>778</v>
      </c>
    </row>
    <row r="20" spans="1:31" x14ac:dyDescent="0.2">
      <c r="A20" t="str">
        <f t="shared" si="0"/>
        <v>RK1Cc</v>
      </c>
      <c r="C20" t="s">
        <v>23</v>
      </c>
      <c r="D20" t="s">
        <v>301</v>
      </c>
      <c r="E20" t="s">
        <v>149</v>
      </c>
      <c r="F20" t="s">
        <v>220</v>
      </c>
      <c r="G20">
        <v>2021</v>
      </c>
      <c r="H20">
        <v>51</v>
      </c>
      <c r="I20" s="2" t="s">
        <v>775</v>
      </c>
      <c r="J20" t="s">
        <v>754</v>
      </c>
      <c r="K20" s="2" t="s">
        <v>777</v>
      </c>
      <c r="M20" s="33">
        <v>1124.6999999999998</v>
      </c>
      <c r="N20" s="33">
        <v>754.4</v>
      </c>
      <c r="O20">
        <v>0</v>
      </c>
      <c r="P20" s="8">
        <f t="shared" si="1"/>
        <v>49.085365853658516</v>
      </c>
      <c r="Q20" s="33">
        <v>730.7</v>
      </c>
      <c r="R20" s="33">
        <v>10.599999999999998</v>
      </c>
      <c r="S20" s="8">
        <v>10</v>
      </c>
      <c r="T20" s="33">
        <v>9.57</v>
      </c>
      <c r="U20" s="8">
        <f t="shared" si="2"/>
        <v>0.42999999999999972</v>
      </c>
      <c r="V20" s="8">
        <f t="shared" si="3"/>
        <v>4.2999999999999969E-2</v>
      </c>
      <c r="W20" s="8">
        <f t="shared" si="4"/>
        <v>1.4506637470918293E-2</v>
      </c>
      <c r="X20" s="8">
        <f>W20*'Soil resampling and MOM'!$J$26</f>
        <v>1.0040587888316882E-2</v>
      </c>
      <c r="Y20" s="8">
        <f t="shared" si="5"/>
        <v>4.2999999999999972</v>
      </c>
      <c r="Z20" s="8">
        <f t="shared" si="6"/>
        <v>1.4506637470918293</v>
      </c>
      <c r="AA20" s="8">
        <f t="shared" si="7"/>
        <v>1.0040587888316881</v>
      </c>
      <c r="AB20" s="33" t="s">
        <v>296</v>
      </c>
      <c r="AC20">
        <f>VLOOKUP(AB20,'Meta-data'!$H$2:$J$10,2,0)</f>
        <v>60</v>
      </c>
      <c r="AD20">
        <f>VLOOKUP(AB20,'Meta-data'!$H$2:$J$10,3,0)</f>
        <v>10</v>
      </c>
      <c r="AE20" t="s">
        <v>778</v>
      </c>
    </row>
    <row r="21" spans="1:31" x14ac:dyDescent="0.2">
      <c r="A21" t="str">
        <f t="shared" si="0"/>
        <v>RK1Cd</v>
      </c>
      <c r="C21" t="s">
        <v>23</v>
      </c>
      <c r="D21" t="s">
        <v>301</v>
      </c>
      <c r="E21" t="s">
        <v>149</v>
      </c>
      <c r="F21" t="s">
        <v>221</v>
      </c>
      <c r="G21">
        <v>2021</v>
      </c>
      <c r="H21">
        <v>51</v>
      </c>
      <c r="I21" s="2" t="s">
        <v>775</v>
      </c>
      <c r="J21" t="s">
        <v>754</v>
      </c>
      <c r="K21" s="2" t="s">
        <v>777</v>
      </c>
      <c r="M21" s="33">
        <v>930</v>
      </c>
      <c r="N21" s="33">
        <v>557</v>
      </c>
      <c r="O21">
        <v>0</v>
      </c>
      <c r="P21" s="8">
        <f t="shared" si="1"/>
        <v>66.965888689407535</v>
      </c>
      <c r="Q21" s="33">
        <v>521.29999999999995</v>
      </c>
      <c r="R21" s="33">
        <v>17.799999999999997</v>
      </c>
      <c r="S21" s="8">
        <v>10</v>
      </c>
      <c r="T21" s="33">
        <v>9.4400000000000013</v>
      </c>
      <c r="U21" s="8">
        <f t="shared" si="2"/>
        <v>0.55999999999999872</v>
      </c>
      <c r="V21" s="8">
        <f t="shared" si="3"/>
        <v>5.5999999999999869E-2</v>
      </c>
      <c r="W21" s="8">
        <f t="shared" si="4"/>
        <v>3.4145405716478033E-2</v>
      </c>
      <c r="X21" s="8">
        <f>W21*'Soil resampling and MOM'!$J$26</f>
        <v>2.3633315974555268E-2</v>
      </c>
      <c r="Y21" s="8">
        <f t="shared" si="5"/>
        <v>5.5999999999999872</v>
      </c>
      <c r="Z21" s="8">
        <f t="shared" si="6"/>
        <v>3.4145405716478034</v>
      </c>
      <c r="AA21" s="8">
        <f t="shared" si="7"/>
        <v>2.3633315974555269</v>
      </c>
      <c r="AB21" s="33" t="s">
        <v>296</v>
      </c>
      <c r="AC21">
        <f>VLOOKUP(AB21,'Meta-data'!$H$2:$J$10,2,0)</f>
        <v>60</v>
      </c>
      <c r="AD21">
        <f>VLOOKUP(AB21,'Meta-data'!$H$2:$J$10,3,0)</f>
        <v>10</v>
      </c>
      <c r="AE21" t="s">
        <v>778</v>
      </c>
    </row>
    <row r="22" spans="1:31" x14ac:dyDescent="0.2">
      <c r="A22" t="str">
        <f t="shared" si="0"/>
        <v>RK2Ca</v>
      </c>
      <c r="C22" t="s">
        <v>23</v>
      </c>
      <c r="D22" t="s">
        <v>301</v>
      </c>
      <c r="E22" t="s">
        <v>150</v>
      </c>
      <c r="F22" t="s">
        <v>134</v>
      </c>
      <c r="G22">
        <v>2021</v>
      </c>
      <c r="H22">
        <v>51</v>
      </c>
      <c r="I22" s="2" t="s">
        <v>775</v>
      </c>
      <c r="J22" t="s">
        <v>754</v>
      </c>
      <c r="K22" s="2" t="s">
        <v>777</v>
      </c>
      <c r="M22" s="33">
        <v>718.2</v>
      </c>
      <c r="N22" s="33">
        <v>490.00000000000006</v>
      </c>
      <c r="O22">
        <v>0</v>
      </c>
      <c r="P22" s="8">
        <f t="shared" si="1"/>
        <v>46.571428571428562</v>
      </c>
      <c r="Q22" s="33">
        <v>482.40000000000003</v>
      </c>
      <c r="R22" s="33">
        <v>4.9000000000000004</v>
      </c>
      <c r="S22" s="8">
        <v>10</v>
      </c>
      <c r="T22" s="33">
        <v>9.6499999999999986</v>
      </c>
      <c r="U22" s="8">
        <f t="shared" si="2"/>
        <v>0.35000000000000142</v>
      </c>
      <c r="V22" s="8">
        <f t="shared" si="3"/>
        <v>3.5000000000000142E-2</v>
      </c>
      <c r="W22" s="8">
        <f t="shared" si="4"/>
        <v>1.01575456053068E-2</v>
      </c>
      <c r="X22" s="8">
        <f>W22*'Soil resampling and MOM'!$J$26</f>
        <v>7.0304182884646004E-3</v>
      </c>
      <c r="Y22" s="8">
        <f t="shared" si="5"/>
        <v>3.5000000000000142</v>
      </c>
      <c r="Z22" s="8">
        <f t="shared" si="6"/>
        <v>1.0157545605306799</v>
      </c>
      <c r="AA22" s="8">
        <f t="shared" si="7"/>
        <v>0.70304182884646005</v>
      </c>
      <c r="AB22" s="33" t="s">
        <v>304</v>
      </c>
      <c r="AC22">
        <f>VLOOKUP(AB22,'Meta-data'!$H$2:$J$10,2,0)</f>
        <v>40</v>
      </c>
      <c r="AD22">
        <f>VLOOKUP(AB22,'Meta-data'!$H$2:$J$10,3,0)</f>
        <v>20</v>
      </c>
      <c r="AE22" t="s">
        <v>778</v>
      </c>
    </row>
    <row r="23" spans="1:31" x14ac:dyDescent="0.2">
      <c r="A23" t="str">
        <f t="shared" si="0"/>
        <v>RK2Cb</v>
      </c>
      <c r="C23" t="s">
        <v>23</v>
      </c>
      <c r="D23" t="s">
        <v>301</v>
      </c>
      <c r="E23" t="s">
        <v>150</v>
      </c>
      <c r="F23" t="s">
        <v>135</v>
      </c>
      <c r="G23">
        <v>2021</v>
      </c>
      <c r="H23">
        <v>51</v>
      </c>
      <c r="I23" s="2" t="s">
        <v>775</v>
      </c>
      <c r="J23" t="s">
        <v>754</v>
      </c>
      <c r="K23" s="2" t="s">
        <v>777</v>
      </c>
      <c r="M23" s="33">
        <v>855.1</v>
      </c>
      <c r="N23" s="33">
        <v>589.29999999999995</v>
      </c>
      <c r="O23">
        <v>0</v>
      </c>
      <c r="P23" s="8">
        <f t="shared" si="1"/>
        <v>45.104361106397434</v>
      </c>
      <c r="Q23" s="33">
        <v>584.29999999999995</v>
      </c>
      <c r="R23" s="33">
        <v>3.4</v>
      </c>
      <c r="S23" s="8">
        <v>10</v>
      </c>
      <c r="T23" s="33">
        <v>9.61</v>
      </c>
      <c r="U23" s="8">
        <f t="shared" si="2"/>
        <v>0.39000000000000057</v>
      </c>
      <c r="V23" s="8">
        <f t="shared" si="3"/>
        <v>3.9000000000000055E-2</v>
      </c>
      <c r="W23" s="8">
        <f t="shared" si="4"/>
        <v>5.8189286325517715E-3</v>
      </c>
      <c r="X23" s="8">
        <f>W23*'Soil resampling and MOM'!$J$26</f>
        <v>4.0274987548359273E-3</v>
      </c>
      <c r="Y23" s="8">
        <f t="shared" si="5"/>
        <v>3.9000000000000057</v>
      </c>
      <c r="Z23" s="8">
        <f t="shared" si="6"/>
        <v>0.5818928632551772</v>
      </c>
      <c r="AA23" s="8">
        <f t="shared" si="7"/>
        <v>0.40274987548359276</v>
      </c>
      <c r="AB23" s="33" t="s">
        <v>304</v>
      </c>
      <c r="AC23">
        <f>VLOOKUP(AB23,'Meta-data'!$H$2:$J$10,2,0)</f>
        <v>40</v>
      </c>
      <c r="AD23">
        <f>VLOOKUP(AB23,'Meta-data'!$H$2:$J$10,3,0)</f>
        <v>20</v>
      </c>
      <c r="AE23" t="s">
        <v>778</v>
      </c>
    </row>
    <row r="24" spans="1:31" x14ac:dyDescent="0.2">
      <c r="A24" t="str">
        <f t="shared" si="0"/>
        <v>RK2Cc</v>
      </c>
      <c r="C24" t="s">
        <v>23</v>
      </c>
      <c r="D24" t="s">
        <v>301</v>
      </c>
      <c r="E24" t="s">
        <v>150</v>
      </c>
      <c r="F24" t="s">
        <v>220</v>
      </c>
      <c r="G24">
        <v>2021</v>
      </c>
      <c r="H24">
        <v>51</v>
      </c>
      <c r="I24" s="2" t="s">
        <v>775</v>
      </c>
      <c r="J24" t="s">
        <v>754</v>
      </c>
      <c r="K24" s="2" t="s">
        <v>777</v>
      </c>
      <c r="M24" s="33">
        <v>739.3</v>
      </c>
      <c r="N24" s="33">
        <v>510.20000000000005</v>
      </c>
      <c r="O24">
        <v>0</v>
      </c>
      <c r="P24" s="8">
        <f t="shared" si="1"/>
        <v>44.903959231673831</v>
      </c>
      <c r="Q24" s="33">
        <v>503.20000000000005</v>
      </c>
      <c r="R24" s="33">
        <v>4.5</v>
      </c>
      <c r="S24" s="8">
        <v>10</v>
      </c>
      <c r="T24" s="33">
        <v>9.620000000000001</v>
      </c>
      <c r="U24" s="8">
        <f t="shared" si="2"/>
        <v>0.37999999999999901</v>
      </c>
      <c r="V24" s="8">
        <f t="shared" si="3"/>
        <v>3.7999999999999902E-2</v>
      </c>
      <c r="W24" s="8">
        <f t="shared" si="4"/>
        <v>8.942766295707472E-3</v>
      </c>
      <c r="X24" s="8">
        <f>W24*'Soil resampling and MOM'!$J$26</f>
        <v>6.1896239660454528E-3</v>
      </c>
      <c r="Y24" s="8">
        <f t="shared" si="5"/>
        <v>3.7999999999999901</v>
      </c>
      <c r="Z24" s="8">
        <f t="shared" si="6"/>
        <v>0.89427662957074716</v>
      </c>
      <c r="AA24" s="8">
        <f t="shared" si="7"/>
        <v>0.61896239660454533</v>
      </c>
      <c r="AB24" s="33" t="s">
        <v>795</v>
      </c>
      <c r="AC24">
        <f>VLOOKUP(AB24,'Meta-data'!$H$2:$J$10,2,0)</f>
        <v>20</v>
      </c>
      <c r="AD24">
        <f>VLOOKUP(AB24,'Meta-data'!$H$2:$J$10,3,0)</f>
        <v>10</v>
      </c>
      <c r="AE24" t="s">
        <v>778</v>
      </c>
    </row>
    <row r="25" spans="1:31" x14ac:dyDescent="0.2">
      <c r="A25" t="str">
        <f t="shared" si="0"/>
        <v>RK2Cd</v>
      </c>
      <c r="C25" t="s">
        <v>23</v>
      </c>
      <c r="D25" t="s">
        <v>301</v>
      </c>
      <c r="E25" t="s">
        <v>150</v>
      </c>
      <c r="F25" t="s">
        <v>221</v>
      </c>
      <c r="G25">
        <v>2021</v>
      </c>
      <c r="H25">
        <v>51</v>
      </c>
      <c r="I25" s="2" t="s">
        <v>775</v>
      </c>
      <c r="J25" t="s">
        <v>754</v>
      </c>
      <c r="K25" s="2" t="s">
        <v>777</v>
      </c>
      <c r="M25" s="33">
        <v>638.79999999999995</v>
      </c>
      <c r="N25" s="33">
        <v>332.5</v>
      </c>
      <c r="O25">
        <v>0</v>
      </c>
      <c r="P25" s="8">
        <f t="shared" si="1"/>
        <v>92.120300751879682</v>
      </c>
      <c r="Q25" s="33">
        <v>317.5</v>
      </c>
      <c r="R25" s="33">
        <v>8.6999999999999993</v>
      </c>
      <c r="S25" s="8">
        <v>10</v>
      </c>
      <c r="T25" s="33">
        <v>9.2100000000000009</v>
      </c>
      <c r="U25" s="8">
        <f t="shared" si="2"/>
        <v>0.78999999999999915</v>
      </c>
      <c r="V25" s="8">
        <f t="shared" si="3"/>
        <v>7.8999999999999918E-2</v>
      </c>
      <c r="W25" s="8">
        <f t="shared" si="4"/>
        <v>2.7401574803149604E-2</v>
      </c>
      <c r="X25" s="8">
        <f>W25*'Soil resampling and MOM'!$J$26</f>
        <v>1.896565766125104E-2</v>
      </c>
      <c r="Y25" s="8">
        <f t="shared" si="5"/>
        <v>7.8999999999999915</v>
      </c>
      <c r="Z25" s="8">
        <f t="shared" si="6"/>
        <v>2.7401574803149602</v>
      </c>
      <c r="AA25" s="8">
        <f t="shared" si="7"/>
        <v>1.8965657661251041</v>
      </c>
      <c r="AB25" s="33" t="s">
        <v>304</v>
      </c>
      <c r="AC25">
        <f>VLOOKUP(AB25,'Meta-data'!$H$2:$J$10,2,0)</f>
        <v>40</v>
      </c>
      <c r="AD25">
        <f>VLOOKUP(AB25,'Meta-data'!$H$2:$J$10,3,0)</f>
        <v>20</v>
      </c>
      <c r="AE25" t="s">
        <v>778</v>
      </c>
    </row>
    <row r="26" spans="1:31" x14ac:dyDescent="0.2">
      <c r="A26" t="str">
        <f t="shared" si="0"/>
        <v>RK3Ca</v>
      </c>
      <c r="C26" t="s">
        <v>23</v>
      </c>
      <c r="D26" t="s">
        <v>301</v>
      </c>
      <c r="E26" t="s">
        <v>151</v>
      </c>
      <c r="F26" t="s">
        <v>134</v>
      </c>
      <c r="G26">
        <v>2021</v>
      </c>
      <c r="H26">
        <v>51</v>
      </c>
      <c r="I26" s="2" t="s">
        <v>775</v>
      </c>
      <c r="J26" t="s">
        <v>754</v>
      </c>
      <c r="K26" s="2" t="s">
        <v>777</v>
      </c>
      <c r="M26" s="33" t="s">
        <v>113</v>
      </c>
      <c r="N26" s="33" t="s">
        <v>113</v>
      </c>
      <c r="O26" s="33" t="s">
        <v>113</v>
      </c>
      <c r="P26" s="33" t="s">
        <v>113</v>
      </c>
      <c r="Q26" s="33" t="s">
        <v>113</v>
      </c>
      <c r="R26" s="33" t="s">
        <v>113</v>
      </c>
      <c r="S26" s="33" t="s">
        <v>113</v>
      </c>
      <c r="T26" s="33" t="s">
        <v>113</v>
      </c>
      <c r="U26" s="33" t="s">
        <v>113</v>
      </c>
      <c r="V26" s="33" t="s">
        <v>113</v>
      </c>
      <c r="W26" s="33" t="s">
        <v>113</v>
      </c>
      <c r="X26" s="33" t="s">
        <v>113</v>
      </c>
      <c r="Y26" s="33" t="s">
        <v>113</v>
      </c>
      <c r="Z26" s="33" t="s">
        <v>113</v>
      </c>
      <c r="AA26" s="33" t="s">
        <v>113</v>
      </c>
      <c r="AB26" s="33" t="s">
        <v>113</v>
      </c>
      <c r="AC26" s="33" t="s">
        <v>113</v>
      </c>
      <c r="AD26" s="33" t="s">
        <v>113</v>
      </c>
      <c r="AE26" t="s">
        <v>778</v>
      </c>
    </row>
    <row r="27" spans="1:31" x14ac:dyDescent="0.2">
      <c r="A27" t="str">
        <f t="shared" si="0"/>
        <v>RK3Cb</v>
      </c>
      <c r="C27" t="s">
        <v>23</v>
      </c>
      <c r="D27" t="s">
        <v>301</v>
      </c>
      <c r="E27" t="s">
        <v>151</v>
      </c>
      <c r="F27" t="s">
        <v>135</v>
      </c>
      <c r="G27">
        <v>2021</v>
      </c>
      <c r="H27">
        <v>51</v>
      </c>
      <c r="I27" s="2" t="s">
        <v>775</v>
      </c>
      <c r="J27" t="s">
        <v>754</v>
      </c>
      <c r="K27" s="2" t="s">
        <v>777</v>
      </c>
      <c r="M27" s="33" t="s">
        <v>113</v>
      </c>
      <c r="N27" s="33" t="s">
        <v>113</v>
      </c>
      <c r="O27" s="33" t="s">
        <v>113</v>
      </c>
      <c r="P27" s="33" t="s">
        <v>113</v>
      </c>
      <c r="Q27" s="33" t="s">
        <v>113</v>
      </c>
      <c r="R27" s="33" t="s">
        <v>113</v>
      </c>
      <c r="S27" s="33" t="s">
        <v>113</v>
      </c>
      <c r="T27" s="33" t="s">
        <v>113</v>
      </c>
      <c r="U27" s="33" t="s">
        <v>113</v>
      </c>
      <c r="V27" s="33" t="s">
        <v>113</v>
      </c>
      <c r="W27" s="33" t="s">
        <v>113</v>
      </c>
      <c r="X27" s="33" t="s">
        <v>113</v>
      </c>
      <c r="Y27" s="33" t="s">
        <v>113</v>
      </c>
      <c r="Z27" s="33" t="s">
        <v>113</v>
      </c>
      <c r="AA27" s="33" t="s">
        <v>113</v>
      </c>
      <c r="AB27" s="33" t="s">
        <v>113</v>
      </c>
      <c r="AC27" s="33" t="s">
        <v>113</v>
      </c>
      <c r="AD27" s="33" t="s">
        <v>113</v>
      </c>
      <c r="AE27" t="s">
        <v>778</v>
      </c>
    </row>
    <row r="28" spans="1:31" x14ac:dyDescent="0.2">
      <c r="A28" t="str">
        <f t="shared" si="0"/>
        <v>RK3Cc</v>
      </c>
      <c r="C28" t="s">
        <v>23</v>
      </c>
      <c r="D28" t="s">
        <v>301</v>
      </c>
      <c r="E28" t="s">
        <v>151</v>
      </c>
      <c r="F28" t="s">
        <v>220</v>
      </c>
      <c r="G28">
        <v>2021</v>
      </c>
      <c r="H28">
        <v>51</v>
      </c>
      <c r="I28" s="2" t="s">
        <v>775</v>
      </c>
      <c r="J28" t="s">
        <v>754</v>
      </c>
      <c r="K28" s="2" t="s">
        <v>777</v>
      </c>
      <c r="M28" s="33" t="s">
        <v>113</v>
      </c>
      <c r="N28" s="33" t="s">
        <v>113</v>
      </c>
      <c r="O28" s="33" t="s">
        <v>113</v>
      </c>
      <c r="P28" s="33" t="s">
        <v>113</v>
      </c>
      <c r="Q28" s="33" t="s">
        <v>113</v>
      </c>
      <c r="R28" s="33" t="s">
        <v>113</v>
      </c>
      <c r="S28" s="33" t="s">
        <v>113</v>
      </c>
      <c r="T28" s="33" t="s">
        <v>113</v>
      </c>
      <c r="U28" s="33" t="s">
        <v>113</v>
      </c>
      <c r="V28" s="33" t="s">
        <v>113</v>
      </c>
      <c r="W28" s="33" t="s">
        <v>113</v>
      </c>
      <c r="X28" s="33" t="s">
        <v>113</v>
      </c>
      <c r="Y28" s="33" t="s">
        <v>113</v>
      </c>
      <c r="Z28" s="33" t="s">
        <v>113</v>
      </c>
      <c r="AA28" s="33" t="s">
        <v>113</v>
      </c>
      <c r="AB28" s="33" t="s">
        <v>113</v>
      </c>
      <c r="AC28" s="33" t="s">
        <v>113</v>
      </c>
      <c r="AD28" s="33" t="s">
        <v>113</v>
      </c>
      <c r="AE28" t="s">
        <v>778</v>
      </c>
    </row>
    <row r="29" spans="1:31" x14ac:dyDescent="0.2">
      <c r="A29" t="str">
        <f t="shared" si="0"/>
        <v>RK3Cd</v>
      </c>
      <c r="C29" t="s">
        <v>23</v>
      </c>
      <c r="D29" t="s">
        <v>301</v>
      </c>
      <c r="E29" t="s">
        <v>151</v>
      </c>
      <c r="F29" t="s">
        <v>221</v>
      </c>
      <c r="G29">
        <v>2021</v>
      </c>
      <c r="H29">
        <v>51</v>
      </c>
      <c r="I29" s="2" t="s">
        <v>775</v>
      </c>
      <c r="J29" t="s">
        <v>754</v>
      </c>
      <c r="K29" s="2" t="s">
        <v>777</v>
      </c>
      <c r="M29" s="33" t="s">
        <v>113</v>
      </c>
      <c r="N29" s="33" t="s">
        <v>113</v>
      </c>
      <c r="O29" s="33" t="s">
        <v>113</v>
      </c>
      <c r="P29" s="33" t="s">
        <v>113</v>
      </c>
      <c r="Q29" s="33" t="s">
        <v>113</v>
      </c>
      <c r="R29" s="33" t="s">
        <v>113</v>
      </c>
      <c r="S29" s="33" t="s">
        <v>113</v>
      </c>
      <c r="T29" s="33" t="s">
        <v>113</v>
      </c>
      <c r="U29" s="33" t="s">
        <v>113</v>
      </c>
      <c r="V29" s="33" t="s">
        <v>113</v>
      </c>
      <c r="W29" s="33" t="s">
        <v>113</v>
      </c>
      <c r="X29" s="33" t="s">
        <v>113</v>
      </c>
      <c r="Y29" s="33" t="s">
        <v>113</v>
      </c>
      <c r="Z29" s="33" t="s">
        <v>113</v>
      </c>
      <c r="AA29" s="33" t="s">
        <v>113</v>
      </c>
      <c r="AB29" s="33" t="s">
        <v>113</v>
      </c>
      <c r="AC29" s="33" t="s">
        <v>113</v>
      </c>
      <c r="AD29" s="33" t="s">
        <v>113</v>
      </c>
      <c r="AE29" t="s">
        <v>778</v>
      </c>
    </row>
    <row r="30" spans="1:31" x14ac:dyDescent="0.2">
      <c r="A30" t="str">
        <f t="shared" si="0"/>
        <v>RK4Ca</v>
      </c>
      <c r="C30" t="s">
        <v>23</v>
      </c>
      <c r="D30" t="s">
        <v>301</v>
      </c>
      <c r="E30" t="s">
        <v>152</v>
      </c>
      <c r="F30" t="s">
        <v>134</v>
      </c>
      <c r="G30">
        <v>2021</v>
      </c>
      <c r="H30">
        <v>51</v>
      </c>
      <c r="I30" s="2" t="s">
        <v>775</v>
      </c>
      <c r="J30" t="s">
        <v>754</v>
      </c>
      <c r="K30" s="2" t="s">
        <v>777</v>
      </c>
      <c r="M30" s="33">
        <v>1009.4</v>
      </c>
      <c r="N30" s="33">
        <v>574.6</v>
      </c>
      <c r="O30">
        <v>0</v>
      </c>
      <c r="P30" s="8">
        <f t="shared" ref="P30:P57" si="8">((M30-O30)-(N30-O30))/(N30-O30)*100</f>
        <v>75.670031326139906</v>
      </c>
      <c r="Q30" s="33">
        <v>515.5</v>
      </c>
      <c r="R30" s="33">
        <v>29</v>
      </c>
      <c r="S30" s="8">
        <v>10</v>
      </c>
      <c r="T30" s="33">
        <v>9.34</v>
      </c>
      <c r="U30" s="8">
        <f t="shared" ref="U30:U57" si="9">S30-T30</f>
        <v>0.66000000000000014</v>
      </c>
      <c r="V30" s="8">
        <f t="shared" ref="V30:V57" si="10">U30/S30</f>
        <v>6.6000000000000017E-2</v>
      </c>
      <c r="W30" s="8">
        <f t="shared" ref="W30:W57" si="11">R30/Q30</f>
        <v>5.6256062075654707E-2</v>
      </c>
      <c r="X30" s="8">
        <f>W30*'Soil resampling and MOM'!$J$26</f>
        <v>3.8936930536354386E-2</v>
      </c>
      <c r="Y30" s="8">
        <f t="shared" ref="Y30:Y57" si="12">V30*100</f>
        <v>6.6000000000000014</v>
      </c>
      <c r="Z30" s="8">
        <f t="shared" ref="Z30:Z57" si="13">W30*100</f>
        <v>5.6256062075654709</v>
      </c>
      <c r="AA30" s="8">
        <f t="shared" ref="AA30:AA57" si="14">X30*100</f>
        <v>3.8936930536354386</v>
      </c>
      <c r="AB30" s="33" t="s">
        <v>304</v>
      </c>
      <c r="AC30">
        <f>VLOOKUP(AB30,'Meta-data'!$H$2:$J$10,2,0)</f>
        <v>40</v>
      </c>
      <c r="AD30">
        <f>VLOOKUP(AB30,'Meta-data'!$H$2:$J$10,3,0)</f>
        <v>20</v>
      </c>
      <c r="AE30" t="s">
        <v>778</v>
      </c>
    </row>
    <row r="31" spans="1:31" x14ac:dyDescent="0.2">
      <c r="A31" t="str">
        <f t="shared" si="0"/>
        <v>RK4Cb</v>
      </c>
      <c r="C31" t="s">
        <v>23</v>
      </c>
      <c r="D31" t="s">
        <v>301</v>
      </c>
      <c r="E31" t="s">
        <v>152</v>
      </c>
      <c r="F31" t="s">
        <v>135</v>
      </c>
      <c r="G31">
        <v>2021</v>
      </c>
      <c r="H31">
        <v>51</v>
      </c>
      <c r="I31" s="2" t="s">
        <v>775</v>
      </c>
      <c r="J31" t="s">
        <v>754</v>
      </c>
      <c r="K31" s="2" t="s">
        <v>777</v>
      </c>
      <c r="M31" s="33">
        <v>972.6</v>
      </c>
      <c r="N31" s="33">
        <v>624.20000000000005</v>
      </c>
      <c r="O31">
        <v>0</v>
      </c>
      <c r="P31" s="8">
        <f t="shared" si="8"/>
        <v>55.815443768023066</v>
      </c>
      <c r="Q31" s="33">
        <v>608.20000000000005</v>
      </c>
      <c r="R31" s="33">
        <v>9</v>
      </c>
      <c r="S31" s="8">
        <v>10</v>
      </c>
      <c r="T31" s="33">
        <v>9.36</v>
      </c>
      <c r="U31" s="8">
        <f t="shared" si="9"/>
        <v>0.64000000000000057</v>
      </c>
      <c r="V31" s="8">
        <f t="shared" si="10"/>
        <v>6.4000000000000057E-2</v>
      </c>
      <c r="W31" s="8">
        <f t="shared" si="11"/>
        <v>1.4797763893456099E-2</v>
      </c>
      <c r="X31" s="8">
        <f>W31*'Soil resampling and MOM'!$J$26</f>
        <v>1.0242087404518487E-2</v>
      </c>
      <c r="Y31" s="8">
        <f t="shared" si="12"/>
        <v>6.4000000000000057</v>
      </c>
      <c r="Z31" s="8">
        <f t="shared" si="13"/>
        <v>1.47977638934561</v>
      </c>
      <c r="AA31" s="8">
        <f t="shared" si="14"/>
        <v>1.0242087404518487</v>
      </c>
      <c r="AB31" s="33" t="s">
        <v>294</v>
      </c>
      <c r="AC31">
        <f>VLOOKUP(AB31,'Meta-data'!$H$2:$J$10,2,0)</f>
        <v>30</v>
      </c>
      <c r="AD31">
        <f>VLOOKUP(AB31,'Meta-data'!$H$2:$J$10,3,0)</f>
        <v>30</v>
      </c>
      <c r="AE31" t="s">
        <v>778</v>
      </c>
    </row>
    <row r="32" spans="1:31" x14ac:dyDescent="0.2">
      <c r="A32" t="str">
        <f t="shared" si="0"/>
        <v>RK4Cc</v>
      </c>
      <c r="C32" t="s">
        <v>23</v>
      </c>
      <c r="D32" t="s">
        <v>301</v>
      </c>
      <c r="E32" t="s">
        <v>152</v>
      </c>
      <c r="F32" t="s">
        <v>220</v>
      </c>
      <c r="G32">
        <v>2021</v>
      </c>
      <c r="H32">
        <v>51</v>
      </c>
      <c r="I32" s="2" t="s">
        <v>775</v>
      </c>
      <c r="J32" t="s">
        <v>754</v>
      </c>
      <c r="K32" s="2" t="s">
        <v>777</v>
      </c>
      <c r="M32" s="33">
        <v>815</v>
      </c>
      <c r="N32" s="33">
        <v>519.29999999999995</v>
      </c>
      <c r="O32">
        <v>0</v>
      </c>
      <c r="P32" s="8">
        <f t="shared" si="8"/>
        <v>56.94203735798191</v>
      </c>
      <c r="Q32" s="33">
        <v>492.4</v>
      </c>
      <c r="R32" s="33">
        <v>16.700000000000003</v>
      </c>
      <c r="S32" s="8">
        <v>10</v>
      </c>
      <c r="T32" s="33">
        <v>9.1999999999999993</v>
      </c>
      <c r="U32" s="8">
        <f t="shared" si="9"/>
        <v>0.80000000000000071</v>
      </c>
      <c r="V32" s="8">
        <f t="shared" si="10"/>
        <v>8.0000000000000071E-2</v>
      </c>
      <c r="W32" s="8">
        <f t="shared" si="11"/>
        <v>3.3915515840779863E-2</v>
      </c>
      <c r="X32" s="8">
        <f>W32*'Soil resampling and MOM'!$J$26</f>
        <v>2.3474200569196236E-2</v>
      </c>
      <c r="Y32" s="8">
        <f t="shared" si="12"/>
        <v>8.0000000000000071</v>
      </c>
      <c r="Z32" s="8">
        <f t="shared" si="13"/>
        <v>3.3915515840779862</v>
      </c>
      <c r="AA32" s="8">
        <f t="shared" si="14"/>
        <v>2.3474200569196237</v>
      </c>
      <c r="AB32" s="33" t="s">
        <v>295</v>
      </c>
      <c r="AC32">
        <f>VLOOKUP(AB32,'Meta-data'!$H$2:$J$10,2,0)</f>
        <v>60</v>
      </c>
      <c r="AD32">
        <f>VLOOKUP(AB32,'Meta-data'!$H$2:$J$10,3,0)</f>
        <v>30</v>
      </c>
      <c r="AE32" t="s">
        <v>778</v>
      </c>
    </row>
    <row r="33" spans="1:31" x14ac:dyDescent="0.2">
      <c r="A33" t="str">
        <f t="shared" si="0"/>
        <v>RK4Cd</v>
      </c>
      <c r="C33" t="s">
        <v>23</v>
      </c>
      <c r="D33" t="s">
        <v>301</v>
      </c>
      <c r="E33" t="s">
        <v>152</v>
      </c>
      <c r="F33" t="s">
        <v>221</v>
      </c>
      <c r="G33">
        <v>2021</v>
      </c>
      <c r="H33">
        <v>51</v>
      </c>
      <c r="I33" s="2" t="s">
        <v>775</v>
      </c>
      <c r="J33" t="s">
        <v>754</v>
      </c>
      <c r="K33" s="2" t="s">
        <v>777</v>
      </c>
      <c r="M33" s="33">
        <v>874.59999999999991</v>
      </c>
      <c r="N33" s="33">
        <v>698.5</v>
      </c>
      <c r="O33">
        <v>0</v>
      </c>
      <c r="P33" s="8">
        <f t="shared" si="8"/>
        <v>25.211166785969922</v>
      </c>
      <c r="Q33" s="33">
        <v>603.29999999999995</v>
      </c>
      <c r="R33" s="33">
        <v>12.7</v>
      </c>
      <c r="S33" s="8">
        <v>10</v>
      </c>
      <c r="T33" s="33">
        <v>9.48</v>
      </c>
      <c r="U33" s="8">
        <f t="shared" si="9"/>
        <v>0.51999999999999957</v>
      </c>
      <c r="V33" s="8">
        <f t="shared" si="10"/>
        <v>5.1999999999999956E-2</v>
      </c>
      <c r="W33" s="8">
        <f t="shared" si="11"/>
        <v>2.1050886789325377E-2</v>
      </c>
      <c r="X33" s="8">
        <f>W33*'Soil resampling and MOM'!$J$26</f>
        <v>1.4570108294148374E-2</v>
      </c>
      <c r="Y33" s="8">
        <f t="shared" si="12"/>
        <v>5.1999999999999957</v>
      </c>
      <c r="Z33" s="8">
        <f t="shared" si="13"/>
        <v>2.1050886789325376</v>
      </c>
      <c r="AA33" s="8">
        <f t="shared" si="14"/>
        <v>1.4570108294148374</v>
      </c>
      <c r="AB33" s="33" t="s">
        <v>795</v>
      </c>
      <c r="AC33">
        <f>VLOOKUP(AB33,'Meta-data'!$H$2:$J$10,2,0)</f>
        <v>20</v>
      </c>
      <c r="AD33">
        <f>VLOOKUP(AB33,'Meta-data'!$H$2:$J$10,3,0)</f>
        <v>10</v>
      </c>
      <c r="AE33" t="s">
        <v>778</v>
      </c>
    </row>
    <row r="34" spans="1:31" x14ac:dyDescent="0.2">
      <c r="A34" t="str">
        <f t="shared" si="0"/>
        <v>DM1Ca</v>
      </c>
      <c r="C34" t="s">
        <v>24</v>
      </c>
      <c r="D34" t="s">
        <v>301</v>
      </c>
      <c r="E34" t="s">
        <v>145</v>
      </c>
      <c r="F34" t="s">
        <v>134</v>
      </c>
      <c r="G34">
        <v>2021</v>
      </c>
      <c r="H34">
        <v>51</v>
      </c>
      <c r="I34" s="2" t="s">
        <v>775</v>
      </c>
      <c r="J34" s="2" t="s">
        <v>753</v>
      </c>
      <c r="K34" s="2" t="s">
        <v>132</v>
      </c>
      <c r="M34" s="33">
        <v>812.5</v>
      </c>
      <c r="N34" s="33">
        <v>600.1</v>
      </c>
      <c r="O34">
        <v>0</v>
      </c>
      <c r="P34" s="8">
        <f t="shared" si="8"/>
        <v>35.394100983169466</v>
      </c>
      <c r="Q34" s="33">
        <v>578.70000000000005</v>
      </c>
      <c r="R34" s="33">
        <v>9.2000000000000011</v>
      </c>
      <c r="S34" s="8">
        <v>5</v>
      </c>
      <c r="T34" s="33">
        <v>4.8</v>
      </c>
      <c r="U34" s="8">
        <f t="shared" si="9"/>
        <v>0.20000000000000018</v>
      </c>
      <c r="V34" s="8">
        <f t="shared" si="10"/>
        <v>4.0000000000000036E-2</v>
      </c>
      <c r="W34" s="8">
        <f t="shared" si="11"/>
        <v>1.5897701745291169E-2</v>
      </c>
      <c r="X34" s="8">
        <f>W34*'Soil resampling and MOM'!$J$26</f>
        <v>1.1003395646706013E-2</v>
      </c>
      <c r="Y34" s="8">
        <f t="shared" si="12"/>
        <v>4.0000000000000036</v>
      </c>
      <c r="Z34" s="8">
        <f t="shared" si="13"/>
        <v>1.5897701745291168</v>
      </c>
      <c r="AA34" s="8">
        <f t="shared" si="14"/>
        <v>1.1003395646706013</v>
      </c>
      <c r="AB34" s="33" t="s">
        <v>296</v>
      </c>
      <c r="AC34">
        <f>VLOOKUP(AB34,'Meta-data'!$H$2:$J$10,2,0)</f>
        <v>60</v>
      </c>
      <c r="AD34">
        <f>VLOOKUP(AB34,'Meta-data'!$H$2:$J$10,3,0)</f>
        <v>10</v>
      </c>
      <c r="AE34" t="s">
        <v>778</v>
      </c>
    </row>
    <row r="35" spans="1:31" x14ac:dyDescent="0.2">
      <c r="A35" t="str">
        <f t="shared" si="0"/>
        <v>DM1Cb</v>
      </c>
      <c r="C35" t="s">
        <v>24</v>
      </c>
      <c r="D35" t="s">
        <v>301</v>
      </c>
      <c r="E35" t="s">
        <v>145</v>
      </c>
      <c r="F35" t="s">
        <v>135</v>
      </c>
      <c r="G35">
        <v>2021</v>
      </c>
      <c r="H35">
        <v>51</v>
      </c>
      <c r="I35" s="2" t="s">
        <v>775</v>
      </c>
      <c r="J35" s="2" t="s">
        <v>753</v>
      </c>
      <c r="K35" s="2" t="s">
        <v>132</v>
      </c>
      <c r="M35" s="33">
        <v>657</v>
      </c>
      <c r="N35" s="33">
        <v>433.29999999999995</v>
      </c>
      <c r="O35">
        <v>0</v>
      </c>
      <c r="P35" s="8">
        <f t="shared" si="8"/>
        <v>51.627048234479588</v>
      </c>
      <c r="Q35" s="33">
        <v>424.1</v>
      </c>
      <c r="R35" s="33">
        <v>5.0999999999999996</v>
      </c>
      <c r="S35" s="8">
        <v>5</v>
      </c>
      <c r="T35" s="33">
        <v>4.7300000000000004</v>
      </c>
      <c r="U35" s="8">
        <f t="shared" si="9"/>
        <v>0.26999999999999957</v>
      </c>
      <c r="V35" s="8">
        <f t="shared" si="10"/>
        <v>5.3999999999999916E-2</v>
      </c>
      <c r="W35" s="8">
        <f t="shared" si="11"/>
        <v>1.2025465692053759E-2</v>
      </c>
      <c r="X35" s="8">
        <f>W35*'Soil resampling and MOM'!$J$26</f>
        <v>8.323275839839538E-3</v>
      </c>
      <c r="Y35" s="8">
        <f t="shared" si="12"/>
        <v>5.3999999999999915</v>
      </c>
      <c r="Z35" s="8">
        <f t="shared" si="13"/>
        <v>1.2025465692053758</v>
      </c>
      <c r="AA35" s="8">
        <f t="shared" si="14"/>
        <v>0.83232758398395379</v>
      </c>
      <c r="AB35" s="33" t="s">
        <v>304</v>
      </c>
      <c r="AC35">
        <f>VLOOKUP(AB35,'Meta-data'!$H$2:$J$10,2,0)</f>
        <v>40</v>
      </c>
      <c r="AD35">
        <f>VLOOKUP(AB35,'Meta-data'!$H$2:$J$10,3,0)</f>
        <v>20</v>
      </c>
      <c r="AE35" t="s">
        <v>778</v>
      </c>
    </row>
    <row r="36" spans="1:31" x14ac:dyDescent="0.2">
      <c r="A36" t="str">
        <f t="shared" si="0"/>
        <v>DM1Cc</v>
      </c>
      <c r="C36" t="s">
        <v>24</v>
      </c>
      <c r="D36" t="s">
        <v>301</v>
      </c>
      <c r="E36" t="s">
        <v>145</v>
      </c>
      <c r="F36" t="s">
        <v>220</v>
      </c>
      <c r="G36">
        <v>2021</v>
      </c>
      <c r="H36">
        <v>51</v>
      </c>
      <c r="I36" s="2" t="s">
        <v>775</v>
      </c>
      <c r="J36" s="2" t="s">
        <v>753</v>
      </c>
      <c r="K36" s="2" t="s">
        <v>132</v>
      </c>
      <c r="M36" s="33">
        <v>833.40000000000009</v>
      </c>
      <c r="N36" s="33">
        <v>594.90000000000009</v>
      </c>
      <c r="O36">
        <v>0</v>
      </c>
      <c r="P36" s="8">
        <f t="shared" si="8"/>
        <v>40.090771558245073</v>
      </c>
      <c r="Q36" s="33">
        <v>571.59999999999991</v>
      </c>
      <c r="R36" s="33">
        <v>8</v>
      </c>
      <c r="S36" s="8">
        <v>5</v>
      </c>
      <c r="T36" s="33">
        <v>4.76</v>
      </c>
      <c r="U36" s="8">
        <f t="shared" si="9"/>
        <v>0.24000000000000021</v>
      </c>
      <c r="V36" s="8">
        <f t="shared" si="10"/>
        <v>4.8000000000000043E-2</v>
      </c>
      <c r="W36" s="8">
        <f t="shared" si="11"/>
        <v>1.3995801259622116E-2</v>
      </c>
      <c r="X36" s="8">
        <f>W36*'Soil resampling and MOM'!$J$26</f>
        <v>9.6870189867477568E-3</v>
      </c>
      <c r="Y36" s="8">
        <f t="shared" si="12"/>
        <v>4.8000000000000043</v>
      </c>
      <c r="Z36" s="8">
        <f t="shared" si="13"/>
        <v>1.3995801259622116</v>
      </c>
      <c r="AA36" s="8">
        <f t="shared" si="14"/>
        <v>0.96870189867477563</v>
      </c>
      <c r="AB36" s="33" t="s">
        <v>294</v>
      </c>
      <c r="AC36">
        <f>VLOOKUP(AB36,'Meta-data'!$H$2:$J$10,2,0)</f>
        <v>30</v>
      </c>
      <c r="AD36">
        <f>VLOOKUP(AB36,'Meta-data'!$H$2:$J$10,3,0)</f>
        <v>30</v>
      </c>
      <c r="AE36" t="s">
        <v>778</v>
      </c>
    </row>
    <row r="37" spans="1:31" x14ac:dyDescent="0.2">
      <c r="A37" t="str">
        <f t="shared" si="0"/>
        <v>DM1Cd</v>
      </c>
      <c r="C37" t="s">
        <v>24</v>
      </c>
      <c r="D37" t="s">
        <v>301</v>
      </c>
      <c r="E37" t="s">
        <v>145</v>
      </c>
      <c r="F37" t="s">
        <v>221</v>
      </c>
      <c r="G37">
        <v>2021</v>
      </c>
      <c r="H37">
        <v>51</v>
      </c>
      <c r="I37" s="2" t="s">
        <v>775</v>
      </c>
      <c r="J37" s="2" t="s">
        <v>753</v>
      </c>
      <c r="K37" s="2" t="s">
        <v>132</v>
      </c>
      <c r="M37" s="33">
        <v>726.4</v>
      </c>
      <c r="N37" s="33">
        <v>518</v>
      </c>
      <c r="O37">
        <v>0</v>
      </c>
      <c r="P37" s="8">
        <f t="shared" si="8"/>
        <v>40.231660231660229</v>
      </c>
      <c r="Q37" s="33">
        <v>511</v>
      </c>
      <c r="R37" s="33">
        <v>4.0999999999999996</v>
      </c>
      <c r="S37" s="8">
        <v>5</v>
      </c>
      <c r="T37" s="33">
        <v>4.84</v>
      </c>
      <c r="U37" s="8">
        <f t="shared" si="9"/>
        <v>0.16000000000000014</v>
      </c>
      <c r="V37" s="8">
        <f t="shared" si="10"/>
        <v>3.2000000000000028E-2</v>
      </c>
      <c r="W37" s="8">
        <f t="shared" si="11"/>
        <v>8.0234833659491179E-3</v>
      </c>
      <c r="X37" s="8">
        <f>W37*'Soil resampling and MOM'!$J$26</f>
        <v>5.5533537711796883E-3</v>
      </c>
      <c r="Y37" s="8">
        <f t="shared" si="12"/>
        <v>3.2000000000000028</v>
      </c>
      <c r="Z37" s="8">
        <f t="shared" si="13"/>
        <v>0.80234833659491178</v>
      </c>
      <c r="AA37" s="8">
        <f t="shared" si="14"/>
        <v>0.55533537711796888</v>
      </c>
      <c r="AB37" s="33" t="s">
        <v>295</v>
      </c>
      <c r="AC37">
        <f>VLOOKUP(AB37,'Meta-data'!$H$2:$J$10,2,0)</f>
        <v>60</v>
      </c>
      <c r="AD37">
        <f>VLOOKUP(AB37,'Meta-data'!$H$2:$J$10,3,0)</f>
        <v>30</v>
      </c>
      <c r="AE37" t="s">
        <v>778</v>
      </c>
    </row>
    <row r="38" spans="1:31" x14ac:dyDescent="0.2">
      <c r="A38" t="str">
        <f t="shared" si="0"/>
        <v>DM2Ca</v>
      </c>
      <c r="C38" t="s">
        <v>24</v>
      </c>
      <c r="D38" t="s">
        <v>301</v>
      </c>
      <c r="E38" t="s">
        <v>146</v>
      </c>
      <c r="F38" t="s">
        <v>134</v>
      </c>
      <c r="G38">
        <v>2021</v>
      </c>
      <c r="H38">
        <v>51</v>
      </c>
      <c r="I38" s="2" t="s">
        <v>775</v>
      </c>
      <c r="J38" s="2" t="s">
        <v>753</v>
      </c>
      <c r="K38" s="2" t="s">
        <v>132</v>
      </c>
      <c r="M38" s="33">
        <v>717.3</v>
      </c>
      <c r="N38" s="33">
        <v>495.29999999999995</v>
      </c>
      <c r="O38">
        <v>0</v>
      </c>
      <c r="P38" s="8">
        <f t="shared" si="8"/>
        <v>44.821320411871596</v>
      </c>
      <c r="Q38" s="33">
        <v>485.4</v>
      </c>
      <c r="R38" s="33">
        <v>5.3000000000000007</v>
      </c>
      <c r="S38" s="8">
        <v>5</v>
      </c>
      <c r="T38" s="33">
        <v>4.83</v>
      </c>
      <c r="U38" s="8">
        <f t="shared" si="9"/>
        <v>0.16999999999999993</v>
      </c>
      <c r="V38" s="8">
        <f t="shared" si="10"/>
        <v>3.3999999999999989E-2</v>
      </c>
      <c r="W38" s="8">
        <f t="shared" si="11"/>
        <v>1.0918829831067163E-2</v>
      </c>
      <c r="X38" s="8">
        <f>W38*'Soil resampling and MOM'!$J$26</f>
        <v>7.5573316542986695E-3</v>
      </c>
      <c r="Y38" s="8">
        <f t="shared" si="12"/>
        <v>3.399999999999999</v>
      </c>
      <c r="Z38" s="8">
        <f t="shared" si="13"/>
        <v>1.0918829831067163</v>
      </c>
      <c r="AA38" s="8">
        <f t="shared" si="14"/>
        <v>0.7557331654298669</v>
      </c>
      <c r="AB38" s="33" t="s">
        <v>304</v>
      </c>
      <c r="AC38">
        <f>VLOOKUP(AB38,'Meta-data'!$H$2:$J$10,2,0)</f>
        <v>40</v>
      </c>
      <c r="AD38">
        <f>VLOOKUP(AB38,'Meta-data'!$H$2:$J$10,3,0)</f>
        <v>20</v>
      </c>
      <c r="AE38" t="s">
        <v>778</v>
      </c>
    </row>
    <row r="39" spans="1:31" x14ac:dyDescent="0.2">
      <c r="A39" t="str">
        <f t="shared" si="0"/>
        <v>DM2Cb</v>
      </c>
      <c r="C39" t="s">
        <v>24</v>
      </c>
      <c r="D39" t="s">
        <v>301</v>
      </c>
      <c r="E39" t="s">
        <v>146</v>
      </c>
      <c r="F39" t="s">
        <v>135</v>
      </c>
      <c r="G39">
        <v>2021</v>
      </c>
      <c r="H39">
        <v>51</v>
      </c>
      <c r="I39" s="2" t="s">
        <v>775</v>
      </c>
      <c r="J39" s="2" t="s">
        <v>753</v>
      </c>
      <c r="K39" s="2" t="s">
        <v>132</v>
      </c>
      <c r="M39" s="33">
        <v>773</v>
      </c>
      <c r="N39" s="33">
        <v>536</v>
      </c>
      <c r="O39">
        <v>0</v>
      </c>
      <c r="P39" s="8">
        <f t="shared" si="8"/>
        <v>44.216417910447767</v>
      </c>
      <c r="Q39" s="33">
        <v>527.6</v>
      </c>
      <c r="R39" s="33">
        <v>5.6</v>
      </c>
      <c r="S39" s="8">
        <v>5</v>
      </c>
      <c r="T39" s="33">
        <v>4.79</v>
      </c>
      <c r="U39" s="8">
        <f t="shared" si="9"/>
        <v>0.20999999999999996</v>
      </c>
      <c r="V39" s="8">
        <f t="shared" si="10"/>
        <v>4.1999999999999996E-2</v>
      </c>
      <c r="W39" s="8">
        <f t="shared" si="11"/>
        <v>1.0614101592115238E-2</v>
      </c>
      <c r="X39" s="8">
        <f>W39*'Soil resampling and MOM'!$J$26</f>
        <v>7.3464178107989228E-3</v>
      </c>
      <c r="Y39" s="8">
        <f t="shared" si="12"/>
        <v>4.1999999999999993</v>
      </c>
      <c r="Z39" s="8">
        <f t="shared" si="13"/>
        <v>1.0614101592115237</v>
      </c>
      <c r="AA39" s="8">
        <f t="shared" si="14"/>
        <v>0.73464178107989231</v>
      </c>
      <c r="AB39" s="33" t="s">
        <v>295</v>
      </c>
      <c r="AC39">
        <f>VLOOKUP(AB39,'Meta-data'!$H$2:$J$10,2,0)</f>
        <v>60</v>
      </c>
      <c r="AD39">
        <f>VLOOKUP(AB39,'Meta-data'!$H$2:$J$10,3,0)</f>
        <v>30</v>
      </c>
      <c r="AE39" t="s">
        <v>778</v>
      </c>
    </row>
    <row r="40" spans="1:31" x14ac:dyDescent="0.2">
      <c r="A40" t="str">
        <f t="shared" si="0"/>
        <v>DM2Cc</v>
      </c>
      <c r="C40" t="s">
        <v>24</v>
      </c>
      <c r="D40" t="s">
        <v>301</v>
      </c>
      <c r="E40" t="s">
        <v>146</v>
      </c>
      <c r="F40" t="s">
        <v>220</v>
      </c>
      <c r="G40">
        <v>2021</v>
      </c>
      <c r="H40">
        <v>51</v>
      </c>
      <c r="I40" s="2" t="s">
        <v>775</v>
      </c>
      <c r="J40" s="2" t="s">
        <v>753</v>
      </c>
      <c r="K40" s="2" t="s">
        <v>132</v>
      </c>
      <c r="M40" s="33">
        <v>776.2</v>
      </c>
      <c r="N40" s="33">
        <v>575.70000000000005</v>
      </c>
      <c r="O40">
        <v>0</v>
      </c>
      <c r="P40" s="8">
        <f t="shared" si="8"/>
        <v>34.827166927219032</v>
      </c>
      <c r="Q40" s="33">
        <v>570.79999999999995</v>
      </c>
      <c r="R40" s="33">
        <v>2.9</v>
      </c>
      <c r="S40" s="8">
        <v>5</v>
      </c>
      <c r="T40" s="33">
        <v>4.8499999999999996</v>
      </c>
      <c r="U40" s="8">
        <f t="shared" si="9"/>
        <v>0.15000000000000036</v>
      </c>
      <c r="V40" s="8">
        <f t="shared" si="10"/>
        <v>3.0000000000000072E-2</v>
      </c>
      <c r="W40" s="8">
        <f t="shared" si="11"/>
        <v>5.0805886475122639E-3</v>
      </c>
      <c r="X40" s="8">
        <f>W40*'Soil resampling and MOM'!$J$26</f>
        <v>3.5164659585652921E-3</v>
      </c>
      <c r="Y40" s="8">
        <f t="shared" si="12"/>
        <v>3.0000000000000071</v>
      </c>
      <c r="Z40" s="8">
        <f t="shared" si="13"/>
        <v>0.50805886475122641</v>
      </c>
      <c r="AA40" s="8">
        <f t="shared" si="14"/>
        <v>0.35164659585652919</v>
      </c>
      <c r="AB40" s="33" t="s">
        <v>795</v>
      </c>
      <c r="AC40">
        <f>VLOOKUP(AB40,'Meta-data'!$H$2:$J$10,2,0)</f>
        <v>20</v>
      </c>
      <c r="AD40">
        <f>VLOOKUP(AB40,'Meta-data'!$H$2:$J$10,3,0)</f>
        <v>10</v>
      </c>
      <c r="AE40" t="s">
        <v>778</v>
      </c>
    </row>
    <row r="41" spans="1:31" x14ac:dyDescent="0.2">
      <c r="A41" t="str">
        <f t="shared" si="0"/>
        <v>DM2Cd</v>
      </c>
      <c r="C41" t="s">
        <v>24</v>
      </c>
      <c r="D41" t="s">
        <v>301</v>
      </c>
      <c r="E41" t="s">
        <v>146</v>
      </c>
      <c r="F41" t="s">
        <v>221</v>
      </c>
      <c r="G41">
        <v>2021</v>
      </c>
      <c r="H41">
        <v>51</v>
      </c>
      <c r="I41" s="2" t="s">
        <v>775</v>
      </c>
      <c r="J41" s="2" t="s">
        <v>753</v>
      </c>
      <c r="K41" s="2" t="s">
        <v>132</v>
      </c>
      <c r="M41" s="33">
        <v>677.5</v>
      </c>
      <c r="N41" s="33">
        <v>481.20000000000005</v>
      </c>
      <c r="O41">
        <v>0</v>
      </c>
      <c r="P41" s="8">
        <f t="shared" si="8"/>
        <v>40.793848711554432</v>
      </c>
      <c r="Q41" s="33">
        <v>471.5</v>
      </c>
      <c r="R41" s="33">
        <v>7.8</v>
      </c>
      <c r="S41" s="8">
        <v>5</v>
      </c>
      <c r="T41" s="33">
        <v>4.79</v>
      </c>
      <c r="U41" s="8">
        <f t="shared" si="9"/>
        <v>0.20999999999999996</v>
      </c>
      <c r="V41" s="8">
        <f t="shared" si="10"/>
        <v>4.1999999999999996E-2</v>
      </c>
      <c r="W41" s="8">
        <f t="shared" si="11"/>
        <v>1.6542948038176034E-2</v>
      </c>
      <c r="X41" s="8">
        <f>W41*'Soil resampling and MOM'!$J$26</f>
        <v>1.1449994807008253E-2</v>
      </c>
      <c r="Y41" s="8">
        <f t="shared" si="12"/>
        <v>4.1999999999999993</v>
      </c>
      <c r="Z41" s="8">
        <f t="shared" si="13"/>
        <v>1.6542948038176033</v>
      </c>
      <c r="AA41" s="8">
        <f t="shared" si="14"/>
        <v>1.1449994807008252</v>
      </c>
      <c r="AB41" s="33" t="s">
        <v>296</v>
      </c>
      <c r="AC41">
        <f>VLOOKUP(AB41,'Meta-data'!$H$2:$J$10,2,0)</f>
        <v>60</v>
      </c>
      <c r="AD41">
        <f>VLOOKUP(AB41,'Meta-data'!$H$2:$J$10,3,0)</f>
        <v>10</v>
      </c>
      <c r="AE41" t="s">
        <v>778</v>
      </c>
    </row>
    <row r="42" spans="1:31" x14ac:dyDescent="0.2">
      <c r="A42" t="str">
        <f t="shared" si="0"/>
        <v>DM3Ca</v>
      </c>
      <c r="C42" t="s">
        <v>24</v>
      </c>
      <c r="D42" t="s">
        <v>301</v>
      </c>
      <c r="E42" t="s">
        <v>147</v>
      </c>
      <c r="F42" t="s">
        <v>134</v>
      </c>
      <c r="G42">
        <v>2021</v>
      </c>
      <c r="H42">
        <v>51</v>
      </c>
      <c r="I42" s="2" t="s">
        <v>775</v>
      </c>
      <c r="J42" s="2" t="s">
        <v>753</v>
      </c>
      <c r="K42" s="2" t="s">
        <v>132</v>
      </c>
      <c r="M42" s="33">
        <v>711.8</v>
      </c>
      <c r="N42" s="33">
        <v>489.9</v>
      </c>
      <c r="O42">
        <v>0</v>
      </c>
      <c r="P42" s="8">
        <f t="shared" si="8"/>
        <v>45.29495815472545</v>
      </c>
      <c r="Q42" s="33">
        <v>482.3</v>
      </c>
      <c r="R42" s="33">
        <v>1.8</v>
      </c>
      <c r="S42" s="8">
        <v>5</v>
      </c>
      <c r="T42" s="33">
        <v>4.82</v>
      </c>
      <c r="U42" s="8">
        <f t="shared" si="9"/>
        <v>0.17999999999999972</v>
      </c>
      <c r="V42" s="8">
        <f t="shared" si="10"/>
        <v>3.5999999999999942E-2</v>
      </c>
      <c r="W42" s="8">
        <f t="shared" si="11"/>
        <v>3.7321169396641093E-3</v>
      </c>
      <c r="X42" s="8">
        <f>W42*'Soil resampling and MOM'!$J$26</f>
        <v>2.58313811297041E-3</v>
      </c>
      <c r="Y42" s="8">
        <f t="shared" si="12"/>
        <v>3.5999999999999943</v>
      </c>
      <c r="Z42" s="8">
        <f t="shared" si="13"/>
        <v>0.37321169396641091</v>
      </c>
      <c r="AA42" s="8">
        <f t="shared" si="14"/>
        <v>0.25831381129704101</v>
      </c>
      <c r="AB42" s="33" t="s">
        <v>295</v>
      </c>
      <c r="AC42">
        <f>VLOOKUP(AB42,'Meta-data'!$H$2:$J$10,2,0)</f>
        <v>60</v>
      </c>
      <c r="AD42">
        <f>VLOOKUP(AB42,'Meta-data'!$H$2:$J$10,3,0)</f>
        <v>30</v>
      </c>
      <c r="AE42" t="s">
        <v>778</v>
      </c>
    </row>
    <row r="43" spans="1:31" x14ac:dyDescent="0.2">
      <c r="A43" t="str">
        <f t="shared" si="0"/>
        <v>DM3Cb</v>
      </c>
      <c r="C43" t="s">
        <v>24</v>
      </c>
      <c r="D43" t="s">
        <v>301</v>
      </c>
      <c r="E43" t="s">
        <v>147</v>
      </c>
      <c r="F43" t="s">
        <v>135</v>
      </c>
      <c r="G43">
        <v>2021</v>
      </c>
      <c r="H43">
        <v>51</v>
      </c>
      <c r="I43" s="2" t="s">
        <v>775</v>
      </c>
      <c r="J43" s="2" t="s">
        <v>753</v>
      </c>
      <c r="K43" s="2" t="s">
        <v>132</v>
      </c>
      <c r="M43" s="33">
        <v>781.8</v>
      </c>
      <c r="N43" s="33">
        <v>534.5</v>
      </c>
      <c r="O43">
        <v>0</v>
      </c>
      <c r="P43" s="8">
        <f t="shared" si="8"/>
        <v>46.267539756782035</v>
      </c>
      <c r="Q43" s="33">
        <v>540.30000000000007</v>
      </c>
      <c r="R43" s="33">
        <v>6.6</v>
      </c>
      <c r="S43" s="8">
        <v>5</v>
      </c>
      <c r="T43" s="33">
        <v>4.8</v>
      </c>
      <c r="U43" s="8">
        <f t="shared" si="9"/>
        <v>0.20000000000000018</v>
      </c>
      <c r="V43" s="8">
        <f t="shared" si="10"/>
        <v>4.0000000000000036E-2</v>
      </c>
      <c r="W43" s="8">
        <f t="shared" si="11"/>
        <v>1.2215435868961686E-2</v>
      </c>
      <c r="X43" s="8">
        <f>W43*'Soil resampling and MOM'!$J$26</f>
        <v>8.4547613244135445E-3</v>
      </c>
      <c r="Y43" s="8">
        <f t="shared" si="12"/>
        <v>4.0000000000000036</v>
      </c>
      <c r="Z43" s="8">
        <f t="shared" si="13"/>
        <v>1.2215435868961686</v>
      </c>
      <c r="AA43" s="8">
        <f t="shared" si="14"/>
        <v>0.84547613244135444</v>
      </c>
      <c r="AB43" s="33" t="s">
        <v>296</v>
      </c>
      <c r="AC43">
        <f>VLOOKUP(AB43,'Meta-data'!$H$2:$J$10,2,0)</f>
        <v>60</v>
      </c>
      <c r="AD43">
        <f>VLOOKUP(AB43,'Meta-data'!$H$2:$J$10,3,0)</f>
        <v>10</v>
      </c>
      <c r="AE43" t="s">
        <v>778</v>
      </c>
    </row>
    <row r="44" spans="1:31" x14ac:dyDescent="0.2">
      <c r="A44" t="str">
        <f t="shared" si="0"/>
        <v>DM3Cc</v>
      </c>
      <c r="C44" t="s">
        <v>24</v>
      </c>
      <c r="D44" t="s">
        <v>301</v>
      </c>
      <c r="E44" t="s">
        <v>147</v>
      </c>
      <c r="F44" t="s">
        <v>220</v>
      </c>
      <c r="G44">
        <v>2021</v>
      </c>
      <c r="H44">
        <v>51</v>
      </c>
      <c r="I44" s="2" t="s">
        <v>775</v>
      </c>
      <c r="J44" s="2" t="s">
        <v>753</v>
      </c>
      <c r="K44" s="2" t="s">
        <v>132</v>
      </c>
      <c r="M44" s="33">
        <v>556.20000000000005</v>
      </c>
      <c r="N44" s="33">
        <v>381.70000000000005</v>
      </c>
      <c r="O44">
        <v>0</v>
      </c>
      <c r="P44" s="8">
        <f t="shared" si="8"/>
        <v>45.716531307309403</v>
      </c>
      <c r="Q44" s="33">
        <v>375.2</v>
      </c>
      <c r="R44" s="33">
        <v>5</v>
      </c>
      <c r="S44" s="8">
        <v>5</v>
      </c>
      <c r="T44" s="33">
        <v>4.82</v>
      </c>
      <c r="U44" s="8">
        <f t="shared" si="9"/>
        <v>0.17999999999999972</v>
      </c>
      <c r="V44" s="8">
        <f t="shared" si="10"/>
        <v>3.5999999999999942E-2</v>
      </c>
      <c r="W44" s="8">
        <f t="shared" si="11"/>
        <v>1.3326226012793178E-2</v>
      </c>
      <c r="X44" s="8">
        <f>W44*'Soil resampling and MOM'!$J$26</f>
        <v>9.2235808449244033E-3</v>
      </c>
      <c r="Y44" s="8">
        <f t="shared" si="12"/>
        <v>3.5999999999999943</v>
      </c>
      <c r="Z44" s="8">
        <f t="shared" si="13"/>
        <v>1.3326226012793179</v>
      </c>
      <c r="AA44" s="8">
        <f t="shared" si="14"/>
        <v>0.92235808449244039</v>
      </c>
      <c r="AB44" s="33" t="s">
        <v>295</v>
      </c>
      <c r="AC44">
        <f>VLOOKUP(AB44,'Meta-data'!$H$2:$J$10,2,0)</f>
        <v>60</v>
      </c>
      <c r="AD44">
        <f>VLOOKUP(AB44,'Meta-data'!$H$2:$J$10,3,0)</f>
        <v>30</v>
      </c>
      <c r="AE44" t="s">
        <v>778</v>
      </c>
    </row>
    <row r="45" spans="1:31" x14ac:dyDescent="0.2">
      <c r="A45" t="str">
        <f t="shared" si="0"/>
        <v>DM3Cd</v>
      </c>
      <c r="C45" t="s">
        <v>24</v>
      </c>
      <c r="D45" t="s">
        <v>301</v>
      </c>
      <c r="E45" t="s">
        <v>147</v>
      </c>
      <c r="F45" t="s">
        <v>221</v>
      </c>
      <c r="G45">
        <v>2021</v>
      </c>
      <c r="H45">
        <v>51</v>
      </c>
      <c r="I45" s="2" t="s">
        <v>775</v>
      </c>
      <c r="J45" s="2" t="s">
        <v>753</v>
      </c>
      <c r="K45" s="2" t="s">
        <v>132</v>
      </c>
      <c r="M45" s="33">
        <v>509.7</v>
      </c>
      <c r="N45" s="33">
        <v>358.6</v>
      </c>
      <c r="O45">
        <v>0</v>
      </c>
      <c r="P45" s="8">
        <f t="shared" si="8"/>
        <v>42.136084774121571</v>
      </c>
      <c r="Q45" s="33">
        <v>351.9</v>
      </c>
      <c r="R45" s="33">
        <v>6.4</v>
      </c>
      <c r="S45" s="8">
        <v>5</v>
      </c>
      <c r="T45" s="33">
        <v>4.7699999999999996</v>
      </c>
      <c r="U45" s="8">
        <f t="shared" si="9"/>
        <v>0.23000000000000043</v>
      </c>
      <c r="V45" s="8">
        <f t="shared" si="10"/>
        <v>4.6000000000000082E-2</v>
      </c>
      <c r="W45" s="8">
        <f t="shared" si="11"/>
        <v>1.8186984938903101E-2</v>
      </c>
      <c r="X45" s="8">
        <f>W45*'Soil resampling and MOM'!$J$26</f>
        <v>1.2587894408241018E-2</v>
      </c>
      <c r="Y45" s="8">
        <f t="shared" si="12"/>
        <v>4.6000000000000085</v>
      </c>
      <c r="Z45" s="8">
        <f t="shared" si="13"/>
        <v>1.8186984938903101</v>
      </c>
      <c r="AA45" s="8">
        <f t="shared" si="14"/>
        <v>1.2587894408241018</v>
      </c>
      <c r="AB45" s="33" t="s">
        <v>304</v>
      </c>
      <c r="AC45">
        <f>VLOOKUP(AB45,'Meta-data'!$H$2:$J$10,2,0)</f>
        <v>40</v>
      </c>
      <c r="AD45">
        <f>VLOOKUP(AB45,'Meta-data'!$H$2:$J$10,3,0)</f>
        <v>20</v>
      </c>
      <c r="AE45" t="s">
        <v>778</v>
      </c>
    </row>
    <row r="46" spans="1:31" x14ac:dyDescent="0.2">
      <c r="A46" t="str">
        <f t="shared" si="0"/>
        <v>DM4Ca</v>
      </c>
      <c r="C46" t="s">
        <v>24</v>
      </c>
      <c r="D46" t="s">
        <v>301</v>
      </c>
      <c r="E46" t="s">
        <v>148</v>
      </c>
      <c r="F46" t="s">
        <v>134</v>
      </c>
      <c r="G46">
        <v>2021</v>
      </c>
      <c r="H46">
        <v>51</v>
      </c>
      <c r="I46" s="2" t="s">
        <v>775</v>
      </c>
      <c r="J46" s="2" t="s">
        <v>753</v>
      </c>
      <c r="K46" s="2" t="s">
        <v>132</v>
      </c>
      <c r="M46" s="33">
        <v>566.79999999999995</v>
      </c>
      <c r="N46" s="33">
        <v>213.9</v>
      </c>
      <c r="O46">
        <v>0</v>
      </c>
      <c r="P46" s="8">
        <f t="shared" si="8"/>
        <v>164.98363721365121</v>
      </c>
      <c r="Q46" s="33">
        <v>199.8</v>
      </c>
      <c r="R46" s="33">
        <v>7.1</v>
      </c>
      <c r="S46" s="8">
        <v>5</v>
      </c>
      <c r="T46" s="33">
        <v>4.16</v>
      </c>
      <c r="U46" s="8">
        <f t="shared" si="9"/>
        <v>0.83999999999999986</v>
      </c>
      <c r="V46" s="8">
        <f t="shared" si="10"/>
        <v>0.16799999999999998</v>
      </c>
      <c r="W46" s="8">
        <f t="shared" si="11"/>
        <v>3.5535535535535533E-2</v>
      </c>
      <c r="X46" s="8">
        <f>W46*'Soil resampling and MOM'!$J$26</f>
        <v>2.4595476961372383E-2</v>
      </c>
      <c r="Y46" s="8">
        <f t="shared" si="12"/>
        <v>16.799999999999997</v>
      </c>
      <c r="Z46" s="8">
        <f t="shared" si="13"/>
        <v>3.5535535535535532</v>
      </c>
      <c r="AA46" s="8">
        <f t="shared" si="14"/>
        <v>2.4595476961372382</v>
      </c>
      <c r="AB46" s="33" t="s">
        <v>296</v>
      </c>
      <c r="AC46">
        <f>VLOOKUP(AB46,'Meta-data'!$H$2:$J$10,2,0)</f>
        <v>60</v>
      </c>
      <c r="AD46">
        <f>VLOOKUP(AB46,'Meta-data'!$H$2:$J$10,3,0)</f>
        <v>10</v>
      </c>
      <c r="AE46" t="s">
        <v>778</v>
      </c>
    </row>
    <row r="47" spans="1:31" x14ac:dyDescent="0.2">
      <c r="A47" t="str">
        <f t="shared" si="0"/>
        <v>DM4Cb</v>
      </c>
      <c r="C47" t="s">
        <v>24</v>
      </c>
      <c r="D47" t="s">
        <v>301</v>
      </c>
      <c r="E47" t="s">
        <v>148</v>
      </c>
      <c r="F47" t="s">
        <v>135</v>
      </c>
      <c r="G47">
        <v>2021</v>
      </c>
      <c r="H47">
        <v>51</v>
      </c>
      <c r="I47" s="2" t="s">
        <v>775</v>
      </c>
      <c r="J47" s="2" t="s">
        <v>753</v>
      </c>
      <c r="K47" s="2" t="s">
        <v>132</v>
      </c>
      <c r="M47" s="33">
        <v>517.20000000000005</v>
      </c>
      <c r="N47" s="33">
        <v>202.2</v>
      </c>
      <c r="O47">
        <v>0</v>
      </c>
      <c r="P47" s="8">
        <f t="shared" si="8"/>
        <v>155.786350148368</v>
      </c>
      <c r="Q47" s="33">
        <v>194.8</v>
      </c>
      <c r="R47" s="33">
        <v>3.5</v>
      </c>
      <c r="S47" s="8">
        <v>5</v>
      </c>
      <c r="T47" s="33">
        <v>3.97</v>
      </c>
      <c r="U47" s="8">
        <f t="shared" si="9"/>
        <v>1.0299999999999998</v>
      </c>
      <c r="V47" s="8">
        <f t="shared" si="10"/>
        <v>0.20599999999999996</v>
      </c>
      <c r="W47" s="8">
        <f t="shared" si="11"/>
        <v>1.7967145790554414E-2</v>
      </c>
      <c r="X47" s="8">
        <f>W47*'Soil resampling and MOM'!$J$26</f>
        <v>1.2435735488249203E-2</v>
      </c>
      <c r="Y47" s="8">
        <f t="shared" si="12"/>
        <v>20.599999999999994</v>
      </c>
      <c r="Z47" s="8">
        <f t="shared" si="13"/>
        <v>1.7967145790554413</v>
      </c>
      <c r="AA47" s="8">
        <f t="shared" si="14"/>
        <v>1.2435735488249202</v>
      </c>
      <c r="AB47" s="33" t="s">
        <v>304</v>
      </c>
      <c r="AC47">
        <f>VLOOKUP(AB47,'Meta-data'!$H$2:$J$10,2,0)</f>
        <v>40</v>
      </c>
      <c r="AD47">
        <f>VLOOKUP(AB47,'Meta-data'!$H$2:$J$10,3,0)</f>
        <v>20</v>
      </c>
      <c r="AE47" t="s">
        <v>778</v>
      </c>
    </row>
    <row r="48" spans="1:31" x14ac:dyDescent="0.2">
      <c r="A48" t="str">
        <f t="shared" si="0"/>
        <v>DM4Cc</v>
      </c>
      <c r="C48" t="s">
        <v>24</v>
      </c>
      <c r="D48" t="s">
        <v>301</v>
      </c>
      <c r="E48" t="s">
        <v>148</v>
      </c>
      <c r="F48" t="s">
        <v>220</v>
      </c>
      <c r="G48">
        <v>2021</v>
      </c>
      <c r="H48">
        <v>51</v>
      </c>
      <c r="I48" s="2" t="s">
        <v>775</v>
      </c>
      <c r="J48" s="2" t="s">
        <v>753</v>
      </c>
      <c r="K48" s="2" t="s">
        <v>132</v>
      </c>
      <c r="M48" s="33">
        <v>484.20000000000005</v>
      </c>
      <c r="N48" s="33">
        <v>178.89999999999998</v>
      </c>
      <c r="O48">
        <v>0</v>
      </c>
      <c r="P48" s="8">
        <f t="shared" si="8"/>
        <v>170.65399664617112</v>
      </c>
      <c r="Q48" s="33">
        <v>172.4</v>
      </c>
      <c r="R48" s="33">
        <v>2.8000000000000012</v>
      </c>
      <c r="S48" s="8">
        <v>5</v>
      </c>
      <c r="T48" s="33">
        <v>4.08</v>
      </c>
      <c r="U48" s="8">
        <f t="shared" si="9"/>
        <v>0.91999999999999993</v>
      </c>
      <c r="V48" s="8">
        <f t="shared" si="10"/>
        <v>0.184</v>
      </c>
      <c r="W48" s="8">
        <f t="shared" si="11"/>
        <v>1.6241299303944322E-2</v>
      </c>
      <c r="X48" s="8">
        <f>W48*'Soil resampling and MOM'!$J$26</f>
        <v>1.1241212404227126E-2</v>
      </c>
      <c r="Y48" s="8">
        <f t="shared" si="12"/>
        <v>18.399999999999999</v>
      </c>
      <c r="Z48" s="8">
        <f t="shared" si="13"/>
        <v>1.6241299303944321</v>
      </c>
      <c r="AA48" s="8">
        <f t="shared" si="14"/>
        <v>1.1241212404227126</v>
      </c>
      <c r="AB48" s="33" t="s">
        <v>296</v>
      </c>
      <c r="AC48">
        <f>VLOOKUP(AB48,'Meta-data'!$H$2:$J$10,2,0)</f>
        <v>60</v>
      </c>
      <c r="AD48">
        <f>VLOOKUP(AB48,'Meta-data'!$H$2:$J$10,3,0)</f>
        <v>10</v>
      </c>
      <c r="AE48" t="s">
        <v>778</v>
      </c>
    </row>
    <row r="49" spans="1:31" x14ac:dyDescent="0.2">
      <c r="A49" t="str">
        <f t="shared" si="0"/>
        <v>DM4Cd</v>
      </c>
      <c r="C49" t="s">
        <v>24</v>
      </c>
      <c r="D49" t="s">
        <v>301</v>
      </c>
      <c r="E49" t="s">
        <v>148</v>
      </c>
      <c r="F49" t="s">
        <v>221</v>
      </c>
      <c r="G49">
        <v>2021</v>
      </c>
      <c r="H49">
        <v>51</v>
      </c>
      <c r="I49" s="2" t="s">
        <v>775</v>
      </c>
      <c r="J49" s="2" t="s">
        <v>753</v>
      </c>
      <c r="K49" s="2" t="s">
        <v>132</v>
      </c>
      <c r="M49" s="33">
        <v>694.8</v>
      </c>
      <c r="N49" s="33">
        <v>274.10000000000002</v>
      </c>
      <c r="O49">
        <v>0</v>
      </c>
      <c r="P49" s="8">
        <f t="shared" si="8"/>
        <v>153.48412987960594</v>
      </c>
      <c r="Q49" s="33">
        <v>267.39999999999998</v>
      </c>
      <c r="R49" s="33">
        <v>3.600000000000001</v>
      </c>
      <c r="S49" s="8">
        <v>5</v>
      </c>
      <c r="T49" s="33">
        <v>4.18</v>
      </c>
      <c r="U49" s="8">
        <f t="shared" si="9"/>
        <v>0.82000000000000028</v>
      </c>
      <c r="V49" s="8">
        <f t="shared" si="10"/>
        <v>0.16400000000000006</v>
      </c>
      <c r="W49" s="8">
        <f t="shared" si="11"/>
        <v>1.3462976813762158E-2</v>
      </c>
      <c r="X49" s="8">
        <f>W49*'Soil resampling and MOM'!$J$26</f>
        <v>9.3182312033330533E-3</v>
      </c>
      <c r="Y49" s="8">
        <f t="shared" si="12"/>
        <v>16.400000000000006</v>
      </c>
      <c r="Z49" s="8">
        <f t="shared" si="13"/>
        <v>1.3462976813762157</v>
      </c>
      <c r="AA49" s="8">
        <f t="shared" si="14"/>
        <v>0.93182312033330528</v>
      </c>
      <c r="AB49" s="33" t="s">
        <v>296</v>
      </c>
      <c r="AC49">
        <f>VLOOKUP(AB49,'Meta-data'!$H$2:$J$10,2,0)</f>
        <v>60</v>
      </c>
      <c r="AD49">
        <f>VLOOKUP(AB49,'Meta-data'!$H$2:$J$10,3,0)</f>
        <v>10</v>
      </c>
      <c r="AE49" t="s">
        <v>778</v>
      </c>
    </row>
    <row r="50" spans="1:31" x14ac:dyDescent="0.2">
      <c r="A50" t="str">
        <f t="shared" si="0"/>
        <v>RK1Ca</v>
      </c>
      <c r="C50" t="s">
        <v>23</v>
      </c>
      <c r="D50" t="s">
        <v>301</v>
      </c>
      <c r="E50" t="s">
        <v>149</v>
      </c>
      <c r="F50" t="s">
        <v>134</v>
      </c>
      <c r="G50">
        <v>2021</v>
      </c>
      <c r="H50">
        <v>51</v>
      </c>
      <c r="I50" s="2" t="s">
        <v>775</v>
      </c>
      <c r="J50" t="s">
        <v>754</v>
      </c>
      <c r="K50" s="2" t="s">
        <v>132</v>
      </c>
      <c r="M50" s="33">
        <v>592.1</v>
      </c>
      <c r="N50" s="33">
        <v>413.29999999999995</v>
      </c>
      <c r="O50">
        <v>0</v>
      </c>
      <c r="P50" s="8">
        <f t="shared" si="8"/>
        <v>43.261553351076721</v>
      </c>
      <c r="Q50" s="33">
        <v>366</v>
      </c>
      <c r="R50" s="33">
        <v>5.4</v>
      </c>
      <c r="S50" s="8">
        <v>5</v>
      </c>
      <c r="T50" s="33">
        <v>4.7300000000000004</v>
      </c>
      <c r="U50" s="8">
        <f t="shared" si="9"/>
        <v>0.26999999999999957</v>
      </c>
      <c r="V50" s="8">
        <f t="shared" si="10"/>
        <v>5.3999999999999916E-2</v>
      </c>
      <c r="W50" s="8">
        <f t="shared" si="11"/>
        <v>1.4754098360655738E-2</v>
      </c>
      <c r="X50" s="8">
        <f>W50*'Soil resampling and MOM'!$J$26</f>
        <v>1.0211864851521549E-2</v>
      </c>
      <c r="Y50" s="8">
        <f t="shared" si="12"/>
        <v>5.3999999999999915</v>
      </c>
      <c r="Z50" s="8">
        <f t="shared" si="13"/>
        <v>1.4754098360655739</v>
      </c>
      <c r="AA50" s="8">
        <f t="shared" si="14"/>
        <v>1.0211864851521548</v>
      </c>
      <c r="AB50" s="33" t="s">
        <v>294</v>
      </c>
      <c r="AC50">
        <f>VLOOKUP(AB50,'Meta-data'!$H$2:$J$10,2,0)</f>
        <v>30</v>
      </c>
      <c r="AD50">
        <f>VLOOKUP(AB50,'Meta-data'!$H$2:$J$10,3,0)</f>
        <v>30</v>
      </c>
      <c r="AE50" t="s">
        <v>778</v>
      </c>
    </row>
    <row r="51" spans="1:31" x14ac:dyDescent="0.2">
      <c r="A51" t="str">
        <f t="shared" si="0"/>
        <v>RK1Cb</v>
      </c>
      <c r="C51" t="s">
        <v>23</v>
      </c>
      <c r="D51" t="s">
        <v>301</v>
      </c>
      <c r="E51" t="s">
        <v>149</v>
      </c>
      <c r="F51" t="s">
        <v>135</v>
      </c>
      <c r="G51">
        <v>2021</v>
      </c>
      <c r="H51">
        <v>51</v>
      </c>
      <c r="I51" s="2" t="s">
        <v>775</v>
      </c>
      <c r="J51" t="s">
        <v>754</v>
      </c>
      <c r="K51" s="2" t="s">
        <v>132</v>
      </c>
      <c r="M51" s="33">
        <v>525</v>
      </c>
      <c r="N51" s="33">
        <v>280.5</v>
      </c>
      <c r="O51">
        <v>0</v>
      </c>
      <c r="P51" s="8">
        <f t="shared" si="8"/>
        <v>87.165775401069524</v>
      </c>
      <c r="Q51" s="33">
        <v>246</v>
      </c>
      <c r="R51" s="33">
        <v>9.1</v>
      </c>
      <c r="S51" s="8">
        <v>5</v>
      </c>
      <c r="T51" s="33">
        <v>4.6100000000000003</v>
      </c>
      <c r="U51" s="8">
        <f t="shared" si="9"/>
        <v>0.38999999999999968</v>
      </c>
      <c r="V51" s="8">
        <f t="shared" si="10"/>
        <v>7.7999999999999931E-2</v>
      </c>
      <c r="W51" s="8">
        <f t="shared" si="11"/>
        <v>3.6991869918699183E-2</v>
      </c>
      <c r="X51" s="8">
        <f>W51*'Soil resampling and MOM'!$J$26</f>
        <v>2.5603460610115675E-2</v>
      </c>
      <c r="Y51" s="8">
        <f t="shared" si="12"/>
        <v>7.7999999999999927</v>
      </c>
      <c r="Z51" s="8">
        <f t="shared" si="13"/>
        <v>3.6991869918699183</v>
      </c>
      <c r="AA51" s="8">
        <f t="shared" si="14"/>
        <v>2.5603460610115674</v>
      </c>
      <c r="AB51" s="33" t="s">
        <v>296</v>
      </c>
      <c r="AC51">
        <f>VLOOKUP(AB51,'Meta-data'!$H$2:$J$10,2,0)</f>
        <v>60</v>
      </c>
      <c r="AD51">
        <f>VLOOKUP(AB51,'Meta-data'!$H$2:$J$10,3,0)</f>
        <v>10</v>
      </c>
      <c r="AE51" t="s">
        <v>778</v>
      </c>
    </row>
    <row r="52" spans="1:31" x14ac:dyDescent="0.2">
      <c r="A52" t="str">
        <f t="shared" si="0"/>
        <v>RK1Cc</v>
      </c>
      <c r="C52" t="s">
        <v>23</v>
      </c>
      <c r="D52" t="s">
        <v>301</v>
      </c>
      <c r="E52" t="s">
        <v>149</v>
      </c>
      <c r="F52" t="s">
        <v>220</v>
      </c>
      <c r="G52">
        <v>2021</v>
      </c>
      <c r="H52">
        <v>51</v>
      </c>
      <c r="I52" s="2" t="s">
        <v>775</v>
      </c>
      <c r="J52" t="s">
        <v>754</v>
      </c>
      <c r="K52" s="2" t="s">
        <v>132</v>
      </c>
      <c r="M52" s="33">
        <v>790.3</v>
      </c>
      <c r="N52" s="33">
        <v>538.20000000000005</v>
      </c>
      <c r="O52">
        <v>0</v>
      </c>
      <c r="P52" s="8">
        <f t="shared" si="8"/>
        <v>46.841322928279425</v>
      </c>
      <c r="Q52" s="33">
        <v>520.29999999999995</v>
      </c>
      <c r="R52" s="33">
        <v>6</v>
      </c>
      <c r="S52" s="8">
        <v>5</v>
      </c>
      <c r="T52" s="33">
        <v>4.8099999999999996</v>
      </c>
      <c r="U52" s="8">
        <f t="shared" si="9"/>
        <v>0.19000000000000039</v>
      </c>
      <c r="V52" s="8">
        <f t="shared" si="10"/>
        <v>3.8000000000000075E-2</v>
      </c>
      <c r="W52" s="8">
        <f t="shared" si="11"/>
        <v>1.1531808571977706E-2</v>
      </c>
      <c r="X52" s="8">
        <f>W52*'Soil resampling and MOM'!$J$26</f>
        <v>7.9815972316332178E-3</v>
      </c>
      <c r="Y52" s="8">
        <f t="shared" si="12"/>
        <v>3.8000000000000074</v>
      </c>
      <c r="Z52" s="8">
        <f t="shared" si="13"/>
        <v>1.1531808571977706</v>
      </c>
      <c r="AA52" s="8">
        <f t="shared" si="14"/>
        <v>0.79815972316332173</v>
      </c>
      <c r="AB52" s="33" t="s">
        <v>296</v>
      </c>
      <c r="AC52">
        <f>VLOOKUP(AB52,'Meta-data'!$H$2:$J$10,2,0)</f>
        <v>60</v>
      </c>
      <c r="AD52">
        <f>VLOOKUP(AB52,'Meta-data'!$H$2:$J$10,3,0)</f>
        <v>10</v>
      </c>
      <c r="AE52" t="s">
        <v>778</v>
      </c>
    </row>
    <row r="53" spans="1:31" x14ac:dyDescent="0.2">
      <c r="A53" t="str">
        <f t="shared" si="0"/>
        <v>RK1Cd</v>
      </c>
      <c r="C53" t="s">
        <v>23</v>
      </c>
      <c r="D53" t="s">
        <v>301</v>
      </c>
      <c r="E53" t="s">
        <v>149</v>
      </c>
      <c r="F53" t="s">
        <v>221</v>
      </c>
      <c r="G53">
        <v>2021</v>
      </c>
      <c r="H53">
        <v>51</v>
      </c>
      <c r="I53" s="2" t="s">
        <v>775</v>
      </c>
      <c r="J53" t="s">
        <v>754</v>
      </c>
      <c r="K53" s="2" t="s">
        <v>132</v>
      </c>
      <c r="M53" s="33">
        <v>672.5</v>
      </c>
      <c r="N53" s="33">
        <v>419</v>
      </c>
      <c r="O53">
        <v>0</v>
      </c>
      <c r="P53" s="8">
        <f t="shared" si="8"/>
        <v>60.501193317422434</v>
      </c>
      <c r="Q53" s="33">
        <v>399.7</v>
      </c>
      <c r="R53" s="33">
        <v>13.6</v>
      </c>
      <c r="S53" s="8">
        <v>5</v>
      </c>
      <c r="T53" s="33">
        <v>4.75</v>
      </c>
      <c r="U53" s="8">
        <f t="shared" si="9"/>
        <v>0.25</v>
      </c>
      <c r="V53" s="8">
        <f t="shared" si="10"/>
        <v>0.05</v>
      </c>
      <c r="W53" s="8">
        <f t="shared" si="11"/>
        <v>3.4025519139354518E-2</v>
      </c>
      <c r="X53" s="8">
        <f>W53*'Soil resampling and MOM'!$J$26</f>
        <v>2.3550337977989815E-2</v>
      </c>
      <c r="Y53" s="8">
        <f t="shared" si="12"/>
        <v>5</v>
      </c>
      <c r="Z53" s="8">
        <f t="shared" si="13"/>
        <v>3.4025519139354516</v>
      </c>
      <c r="AA53" s="8">
        <f t="shared" si="14"/>
        <v>2.3550337977989817</v>
      </c>
      <c r="AB53" s="33" t="s">
        <v>296</v>
      </c>
      <c r="AC53">
        <f>VLOOKUP(AB53,'Meta-data'!$H$2:$J$10,2,0)</f>
        <v>60</v>
      </c>
      <c r="AD53">
        <f>VLOOKUP(AB53,'Meta-data'!$H$2:$J$10,3,0)</f>
        <v>10</v>
      </c>
      <c r="AE53" t="s">
        <v>778</v>
      </c>
    </row>
    <row r="54" spans="1:31" x14ac:dyDescent="0.2">
      <c r="A54" t="str">
        <f t="shared" si="0"/>
        <v>RK2Ca</v>
      </c>
      <c r="C54" t="s">
        <v>23</v>
      </c>
      <c r="D54" t="s">
        <v>301</v>
      </c>
      <c r="E54" t="s">
        <v>150</v>
      </c>
      <c r="F54" t="s">
        <v>134</v>
      </c>
      <c r="G54">
        <v>2021</v>
      </c>
      <c r="H54">
        <v>51</v>
      </c>
      <c r="I54" s="2" t="s">
        <v>775</v>
      </c>
      <c r="J54" t="s">
        <v>754</v>
      </c>
      <c r="K54" s="2" t="s">
        <v>132</v>
      </c>
      <c r="M54" s="33">
        <v>508.70000000000005</v>
      </c>
      <c r="N54" s="33">
        <v>357.1</v>
      </c>
      <c r="O54">
        <v>0</v>
      </c>
      <c r="P54" s="8">
        <f t="shared" si="8"/>
        <v>42.453094371324561</v>
      </c>
      <c r="Q54" s="33">
        <v>351.1</v>
      </c>
      <c r="R54" s="33">
        <v>4.0999999999999996</v>
      </c>
      <c r="S54" s="8">
        <v>5</v>
      </c>
      <c r="T54" s="33">
        <v>4.84</v>
      </c>
      <c r="U54" s="8">
        <f t="shared" si="9"/>
        <v>0.16000000000000014</v>
      </c>
      <c r="V54" s="8">
        <f t="shared" si="10"/>
        <v>3.2000000000000028E-2</v>
      </c>
      <c r="W54" s="8">
        <f t="shared" si="11"/>
        <v>1.1677584733694103E-2</v>
      </c>
      <c r="X54" s="8">
        <f>W54*'Soil resampling and MOM'!$J$26</f>
        <v>8.0824943807257781E-3</v>
      </c>
      <c r="Y54" s="8">
        <f t="shared" si="12"/>
        <v>3.2000000000000028</v>
      </c>
      <c r="Z54" s="8">
        <f t="shared" si="13"/>
        <v>1.1677584733694104</v>
      </c>
      <c r="AA54" s="8">
        <f t="shared" si="14"/>
        <v>0.80824943807257776</v>
      </c>
      <c r="AB54" s="33" t="s">
        <v>304</v>
      </c>
      <c r="AC54">
        <f>VLOOKUP(AB54,'Meta-data'!$H$2:$J$10,2,0)</f>
        <v>40</v>
      </c>
      <c r="AD54">
        <f>VLOOKUP(AB54,'Meta-data'!$H$2:$J$10,3,0)</f>
        <v>20</v>
      </c>
      <c r="AE54" t="s">
        <v>778</v>
      </c>
    </row>
    <row r="55" spans="1:31" x14ac:dyDescent="0.2">
      <c r="A55" t="str">
        <f t="shared" si="0"/>
        <v>RK2Cb</v>
      </c>
      <c r="C55" t="s">
        <v>23</v>
      </c>
      <c r="D55" t="s">
        <v>301</v>
      </c>
      <c r="E55" t="s">
        <v>150</v>
      </c>
      <c r="F55" t="s">
        <v>135</v>
      </c>
      <c r="G55">
        <v>2021</v>
      </c>
      <c r="H55">
        <v>51</v>
      </c>
      <c r="I55" s="2" t="s">
        <v>775</v>
      </c>
      <c r="J55" t="s">
        <v>754</v>
      </c>
      <c r="K55" s="2" t="s">
        <v>132</v>
      </c>
      <c r="M55" s="33">
        <v>655.8</v>
      </c>
      <c r="N55" s="33">
        <v>466.20000000000005</v>
      </c>
      <c r="O55">
        <v>0</v>
      </c>
      <c r="P55" s="8">
        <f t="shared" si="8"/>
        <v>40.669240669240651</v>
      </c>
      <c r="Q55" s="33">
        <v>462.2</v>
      </c>
      <c r="R55" s="33">
        <v>2.8</v>
      </c>
      <c r="S55" s="8">
        <v>5</v>
      </c>
      <c r="T55" s="33">
        <v>4.8499999999999996</v>
      </c>
      <c r="U55" s="8">
        <f t="shared" si="9"/>
        <v>0.15000000000000036</v>
      </c>
      <c r="V55" s="8">
        <f t="shared" si="10"/>
        <v>3.0000000000000072E-2</v>
      </c>
      <c r="W55" s="8">
        <f t="shared" si="11"/>
        <v>6.0579835569017741E-3</v>
      </c>
      <c r="X55" s="8">
        <f>W55*'Soil resampling and MOM'!$J$26</f>
        <v>4.1929576341167372E-3</v>
      </c>
      <c r="Y55" s="8">
        <f t="shared" si="12"/>
        <v>3.0000000000000071</v>
      </c>
      <c r="Z55" s="8">
        <f t="shared" si="13"/>
        <v>0.60579835569017737</v>
      </c>
      <c r="AA55" s="8">
        <f t="shared" si="14"/>
        <v>0.41929576341167374</v>
      </c>
      <c r="AB55" s="33" t="s">
        <v>304</v>
      </c>
      <c r="AC55">
        <f>VLOOKUP(AB55,'Meta-data'!$H$2:$J$10,2,0)</f>
        <v>40</v>
      </c>
      <c r="AD55">
        <f>VLOOKUP(AB55,'Meta-data'!$H$2:$J$10,3,0)</f>
        <v>20</v>
      </c>
      <c r="AE55" t="s">
        <v>778</v>
      </c>
    </row>
    <row r="56" spans="1:31" x14ac:dyDescent="0.2">
      <c r="A56" t="str">
        <f t="shared" si="0"/>
        <v>RK2Cc</v>
      </c>
      <c r="C56" t="s">
        <v>23</v>
      </c>
      <c r="D56" t="s">
        <v>301</v>
      </c>
      <c r="E56" t="s">
        <v>150</v>
      </c>
      <c r="F56" t="s">
        <v>220</v>
      </c>
      <c r="G56">
        <v>2021</v>
      </c>
      <c r="H56">
        <v>51</v>
      </c>
      <c r="I56" s="2" t="s">
        <v>775</v>
      </c>
      <c r="J56" t="s">
        <v>754</v>
      </c>
      <c r="K56" s="2" t="s">
        <v>132</v>
      </c>
      <c r="M56" s="33">
        <v>555.20000000000005</v>
      </c>
      <c r="N56" s="33">
        <v>391.29999999999995</v>
      </c>
      <c r="O56">
        <v>0</v>
      </c>
      <c r="P56" s="8">
        <f t="shared" si="8"/>
        <v>41.886020955788425</v>
      </c>
      <c r="Q56" s="33">
        <v>386</v>
      </c>
      <c r="R56" s="33">
        <v>3.9</v>
      </c>
      <c r="S56" s="8">
        <v>5</v>
      </c>
      <c r="T56" s="33">
        <v>4.84</v>
      </c>
      <c r="U56" s="8">
        <f t="shared" si="9"/>
        <v>0.16000000000000014</v>
      </c>
      <c r="V56" s="8">
        <f t="shared" si="10"/>
        <v>3.2000000000000028E-2</v>
      </c>
      <c r="W56" s="8">
        <f t="shared" si="11"/>
        <v>1.0103626943005182E-2</v>
      </c>
      <c r="X56" s="8">
        <f>W56*'Soil resampling and MOM'!$J$26</f>
        <v>6.993099159979782E-3</v>
      </c>
      <c r="Y56" s="8">
        <f t="shared" si="12"/>
        <v>3.2000000000000028</v>
      </c>
      <c r="Z56" s="8">
        <f t="shared" si="13"/>
        <v>1.0103626943005182</v>
      </c>
      <c r="AA56" s="8">
        <f t="shared" si="14"/>
        <v>0.6993099159979782</v>
      </c>
      <c r="AB56" s="33" t="s">
        <v>795</v>
      </c>
      <c r="AC56">
        <f>VLOOKUP(AB56,'Meta-data'!$H$2:$J$10,2,0)</f>
        <v>20</v>
      </c>
      <c r="AD56">
        <f>VLOOKUP(AB56,'Meta-data'!$H$2:$J$10,3,0)</f>
        <v>10</v>
      </c>
      <c r="AE56" t="s">
        <v>778</v>
      </c>
    </row>
    <row r="57" spans="1:31" x14ac:dyDescent="0.2">
      <c r="A57" t="str">
        <f t="shared" si="0"/>
        <v>RK2Cd</v>
      </c>
      <c r="C57" t="s">
        <v>23</v>
      </c>
      <c r="D57" t="s">
        <v>301</v>
      </c>
      <c r="E57" t="s">
        <v>150</v>
      </c>
      <c r="F57" t="s">
        <v>221</v>
      </c>
      <c r="G57">
        <v>2021</v>
      </c>
      <c r="H57">
        <v>51</v>
      </c>
      <c r="I57" s="2" t="s">
        <v>775</v>
      </c>
      <c r="J57" t="s">
        <v>754</v>
      </c>
      <c r="K57" s="2" t="s">
        <v>132</v>
      </c>
      <c r="M57" s="33">
        <v>491.4</v>
      </c>
      <c r="N57" s="33">
        <v>262.10000000000002</v>
      </c>
      <c r="O57">
        <v>0</v>
      </c>
      <c r="P57" s="8">
        <f t="shared" si="8"/>
        <v>87.485692483784788</v>
      </c>
      <c r="Q57" s="33">
        <v>250.6</v>
      </c>
      <c r="R57" s="33">
        <v>6.1000000000000005</v>
      </c>
      <c r="S57" s="8">
        <v>5</v>
      </c>
      <c r="T57" s="33">
        <v>4.59</v>
      </c>
      <c r="U57" s="8">
        <f t="shared" si="9"/>
        <v>0.41000000000000014</v>
      </c>
      <c r="V57" s="8">
        <f t="shared" si="10"/>
        <v>8.2000000000000031E-2</v>
      </c>
      <c r="W57" s="8">
        <f t="shared" si="11"/>
        <v>2.4341580207501996E-2</v>
      </c>
      <c r="X57" s="8">
        <f>W57*'Soil resampling and MOM'!$J$26</f>
        <v>1.6847720631600463E-2</v>
      </c>
      <c r="Y57" s="8">
        <f t="shared" si="12"/>
        <v>8.2000000000000028</v>
      </c>
      <c r="Z57" s="8">
        <f t="shared" si="13"/>
        <v>2.4341580207501998</v>
      </c>
      <c r="AA57" s="8">
        <f t="shared" si="14"/>
        <v>1.6847720631600462</v>
      </c>
      <c r="AB57" s="33" t="s">
        <v>304</v>
      </c>
      <c r="AC57">
        <f>VLOOKUP(AB57,'Meta-data'!$H$2:$J$10,2,0)</f>
        <v>40</v>
      </c>
      <c r="AD57">
        <f>VLOOKUP(AB57,'Meta-data'!$H$2:$J$10,3,0)</f>
        <v>20</v>
      </c>
      <c r="AE57" t="s">
        <v>778</v>
      </c>
    </row>
    <row r="58" spans="1:31" x14ac:dyDescent="0.2">
      <c r="A58" t="str">
        <f t="shared" si="0"/>
        <v>RK3Ca</v>
      </c>
      <c r="C58" t="s">
        <v>23</v>
      </c>
      <c r="D58" t="s">
        <v>301</v>
      </c>
      <c r="E58" t="s">
        <v>151</v>
      </c>
      <c r="F58" t="s">
        <v>134</v>
      </c>
      <c r="G58">
        <v>2021</v>
      </c>
      <c r="H58">
        <v>51</v>
      </c>
      <c r="I58" s="2" t="s">
        <v>775</v>
      </c>
      <c r="J58" t="s">
        <v>754</v>
      </c>
      <c r="K58" s="2" t="s">
        <v>132</v>
      </c>
      <c r="M58" s="33" t="s">
        <v>113</v>
      </c>
      <c r="N58" s="33" t="s">
        <v>113</v>
      </c>
      <c r="O58" s="2" t="s">
        <v>113</v>
      </c>
      <c r="P58" s="2" t="s">
        <v>113</v>
      </c>
      <c r="Q58" s="33" t="s">
        <v>113</v>
      </c>
      <c r="R58" s="33" t="s">
        <v>113</v>
      </c>
      <c r="S58" s="33" t="s">
        <v>113</v>
      </c>
      <c r="T58" s="33" t="s">
        <v>113</v>
      </c>
      <c r="U58" s="33" t="s">
        <v>113</v>
      </c>
      <c r="V58" s="33" t="s">
        <v>113</v>
      </c>
      <c r="W58" s="33" t="s">
        <v>113</v>
      </c>
      <c r="X58" s="33" t="s">
        <v>113</v>
      </c>
      <c r="Y58" s="33" t="s">
        <v>113</v>
      </c>
      <c r="Z58" s="33" t="s">
        <v>113</v>
      </c>
      <c r="AA58" s="33" t="s">
        <v>113</v>
      </c>
      <c r="AB58" s="33" t="s">
        <v>113</v>
      </c>
      <c r="AC58" s="33" t="s">
        <v>113</v>
      </c>
      <c r="AD58" s="33" t="s">
        <v>113</v>
      </c>
      <c r="AE58" t="s">
        <v>779</v>
      </c>
    </row>
    <row r="59" spans="1:31" x14ac:dyDescent="0.2">
      <c r="A59" t="str">
        <f t="shared" si="0"/>
        <v>RK3Cb</v>
      </c>
      <c r="C59" t="s">
        <v>23</v>
      </c>
      <c r="D59" t="s">
        <v>301</v>
      </c>
      <c r="E59" t="s">
        <v>151</v>
      </c>
      <c r="F59" t="s">
        <v>135</v>
      </c>
      <c r="G59">
        <v>2021</v>
      </c>
      <c r="H59">
        <v>51</v>
      </c>
      <c r="I59" s="2" t="s">
        <v>775</v>
      </c>
      <c r="J59" t="s">
        <v>754</v>
      </c>
      <c r="K59" s="2" t="s">
        <v>132</v>
      </c>
      <c r="M59" s="33" t="s">
        <v>113</v>
      </c>
      <c r="N59" s="33" t="s">
        <v>113</v>
      </c>
      <c r="O59" s="2" t="s">
        <v>113</v>
      </c>
      <c r="P59" s="2" t="s">
        <v>113</v>
      </c>
      <c r="Q59" s="33" t="s">
        <v>113</v>
      </c>
      <c r="R59" s="33" t="s">
        <v>113</v>
      </c>
      <c r="S59" s="33" t="s">
        <v>113</v>
      </c>
      <c r="T59" s="33" t="s">
        <v>113</v>
      </c>
      <c r="U59" s="33" t="s">
        <v>113</v>
      </c>
      <c r="V59" s="33" t="s">
        <v>113</v>
      </c>
      <c r="W59" s="33" t="s">
        <v>113</v>
      </c>
      <c r="X59" s="33" t="s">
        <v>113</v>
      </c>
      <c r="Y59" s="33" t="s">
        <v>113</v>
      </c>
      <c r="Z59" s="33" t="s">
        <v>113</v>
      </c>
      <c r="AA59" s="33" t="s">
        <v>113</v>
      </c>
      <c r="AB59" s="33" t="s">
        <v>113</v>
      </c>
      <c r="AC59" s="33" t="s">
        <v>113</v>
      </c>
      <c r="AD59" s="33" t="s">
        <v>113</v>
      </c>
      <c r="AE59" t="s">
        <v>779</v>
      </c>
    </row>
    <row r="60" spans="1:31" x14ac:dyDescent="0.2">
      <c r="A60" t="str">
        <f t="shared" si="0"/>
        <v>RK3Cc</v>
      </c>
      <c r="C60" t="s">
        <v>23</v>
      </c>
      <c r="D60" t="s">
        <v>301</v>
      </c>
      <c r="E60" t="s">
        <v>151</v>
      </c>
      <c r="F60" t="s">
        <v>220</v>
      </c>
      <c r="G60">
        <v>2021</v>
      </c>
      <c r="H60">
        <v>51</v>
      </c>
      <c r="I60" s="2" t="s">
        <v>775</v>
      </c>
      <c r="J60" t="s">
        <v>754</v>
      </c>
      <c r="K60" s="2" t="s">
        <v>132</v>
      </c>
      <c r="M60" s="33" t="s">
        <v>113</v>
      </c>
      <c r="N60" s="33" t="s">
        <v>113</v>
      </c>
      <c r="O60" s="2" t="s">
        <v>113</v>
      </c>
      <c r="P60" s="2" t="s">
        <v>113</v>
      </c>
      <c r="Q60" s="33" t="s">
        <v>113</v>
      </c>
      <c r="R60" s="33" t="s">
        <v>113</v>
      </c>
      <c r="S60" s="33" t="s">
        <v>113</v>
      </c>
      <c r="T60" s="33" t="s">
        <v>113</v>
      </c>
      <c r="U60" s="33" t="s">
        <v>113</v>
      </c>
      <c r="V60" s="33" t="s">
        <v>113</v>
      </c>
      <c r="W60" s="33" t="s">
        <v>113</v>
      </c>
      <c r="X60" s="33" t="s">
        <v>113</v>
      </c>
      <c r="Y60" s="33" t="s">
        <v>113</v>
      </c>
      <c r="Z60" s="33" t="s">
        <v>113</v>
      </c>
      <c r="AA60" s="33" t="s">
        <v>113</v>
      </c>
      <c r="AB60" s="33" t="s">
        <v>113</v>
      </c>
      <c r="AC60" s="33" t="s">
        <v>113</v>
      </c>
      <c r="AD60" s="33" t="s">
        <v>113</v>
      </c>
      <c r="AE60" t="s">
        <v>779</v>
      </c>
    </row>
    <row r="61" spans="1:31" x14ac:dyDescent="0.2">
      <c r="A61" t="str">
        <f t="shared" si="0"/>
        <v>RK3Cd</v>
      </c>
      <c r="C61" t="s">
        <v>23</v>
      </c>
      <c r="D61" t="s">
        <v>301</v>
      </c>
      <c r="E61" t="s">
        <v>151</v>
      </c>
      <c r="F61" t="s">
        <v>221</v>
      </c>
      <c r="G61">
        <v>2021</v>
      </c>
      <c r="H61">
        <v>51</v>
      </c>
      <c r="I61" s="2" t="s">
        <v>775</v>
      </c>
      <c r="J61" t="s">
        <v>754</v>
      </c>
      <c r="K61" s="2" t="s">
        <v>132</v>
      </c>
      <c r="M61" s="33" t="s">
        <v>113</v>
      </c>
      <c r="N61" s="33" t="s">
        <v>113</v>
      </c>
      <c r="O61" s="2" t="s">
        <v>113</v>
      </c>
      <c r="P61" s="2" t="s">
        <v>113</v>
      </c>
      <c r="Q61" s="33" t="s">
        <v>113</v>
      </c>
      <c r="R61" s="33" t="s">
        <v>113</v>
      </c>
      <c r="S61" s="33" t="s">
        <v>113</v>
      </c>
      <c r="T61" s="33" t="s">
        <v>113</v>
      </c>
      <c r="U61" s="33" t="s">
        <v>113</v>
      </c>
      <c r="V61" s="33" t="s">
        <v>113</v>
      </c>
      <c r="W61" s="33" t="s">
        <v>113</v>
      </c>
      <c r="X61" s="33" t="s">
        <v>113</v>
      </c>
      <c r="Y61" s="33" t="s">
        <v>113</v>
      </c>
      <c r="Z61" s="33" t="s">
        <v>113</v>
      </c>
      <c r="AA61" s="33" t="s">
        <v>113</v>
      </c>
      <c r="AB61" s="33" t="s">
        <v>113</v>
      </c>
      <c r="AC61" s="33" t="s">
        <v>113</v>
      </c>
      <c r="AD61" s="33" t="s">
        <v>113</v>
      </c>
      <c r="AE61" t="s">
        <v>779</v>
      </c>
    </row>
    <row r="62" spans="1:31" x14ac:dyDescent="0.2">
      <c r="A62" t="str">
        <f t="shared" si="0"/>
        <v>RK4Ca</v>
      </c>
      <c r="C62" t="s">
        <v>23</v>
      </c>
      <c r="D62" t="s">
        <v>301</v>
      </c>
      <c r="E62" t="s">
        <v>152</v>
      </c>
      <c r="F62" t="s">
        <v>134</v>
      </c>
      <c r="G62">
        <v>2021</v>
      </c>
      <c r="H62">
        <v>51</v>
      </c>
      <c r="I62" s="2" t="s">
        <v>775</v>
      </c>
      <c r="J62" t="s">
        <v>754</v>
      </c>
      <c r="K62" s="2" t="s">
        <v>132</v>
      </c>
      <c r="M62" s="33">
        <v>733</v>
      </c>
      <c r="N62" s="33">
        <v>420.8</v>
      </c>
      <c r="O62">
        <v>0</v>
      </c>
      <c r="P62" s="8">
        <f t="shared" ref="P62:P89" si="15">((M62-O62)-(N62-O62))/(N62-O62)*100</f>
        <v>74.192015209125472</v>
      </c>
      <c r="Q62" s="33">
        <v>380.5</v>
      </c>
      <c r="R62" s="33">
        <v>20.9</v>
      </c>
      <c r="S62" s="8">
        <v>5</v>
      </c>
      <c r="T62" s="33">
        <v>4.68</v>
      </c>
      <c r="U62" s="8">
        <f t="shared" ref="U62:U89" si="16">S62-T62</f>
        <v>0.32000000000000028</v>
      </c>
      <c r="V62" s="8">
        <f t="shared" ref="V62:V89" si="17">U62/S62</f>
        <v>6.4000000000000057E-2</v>
      </c>
      <c r="W62" s="8">
        <f t="shared" ref="W62:W89" si="18">R62/Q62</f>
        <v>5.4927726675427065E-2</v>
      </c>
      <c r="X62" s="8">
        <f>W62*'Soil resampling and MOM'!$J$26</f>
        <v>3.8017539784508163E-2</v>
      </c>
      <c r="Y62" s="8">
        <f t="shared" ref="Y62:Y89" si="19">V62*100</f>
        <v>6.4000000000000057</v>
      </c>
      <c r="Z62" s="8">
        <f t="shared" ref="Z62:Z89" si="20">W62*100</f>
        <v>5.4927726675427069</v>
      </c>
      <c r="AA62" s="8">
        <f t="shared" ref="AA62:AA89" si="21">X62*100</f>
        <v>3.8017539784508161</v>
      </c>
      <c r="AB62" s="33" t="s">
        <v>304</v>
      </c>
      <c r="AC62">
        <f>VLOOKUP(AB62,'Meta-data'!$H$2:$J$10,2,0)</f>
        <v>40</v>
      </c>
      <c r="AD62">
        <f>VLOOKUP(AB62,'Meta-data'!$H$2:$J$10,3,0)</f>
        <v>20</v>
      </c>
      <c r="AE62" t="s">
        <v>778</v>
      </c>
    </row>
    <row r="63" spans="1:31" x14ac:dyDescent="0.2">
      <c r="A63" t="str">
        <f t="shared" si="0"/>
        <v>RK4Cb</v>
      </c>
      <c r="C63" t="s">
        <v>23</v>
      </c>
      <c r="D63" t="s">
        <v>301</v>
      </c>
      <c r="E63" t="s">
        <v>152</v>
      </c>
      <c r="F63" t="s">
        <v>135</v>
      </c>
      <c r="G63">
        <v>2021</v>
      </c>
      <c r="H63">
        <v>51</v>
      </c>
      <c r="I63" s="2" t="s">
        <v>775</v>
      </c>
      <c r="J63" t="s">
        <v>754</v>
      </c>
      <c r="K63" s="2" t="s">
        <v>132</v>
      </c>
      <c r="M63" s="33">
        <v>707.8</v>
      </c>
      <c r="N63" s="33">
        <v>469.3</v>
      </c>
      <c r="O63">
        <v>0</v>
      </c>
      <c r="P63" s="8">
        <f t="shared" si="15"/>
        <v>50.820370764969091</v>
      </c>
      <c r="Q63" s="33">
        <v>456</v>
      </c>
      <c r="R63" s="33">
        <v>6.8</v>
      </c>
      <c r="S63" s="8">
        <v>5</v>
      </c>
      <c r="T63" s="33">
        <v>4.7300000000000004</v>
      </c>
      <c r="U63" s="8">
        <f t="shared" si="16"/>
        <v>0.26999999999999957</v>
      </c>
      <c r="V63" s="8">
        <f t="shared" si="17"/>
        <v>5.3999999999999916E-2</v>
      </c>
      <c r="W63" s="8">
        <f t="shared" si="18"/>
        <v>1.4912280701754385E-2</v>
      </c>
      <c r="X63" s="8">
        <f>W63*'Soil resampling and MOM'!$J$26</f>
        <v>1.0321348782678211E-2</v>
      </c>
      <c r="Y63" s="8">
        <f t="shared" si="19"/>
        <v>5.3999999999999915</v>
      </c>
      <c r="Z63" s="8">
        <f t="shared" si="20"/>
        <v>1.4912280701754386</v>
      </c>
      <c r="AA63" s="8">
        <f t="shared" si="21"/>
        <v>1.0321348782678212</v>
      </c>
      <c r="AB63" s="33" t="s">
        <v>294</v>
      </c>
      <c r="AC63">
        <f>VLOOKUP(AB63,'Meta-data'!$H$2:$J$10,2,0)</f>
        <v>30</v>
      </c>
      <c r="AD63">
        <f>VLOOKUP(AB63,'Meta-data'!$H$2:$J$10,3,0)</f>
        <v>30</v>
      </c>
      <c r="AE63" t="s">
        <v>778</v>
      </c>
    </row>
    <row r="64" spans="1:31" x14ac:dyDescent="0.2">
      <c r="A64" t="str">
        <f t="shared" si="0"/>
        <v>RK4Cc</v>
      </c>
      <c r="C64" t="s">
        <v>23</v>
      </c>
      <c r="D64" t="s">
        <v>301</v>
      </c>
      <c r="E64" t="s">
        <v>152</v>
      </c>
      <c r="F64" t="s">
        <v>220</v>
      </c>
      <c r="G64">
        <v>2021</v>
      </c>
      <c r="H64">
        <v>51</v>
      </c>
      <c r="I64" s="2" t="s">
        <v>775</v>
      </c>
      <c r="J64" t="s">
        <v>754</v>
      </c>
      <c r="K64" s="2" t="s">
        <v>132</v>
      </c>
      <c r="M64" s="33">
        <v>580.79999999999995</v>
      </c>
      <c r="N64" s="33">
        <v>397</v>
      </c>
      <c r="O64">
        <v>0</v>
      </c>
      <c r="P64" s="8">
        <f t="shared" si="15"/>
        <v>46.297229219143567</v>
      </c>
      <c r="Q64" s="33">
        <v>384.79999999999995</v>
      </c>
      <c r="R64" s="33">
        <v>7.6000000000000014</v>
      </c>
      <c r="S64" s="8">
        <v>5</v>
      </c>
      <c r="T64" s="33">
        <v>4.76</v>
      </c>
      <c r="U64" s="8">
        <f t="shared" si="16"/>
        <v>0.24000000000000021</v>
      </c>
      <c r="V64" s="8">
        <f t="shared" si="17"/>
        <v>4.8000000000000043E-2</v>
      </c>
      <c r="W64" s="8">
        <f t="shared" si="18"/>
        <v>1.9750519750519755E-2</v>
      </c>
      <c r="X64" s="8">
        <f>W64*'Soil resampling and MOM'!$J$26</f>
        <v>1.367007549424056E-2</v>
      </c>
      <c r="Y64" s="8">
        <f t="shared" si="19"/>
        <v>4.8000000000000043</v>
      </c>
      <c r="Z64" s="8">
        <f t="shared" si="20"/>
        <v>1.9750519750519755</v>
      </c>
      <c r="AA64" s="8">
        <f t="shared" si="21"/>
        <v>1.3670075494240561</v>
      </c>
      <c r="AB64" s="33" t="s">
        <v>295</v>
      </c>
      <c r="AC64">
        <f>VLOOKUP(AB64,'Meta-data'!$H$2:$J$10,2,0)</f>
        <v>60</v>
      </c>
      <c r="AD64">
        <f>VLOOKUP(AB64,'Meta-data'!$H$2:$J$10,3,0)</f>
        <v>30</v>
      </c>
      <c r="AE64" t="s">
        <v>778</v>
      </c>
    </row>
    <row r="65" spans="1:31" x14ac:dyDescent="0.2">
      <c r="A65" t="str">
        <f t="shared" si="0"/>
        <v>RK4Cd</v>
      </c>
      <c r="C65" t="s">
        <v>23</v>
      </c>
      <c r="D65" t="s">
        <v>301</v>
      </c>
      <c r="E65" t="s">
        <v>152</v>
      </c>
      <c r="F65" t="s">
        <v>221</v>
      </c>
      <c r="G65">
        <v>2021</v>
      </c>
      <c r="H65">
        <v>51</v>
      </c>
      <c r="I65" s="2" t="s">
        <v>775</v>
      </c>
      <c r="J65" t="s">
        <v>754</v>
      </c>
      <c r="K65" s="2" t="s">
        <v>132</v>
      </c>
      <c r="M65" s="33">
        <v>643.20000000000005</v>
      </c>
      <c r="N65" s="33">
        <v>466.9</v>
      </c>
      <c r="O65">
        <v>0</v>
      </c>
      <c r="P65" s="8">
        <f t="shared" si="15"/>
        <v>37.75969158278005</v>
      </c>
      <c r="Q65" s="33">
        <v>454.9</v>
      </c>
      <c r="R65" s="33">
        <v>10.1</v>
      </c>
      <c r="S65" s="8">
        <v>5</v>
      </c>
      <c r="T65" s="33">
        <v>4.8099999999999996</v>
      </c>
      <c r="U65" s="8">
        <f t="shared" si="16"/>
        <v>0.19000000000000039</v>
      </c>
      <c r="V65" s="8">
        <f t="shared" si="17"/>
        <v>3.8000000000000075E-2</v>
      </c>
      <c r="W65" s="8">
        <f t="shared" si="18"/>
        <v>2.2202681908111675E-2</v>
      </c>
      <c r="X65" s="8">
        <f>W65*'Soil resampling and MOM'!$J$26</f>
        <v>1.5367308895782776E-2</v>
      </c>
      <c r="Y65" s="8">
        <f t="shared" si="19"/>
        <v>3.8000000000000074</v>
      </c>
      <c r="Z65" s="8">
        <f t="shared" si="20"/>
        <v>2.2202681908111677</v>
      </c>
      <c r="AA65" s="8">
        <f t="shared" si="21"/>
        <v>1.5367308895782776</v>
      </c>
      <c r="AB65" s="33" t="s">
        <v>795</v>
      </c>
      <c r="AC65">
        <f>VLOOKUP(AB65,'Meta-data'!$H$2:$J$10,2,0)</f>
        <v>20</v>
      </c>
      <c r="AD65">
        <f>VLOOKUP(AB65,'Meta-data'!$H$2:$J$10,3,0)</f>
        <v>10</v>
      </c>
      <c r="AE65" t="s">
        <v>778</v>
      </c>
    </row>
    <row r="66" spans="1:31" x14ac:dyDescent="0.2">
      <c r="A66" t="str">
        <f t="shared" ref="A66:A129" si="22">E66&amp;D66&amp;F66</f>
        <v>DM1Ca</v>
      </c>
      <c r="C66" t="s">
        <v>24</v>
      </c>
      <c r="D66" t="s">
        <v>301</v>
      </c>
      <c r="E66" t="s">
        <v>145</v>
      </c>
      <c r="F66" t="s">
        <v>134</v>
      </c>
      <c r="G66">
        <v>2021</v>
      </c>
      <c r="H66">
        <v>51</v>
      </c>
      <c r="I66" s="2" t="s">
        <v>775</v>
      </c>
      <c r="J66" s="2" t="s">
        <v>753</v>
      </c>
      <c r="K66" s="2" t="s">
        <v>131</v>
      </c>
      <c r="M66" s="33">
        <v>325.5</v>
      </c>
      <c r="N66" s="33">
        <v>223.5</v>
      </c>
      <c r="O66">
        <v>0</v>
      </c>
      <c r="P66" s="8">
        <f t="shared" si="15"/>
        <v>45.63758389261745</v>
      </c>
      <c r="Q66" s="33">
        <v>216.1</v>
      </c>
      <c r="R66" s="33">
        <v>4.5</v>
      </c>
      <c r="S66" s="8">
        <v>5</v>
      </c>
      <c r="T66" s="33">
        <v>4.84</v>
      </c>
      <c r="U66" s="8">
        <f t="shared" si="16"/>
        <v>0.16000000000000014</v>
      </c>
      <c r="V66" s="8">
        <f t="shared" si="17"/>
        <v>3.2000000000000028E-2</v>
      </c>
      <c r="W66" s="8">
        <f t="shared" si="18"/>
        <v>2.0823692734844981E-2</v>
      </c>
      <c r="X66" s="8">
        <f>W66*'Soil resampling and MOM'!$J$26</f>
        <v>1.4412858767765258E-2</v>
      </c>
      <c r="Y66" s="8">
        <f t="shared" si="19"/>
        <v>3.2000000000000028</v>
      </c>
      <c r="Z66" s="8">
        <f t="shared" si="20"/>
        <v>2.0823692734844981</v>
      </c>
      <c r="AA66" s="8">
        <f t="shared" si="21"/>
        <v>1.4412858767765258</v>
      </c>
      <c r="AB66" s="33" t="s">
        <v>296</v>
      </c>
      <c r="AC66">
        <f>VLOOKUP(AB66,'Meta-data'!$H$2:$J$10,2,0)</f>
        <v>60</v>
      </c>
      <c r="AD66">
        <f>VLOOKUP(AB66,'Meta-data'!$H$2:$J$10,3,0)</f>
        <v>10</v>
      </c>
      <c r="AE66" t="s">
        <v>778</v>
      </c>
    </row>
    <row r="67" spans="1:31" x14ac:dyDescent="0.2">
      <c r="A67" t="str">
        <f t="shared" si="22"/>
        <v>DM1Cb</v>
      </c>
      <c r="C67" t="s">
        <v>24</v>
      </c>
      <c r="D67" t="s">
        <v>301</v>
      </c>
      <c r="E67" t="s">
        <v>145</v>
      </c>
      <c r="F67" t="s">
        <v>135</v>
      </c>
      <c r="G67">
        <v>2021</v>
      </c>
      <c r="H67">
        <v>51</v>
      </c>
      <c r="I67" s="2" t="s">
        <v>775</v>
      </c>
      <c r="J67" s="2" t="s">
        <v>753</v>
      </c>
      <c r="K67" s="2" t="s">
        <v>131</v>
      </c>
      <c r="M67" s="33">
        <v>296.3</v>
      </c>
      <c r="N67" s="33">
        <v>206.9</v>
      </c>
      <c r="O67">
        <v>0</v>
      </c>
      <c r="P67" s="8">
        <f t="shared" si="15"/>
        <v>43.209279845335914</v>
      </c>
      <c r="Q67" s="33">
        <v>203.7</v>
      </c>
      <c r="R67" s="33">
        <v>1</v>
      </c>
      <c r="S67" s="8">
        <v>5</v>
      </c>
      <c r="T67" s="33">
        <v>4.8600000000000003</v>
      </c>
      <c r="U67" s="8">
        <f t="shared" si="16"/>
        <v>0.13999999999999968</v>
      </c>
      <c r="V67" s="8">
        <f t="shared" si="17"/>
        <v>2.7999999999999935E-2</v>
      </c>
      <c r="W67" s="8">
        <f t="shared" si="18"/>
        <v>4.9091801669121256E-3</v>
      </c>
      <c r="X67" s="8">
        <f>W67*'Soil resampling and MOM'!$J$26</f>
        <v>3.3978277201920822E-3</v>
      </c>
      <c r="Y67" s="8">
        <f t="shared" si="19"/>
        <v>2.7999999999999936</v>
      </c>
      <c r="Z67" s="8">
        <f t="shared" si="20"/>
        <v>0.49091801669121254</v>
      </c>
      <c r="AA67" s="8">
        <f t="shared" si="21"/>
        <v>0.3397827720192082</v>
      </c>
      <c r="AB67" s="33" t="s">
        <v>304</v>
      </c>
      <c r="AC67">
        <f>VLOOKUP(AB67,'Meta-data'!$H$2:$J$10,2,0)</f>
        <v>40</v>
      </c>
      <c r="AD67">
        <f>VLOOKUP(AB67,'Meta-data'!$H$2:$J$10,3,0)</f>
        <v>20</v>
      </c>
      <c r="AE67" t="s">
        <v>778</v>
      </c>
    </row>
    <row r="68" spans="1:31" x14ac:dyDescent="0.2">
      <c r="A68" t="str">
        <f t="shared" si="22"/>
        <v>DM1Cc</v>
      </c>
      <c r="C68" t="s">
        <v>24</v>
      </c>
      <c r="D68" t="s">
        <v>301</v>
      </c>
      <c r="E68" t="s">
        <v>145</v>
      </c>
      <c r="F68" t="s">
        <v>220</v>
      </c>
      <c r="G68">
        <v>2021</v>
      </c>
      <c r="H68">
        <v>51</v>
      </c>
      <c r="I68" s="2" t="s">
        <v>775</v>
      </c>
      <c r="J68" s="2" t="s">
        <v>753</v>
      </c>
      <c r="K68" s="2" t="s">
        <v>131</v>
      </c>
      <c r="M68" s="33">
        <v>417.5</v>
      </c>
      <c r="N68" s="33">
        <v>284.39999999999998</v>
      </c>
      <c r="O68">
        <v>0</v>
      </c>
      <c r="P68" s="8">
        <f t="shared" si="15"/>
        <v>46.800281293952189</v>
      </c>
      <c r="Q68" s="33">
        <v>265</v>
      </c>
      <c r="R68" s="33">
        <v>6.6</v>
      </c>
      <c r="S68" s="8">
        <v>5</v>
      </c>
      <c r="T68" s="33">
        <v>4.72</v>
      </c>
      <c r="U68" s="8">
        <f t="shared" si="16"/>
        <v>0.28000000000000025</v>
      </c>
      <c r="V68" s="8">
        <f t="shared" si="17"/>
        <v>5.600000000000005E-2</v>
      </c>
      <c r="W68" s="8">
        <f t="shared" si="18"/>
        <v>2.4905660377358488E-2</v>
      </c>
      <c r="X68" s="8">
        <f>W68*'Soil resampling and MOM'!$J$26</f>
        <v>1.7238141673889203E-2</v>
      </c>
      <c r="Y68" s="8">
        <f t="shared" si="19"/>
        <v>5.600000000000005</v>
      </c>
      <c r="Z68" s="8">
        <f t="shared" si="20"/>
        <v>2.4905660377358489</v>
      </c>
      <c r="AA68" s="8">
        <f t="shared" si="21"/>
        <v>1.7238141673889202</v>
      </c>
      <c r="AB68" s="33" t="s">
        <v>294</v>
      </c>
      <c r="AC68">
        <f>VLOOKUP(AB68,'Meta-data'!$H$2:$J$10,2,0)</f>
        <v>30</v>
      </c>
      <c r="AD68">
        <f>VLOOKUP(AB68,'Meta-data'!$H$2:$J$10,3,0)</f>
        <v>30</v>
      </c>
      <c r="AE68" t="s">
        <v>778</v>
      </c>
    </row>
    <row r="69" spans="1:31" x14ac:dyDescent="0.2">
      <c r="A69" t="str">
        <f t="shared" si="22"/>
        <v>DM1Cd</v>
      </c>
      <c r="C69" t="s">
        <v>24</v>
      </c>
      <c r="D69" t="s">
        <v>301</v>
      </c>
      <c r="E69" t="s">
        <v>145</v>
      </c>
      <c r="F69" t="s">
        <v>221</v>
      </c>
      <c r="G69">
        <v>2021</v>
      </c>
      <c r="H69">
        <v>51</v>
      </c>
      <c r="I69" s="2" t="s">
        <v>775</v>
      </c>
      <c r="J69" s="2" t="s">
        <v>753</v>
      </c>
      <c r="K69" s="2" t="s">
        <v>131</v>
      </c>
      <c r="M69" s="33">
        <v>364.4</v>
      </c>
      <c r="N69" s="33">
        <v>246.1</v>
      </c>
      <c r="O69">
        <v>0</v>
      </c>
      <c r="P69" s="8">
        <f t="shared" si="15"/>
        <v>48.069890288500602</v>
      </c>
      <c r="Q69" s="33">
        <v>237.70000000000002</v>
      </c>
      <c r="R69" s="33">
        <v>4.4000000000000004</v>
      </c>
      <c r="S69" s="8">
        <v>5</v>
      </c>
      <c r="T69" s="33">
        <v>4.82</v>
      </c>
      <c r="U69" s="8">
        <f t="shared" si="16"/>
        <v>0.17999999999999972</v>
      </c>
      <c r="V69" s="8">
        <f t="shared" si="17"/>
        <v>3.5999999999999942E-2</v>
      </c>
      <c r="W69" s="8">
        <f t="shared" si="18"/>
        <v>1.8510727808161549E-2</v>
      </c>
      <c r="X69" s="8">
        <f>W69*'Soil resampling and MOM'!$J$26</f>
        <v>1.2811968990550104E-2</v>
      </c>
      <c r="Y69" s="8">
        <f t="shared" si="19"/>
        <v>3.5999999999999943</v>
      </c>
      <c r="Z69" s="8">
        <f t="shared" si="20"/>
        <v>1.8510727808161549</v>
      </c>
      <c r="AA69" s="8">
        <f t="shared" si="21"/>
        <v>1.2811968990550104</v>
      </c>
      <c r="AB69" s="33" t="s">
        <v>295</v>
      </c>
      <c r="AC69">
        <f>VLOOKUP(AB69,'Meta-data'!$H$2:$J$10,2,0)</f>
        <v>60</v>
      </c>
      <c r="AD69">
        <f>VLOOKUP(AB69,'Meta-data'!$H$2:$J$10,3,0)</f>
        <v>30</v>
      </c>
      <c r="AE69" t="s">
        <v>778</v>
      </c>
    </row>
    <row r="70" spans="1:31" x14ac:dyDescent="0.2">
      <c r="A70" t="str">
        <f t="shared" si="22"/>
        <v>DM2Ca</v>
      </c>
      <c r="C70" t="s">
        <v>24</v>
      </c>
      <c r="D70" t="s">
        <v>301</v>
      </c>
      <c r="E70" t="s">
        <v>146</v>
      </c>
      <c r="F70" t="s">
        <v>134</v>
      </c>
      <c r="G70">
        <v>2021</v>
      </c>
      <c r="H70">
        <v>51</v>
      </c>
      <c r="I70" s="2" t="s">
        <v>775</v>
      </c>
      <c r="J70" s="2" t="s">
        <v>753</v>
      </c>
      <c r="K70" s="2" t="s">
        <v>131</v>
      </c>
      <c r="M70" s="33">
        <v>252.1</v>
      </c>
      <c r="N70" s="33">
        <v>164.2</v>
      </c>
      <c r="O70">
        <v>0</v>
      </c>
      <c r="P70" s="8">
        <f t="shared" si="15"/>
        <v>53.532277710109632</v>
      </c>
      <c r="Q70" s="33">
        <v>161.4</v>
      </c>
      <c r="R70" s="33">
        <v>1.1000000000000001</v>
      </c>
      <c r="S70" s="8">
        <v>5</v>
      </c>
      <c r="T70" s="33">
        <v>4.8099999999999996</v>
      </c>
      <c r="U70" s="8">
        <f t="shared" si="16"/>
        <v>0.19000000000000039</v>
      </c>
      <c r="V70" s="8">
        <f t="shared" si="17"/>
        <v>3.8000000000000075E-2</v>
      </c>
      <c r="W70" s="8">
        <f t="shared" si="18"/>
        <v>6.8153655514250309E-3</v>
      </c>
      <c r="X70" s="8">
        <f>W70*'Soil resampling and MOM'!$J$26</f>
        <v>4.7171701193521676E-3</v>
      </c>
      <c r="Y70" s="8">
        <f t="shared" si="19"/>
        <v>3.8000000000000074</v>
      </c>
      <c r="Z70" s="8">
        <f t="shared" si="20"/>
        <v>0.68153655514250311</v>
      </c>
      <c r="AA70" s="8">
        <f t="shared" si="21"/>
        <v>0.47171701193521676</v>
      </c>
      <c r="AB70" s="33" t="s">
        <v>304</v>
      </c>
      <c r="AC70">
        <f>VLOOKUP(AB70,'Meta-data'!$H$2:$J$10,2,0)</f>
        <v>40</v>
      </c>
      <c r="AD70">
        <f>VLOOKUP(AB70,'Meta-data'!$H$2:$J$10,3,0)</f>
        <v>20</v>
      </c>
      <c r="AE70" t="s">
        <v>778</v>
      </c>
    </row>
    <row r="71" spans="1:31" x14ac:dyDescent="0.2">
      <c r="A71" t="str">
        <f t="shared" si="22"/>
        <v>DM2Cb</v>
      </c>
      <c r="C71" t="s">
        <v>24</v>
      </c>
      <c r="D71" t="s">
        <v>301</v>
      </c>
      <c r="E71" t="s">
        <v>146</v>
      </c>
      <c r="F71" t="s">
        <v>135</v>
      </c>
      <c r="G71">
        <v>2021</v>
      </c>
      <c r="H71">
        <v>51</v>
      </c>
      <c r="I71" s="2" t="s">
        <v>775</v>
      </c>
      <c r="J71" s="2" t="s">
        <v>753</v>
      </c>
      <c r="K71" s="2" t="s">
        <v>131</v>
      </c>
      <c r="M71" s="33">
        <v>273.7</v>
      </c>
      <c r="N71" s="33">
        <v>170.6</v>
      </c>
      <c r="O71">
        <v>0</v>
      </c>
      <c r="P71" s="8">
        <f t="shared" si="15"/>
        <v>60.433763188745601</v>
      </c>
      <c r="Q71" s="33">
        <v>164.9</v>
      </c>
      <c r="R71" s="33">
        <v>2.9000000000000004</v>
      </c>
      <c r="S71" s="8">
        <v>5</v>
      </c>
      <c r="T71" s="33">
        <v>4.6900000000000004</v>
      </c>
      <c r="U71" s="8">
        <f t="shared" si="16"/>
        <v>0.30999999999999961</v>
      </c>
      <c r="V71" s="8">
        <f t="shared" si="17"/>
        <v>6.1999999999999923E-2</v>
      </c>
      <c r="W71" s="8">
        <f t="shared" si="18"/>
        <v>1.758641600970285E-2</v>
      </c>
      <c r="X71" s="8">
        <f>W71*'Soil resampling and MOM'!$J$26</f>
        <v>1.2172218127041046E-2</v>
      </c>
      <c r="Y71" s="8">
        <f t="shared" si="19"/>
        <v>6.1999999999999922</v>
      </c>
      <c r="Z71" s="8">
        <f t="shared" si="20"/>
        <v>1.758641600970285</v>
      </c>
      <c r="AA71" s="8">
        <f t="shared" si="21"/>
        <v>1.2172218127041046</v>
      </c>
      <c r="AB71" s="33" t="s">
        <v>295</v>
      </c>
      <c r="AC71">
        <f>VLOOKUP(AB71,'Meta-data'!$H$2:$J$10,2,0)</f>
        <v>60</v>
      </c>
      <c r="AD71">
        <f>VLOOKUP(AB71,'Meta-data'!$H$2:$J$10,3,0)</f>
        <v>30</v>
      </c>
      <c r="AE71" t="s">
        <v>778</v>
      </c>
    </row>
    <row r="72" spans="1:31" x14ac:dyDescent="0.2">
      <c r="A72" t="str">
        <f t="shared" si="22"/>
        <v>DM2Cc</v>
      </c>
      <c r="C72" t="s">
        <v>24</v>
      </c>
      <c r="D72" t="s">
        <v>301</v>
      </c>
      <c r="E72" t="s">
        <v>146</v>
      </c>
      <c r="F72" t="s">
        <v>220</v>
      </c>
      <c r="G72">
        <v>2021</v>
      </c>
      <c r="H72">
        <v>51</v>
      </c>
      <c r="I72" s="2" t="s">
        <v>775</v>
      </c>
      <c r="J72" s="2" t="s">
        <v>753</v>
      </c>
      <c r="K72" s="2" t="s">
        <v>131</v>
      </c>
      <c r="M72" s="33">
        <v>253.5</v>
      </c>
      <c r="N72" s="33">
        <v>167.1</v>
      </c>
      <c r="O72">
        <v>0</v>
      </c>
      <c r="P72" s="8">
        <f t="shared" si="15"/>
        <v>51.705565529622987</v>
      </c>
      <c r="Q72" s="33">
        <v>163.1</v>
      </c>
      <c r="R72" s="33">
        <v>2.6</v>
      </c>
      <c r="S72" s="8">
        <v>5</v>
      </c>
      <c r="T72" s="33">
        <v>4.82</v>
      </c>
      <c r="U72" s="8">
        <f t="shared" si="16"/>
        <v>0.17999999999999972</v>
      </c>
      <c r="V72" s="8">
        <f t="shared" si="17"/>
        <v>3.5999999999999942E-2</v>
      </c>
      <c r="W72" s="8">
        <f t="shared" si="18"/>
        <v>1.5941140404659718E-2</v>
      </c>
      <c r="X72" s="8">
        <f>W72*'Soil resampling and MOM'!$J$26</f>
        <v>1.1033461172091542E-2</v>
      </c>
      <c r="Y72" s="8">
        <f t="shared" si="19"/>
        <v>3.5999999999999943</v>
      </c>
      <c r="Z72" s="8">
        <f t="shared" si="20"/>
        <v>1.5941140404659719</v>
      </c>
      <c r="AA72" s="8">
        <f t="shared" si="21"/>
        <v>1.1033461172091541</v>
      </c>
      <c r="AB72" s="33" t="s">
        <v>795</v>
      </c>
      <c r="AC72">
        <f>VLOOKUP(AB72,'Meta-data'!$H$2:$J$10,2,0)</f>
        <v>20</v>
      </c>
      <c r="AD72">
        <f>VLOOKUP(AB72,'Meta-data'!$H$2:$J$10,3,0)</f>
        <v>10</v>
      </c>
      <c r="AE72" t="s">
        <v>778</v>
      </c>
    </row>
    <row r="73" spans="1:31" x14ac:dyDescent="0.2">
      <c r="A73" t="str">
        <f t="shared" si="22"/>
        <v>DM2Cd</v>
      </c>
      <c r="C73" t="s">
        <v>24</v>
      </c>
      <c r="D73" t="s">
        <v>301</v>
      </c>
      <c r="E73" t="s">
        <v>146</v>
      </c>
      <c r="F73" t="s">
        <v>221</v>
      </c>
      <c r="G73">
        <v>2021</v>
      </c>
      <c r="H73">
        <v>51</v>
      </c>
      <c r="I73" s="2" t="s">
        <v>775</v>
      </c>
      <c r="J73" s="2" t="s">
        <v>753</v>
      </c>
      <c r="K73" s="2" t="s">
        <v>131</v>
      </c>
      <c r="M73" s="33">
        <v>374.1</v>
      </c>
      <c r="N73" s="33">
        <v>261.2</v>
      </c>
      <c r="O73">
        <v>0</v>
      </c>
      <c r="P73" s="8">
        <f t="shared" si="15"/>
        <v>43.223583460949477</v>
      </c>
      <c r="Q73" s="33">
        <v>254.7</v>
      </c>
      <c r="R73" s="33">
        <v>4.5999999999999996</v>
      </c>
      <c r="S73" s="8">
        <v>5</v>
      </c>
      <c r="T73" s="33">
        <v>4.76</v>
      </c>
      <c r="U73" s="8">
        <f t="shared" si="16"/>
        <v>0.24000000000000021</v>
      </c>
      <c r="V73" s="8">
        <f t="shared" si="17"/>
        <v>4.8000000000000043E-2</v>
      </c>
      <c r="W73" s="8">
        <f t="shared" si="18"/>
        <v>1.8060463290145268E-2</v>
      </c>
      <c r="X73" s="8">
        <f>W73*'Soil resampling and MOM'!$J$26</f>
        <v>1.2500324029738455E-2</v>
      </c>
      <c r="Y73" s="8">
        <f t="shared" si="19"/>
        <v>4.8000000000000043</v>
      </c>
      <c r="Z73" s="8">
        <f t="shared" si="20"/>
        <v>1.8060463290145268</v>
      </c>
      <c r="AA73" s="8">
        <f t="shared" si="21"/>
        <v>1.2500324029738454</v>
      </c>
      <c r="AB73" s="33" t="s">
        <v>296</v>
      </c>
      <c r="AC73">
        <f>VLOOKUP(AB73,'Meta-data'!$H$2:$J$10,2,0)</f>
        <v>60</v>
      </c>
      <c r="AD73">
        <f>VLOOKUP(AB73,'Meta-data'!$H$2:$J$10,3,0)</f>
        <v>10</v>
      </c>
      <c r="AE73" t="s">
        <v>778</v>
      </c>
    </row>
    <row r="74" spans="1:31" x14ac:dyDescent="0.2">
      <c r="A74" t="str">
        <f t="shared" si="22"/>
        <v>DM3Ca</v>
      </c>
      <c r="C74" t="s">
        <v>24</v>
      </c>
      <c r="D74" t="s">
        <v>301</v>
      </c>
      <c r="E74" t="s">
        <v>147</v>
      </c>
      <c r="F74" t="s">
        <v>134</v>
      </c>
      <c r="G74">
        <v>2021</v>
      </c>
      <c r="H74">
        <v>51</v>
      </c>
      <c r="I74" s="2" t="s">
        <v>775</v>
      </c>
      <c r="J74" s="2" t="s">
        <v>753</v>
      </c>
      <c r="K74" s="2" t="s">
        <v>131</v>
      </c>
      <c r="M74" s="33">
        <v>253.7</v>
      </c>
      <c r="N74" s="33">
        <v>151.19999999999999</v>
      </c>
      <c r="O74">
        <v>0</v>
      </c>
      <c r="P74" s="8">
        <f t="shared" si="15"/>
        <v>67.791005291005291</v>
      </c>
      <c r="Q74" s="33">
        <v>148.19999999999999</v>
      </c>
      <c r="R74" s="33">
        <v>0.1</v>
      </c>
      <c r="S74" s="8">
        <v>5</v>
      </c>
      <c r="T74" s="33">
        <v>4.67</v>
      </c>
      <c r="U74" s="8">
        <f t="shared" si="16"/>
        <v>0.33000000000000007</v>
      </c>
      <c r="V74" s="8">
        <f t="shared" si="17"/>
        <v>6.6000000000000017E-2</v>
      </c>
      <c r="W74" s="8">
        <f t="shared" si="18"/>
        <v>6.7476383265856958E-4</v>
      </c>
      <c r="X74" s="8">
        <f>W74*'Soil resampling and MOM'!$J$26</f>
        <v>4.6702935668227209E-4</v>
      </c>
      <c r="Y74" s="8">
        <f t="shared" si="19"/>
        <v>6.6000000000000014</v>
      </c>
      <c r="Z74" s="8">
        <f t="shared" si="20"/>
        <v>6.7476383265856962E-2</v>
      </c>
      <c r="AA74" s="8">
        <f t="shared" si="21"/>
        <v>4.6702935668227211E-2</v>
      </c>
      <c r="AB74" s="33" t="s">
        <v>295</v>
      </c>
      <c r="AC74">
        <f>VLOOKUP(AB74,'Meta-data'!$H$2:$J$10,2,0)</f>
        <v>60</v>
      </c>
      <c r="AD74">
        <f>VLOOKUP(AB74,'Meta-data'!$H$2:$J$10,3,0)</f>
        <v>30</v>
      </c>
      <c r="AE74" t="s">
        <v>778</v>
      </c>
    </row>
    <row r="75" spans="1:31" x14ac:dyDescent="0.2">
      <c r="A75" t="str">
        <f t="shared" si="22"/>
        <v>DM3Cb</v>
      </c>
      <c r="C75" t="s">
        <v>24</v>
      </c>
      <c r="D75" t="s">
        <v>301</v>
      </c>
      <c r="E75" t="s">
        <v>147</v>
      </c>
      <c r="F75" t="s">
        <v>135</v>
      </c>
      <c r="G75">
        <v>2021</v>
      </c>
      <c r="H75">
        <v>51</v>
      </c>
      <c r="I75" s="2" t="s">
        <v>775</v>
      </c>
      <c r="J75" s="2" t="s">
        <v>753</v>
      </c>
      <c r="K75" s="2" t="s">
        <v>131</v>
      </c>
      <c r="M75" s="33">
        <v>405.8</v>
      </c>
      <c r="N75" s="33">
        <v>297.8</v>
      </c>
      <c r="O75">
        <v>0</v>
      </c>
      <c r="P75" s="8">
        <f t="shared" si="15"/>
        <v>36.265950302216247</v>
      </c>
      <c r="Q75" s="33">
        <v>304.60000000000002</v>
      </c>
      <c r="R75" s="33">
        <v>1.1000000000000001</v>
      </c>
      <c r="S75" s="8">
        <v>5</v>
      </c>
      <c r="T75" s="33">
        <v>4.8899999999999997</v>
      </c>
      <c r="U75" s="8">
        <f t="shared" si="16"/>
        <v>0.11000000000000032</v>
      </c>
      <c r="V75" s="8">
        <f t="shared" si="17"/>
        <v>2.2000000000000065E-2</v>
      </c>
      <c r="W75" s="8">
        <f t="shared" si="18"/>
        <v>3.6112934996717005E-3</v>
      </c>
      <c r="X75" s="8">
        <f>W75*'Soil resampling and MOM'!$J$26</f>
        <v>2.4995116784748517E-3</v>
      </c>
      <c r="Y75" s="8">
        <f t="shared" si="19"/>
        <v>2.2000000000000064</v>
      </c>
      <c r="Z75" s="8">
        <f t="shared" si="20"/>
        <v>0.36112934996717005</v>
      </c>
      <c r="AA75" s="8">
        <f t="shared" si="21"/>
        <v>0.24995116784748517</v>
      </c>
      <c r="AB75" s="33" t="s">
        <v>296</v>
      </c>
      <c r="AC75">
        <f>VLOOKUP(AB75,'Meta-data'!$H$2:$J$10,2,0)</f>
        <v>60</v>
      </c>
      <c r="AD75">
        <f>VLOOKUP(AB75,'Meta-data'!$H$2:$J$10,3,0)</f>
        <v>10</v>
      </c>
      <c r="AE75" t="s">
        <v>778</v>
      </c>
    </row>
    <row r="76" spans="1:31" x14ac:dyDescent="0.2">
      <c r="A76" t="str">
        <f t="shared" si="22"/>
        <v>DM3Cc</v>
      </c>
      <c r="C76" t="s">
        <v>24</v>
      </c>
      <c r="D76" t="s">
        <v>301</v>
      </c>
      <c r="E76" t="s">
        <v>147</v>
      </c>
      <c r="F76" t="s">
        <v>220</v>
      </c>
      <c r="G76">
        <v>2021</v>
      </c>
      <c r="H76">
        <v>51</v>
      </c>
      <c r="I76" s="2" t="s">
        <v>775</v>
      </c>
      <c r="J76" s="2" t="s">
        <v>753</v>
      </c>
      <c r="K76" s="2" t="s">
        <v>131</v>
      </c>
      <c r="M76" s="33">
        <v>249</v>
      </c>
      <c r="N76" s="33">
        <v>141.30000000000001</v>
      </c>
      <c r="O76">
        <v>0</v>
      </c>
      <c r="P76" s="8">
        <f t="shared" si="15"/>
        <v>76.220806794055179</v>
      </c>
      <c r="Q76" s="33">
        <v>136.80000000000001</v>
      </c>
      <c r="R76" s="33">
        <v>2.4</v>
      </c>
      <c r="S76" s="8">
        <v>5</v>
      </c>
      <c r="T76" s="33">
        <v>4.74</v>
      </c>
      <c r="U76" s="8">
        <f t="shared" si="16"/>
        <v>0.25999999999999979</v>
      </c>
      <c r="V76" s="8">
        <f t="shared" si="17"/>
        <v>5.1999999999999956E-2</v>
      </c>
      <c r="W76" s="8">
        <f t="shared" si="18"/>
        <v>1.7543859649122806E-2</v>
      </c>
      <c r="X76" s="8">
        <f>W76*'Soil resampling and MOM'!$J$26</f>
        <v>1.2142763273739072E-2</v>
      </c>
      <c r="Y76" s="8">
        <f t="shared" si="19"/>
        <v>5.1999999999999957</v>
      </c>
      <c r="Z76" s="8">
        <f t="shared" si="20"/>
        <v>1.7543859649122806</v>
      </c>
      <c r="AA76" s="8">
        <f t="shared" si="21"/>
        <v>1.2142763273739072</v>
      </c>
      <c r="AB76" s="33" t="s">
        <v>295</v>
      </c>
      <c r="AC76">
        <f>VLOOKUP(AB76,'Meta-data'!$H$2:$J$10,2,0)</f>
        <v>60</v>
      </c>
      <c r="AD76">
        <f>VLOOKUP(AB76,'Meta-data'!$H$2:$J$10,3,0)</f>
        <v>30</v>
      </c>
      <c r="AE76" t="s">
        <v>778</v>
      </c>
    </row>
    <row r="77" spans="1:31" x14ac:dyDescent="0.2">
      <c r="A77" t="str">
        <f t="shared" si="22"/>
        <v>DM3Cd</v>
      </c>
      <c r="C77" t="s">
        <v>24</v>
      </c>
      <c r="D77" t="s">
        <v>301</v>
      </c>
      <c r="E77" t="s">
        <v>147</v>
      </c>
      <c r="F77" t="s">
        <v>221</v>
      </c>
      <c r="G77">
        <v>2021</v>
      </c>
      <c r="H77">
        <v>51</v>
      </c>
      <c r="I77" s="2" t="s">
        <v>775</v>
      </c>
      <c r="J77" s="2" t="s">
        <v>753</v>
      </c>
      <c r="K77" s="2" t="s">
        <v>131</v>
      </c>
      <c r="M77" s="33">
        <v>251.1</v>
      </c>
      <c r="N77" s="33">
        <v>142</v>
      </c>
      <c r="O77">
        <v>0</v>
      </c>
      <c r="P77" s="8">
        <f t="shared" si="15"/>
        <v>76.83098591549296</v>
      </c>
      <c r="Q77" s="33">
        <v>132</v>
      </c>
      <c r="R77" s="33">
        <v>6.7999999999999989</v>
      </c>
      <c r="S77" s="8">
        <v>5</v>
      </c>
      <c r="T77" s="33">
        <v>4.7</v>
      </c>
      <c r="U77" s="8">
        <f t="shared" si="16"/>
        <v>0.29999999999999982</v>
      </c>
      <c r="V77" s="8">
        <f t="shared" si="17"/>
        <v>5.9999999999999963E-2</v>
      </c>
      <c r="W77" s="8">
        <f t="shared" si="18"/>
        <v>5.1515151515151507E-2</v>
      </c>
      <c r="X77" s="8">
        <f>W77*'Soil resampling and MOM'!$J$26</f>
        <v>3.5655568521979271E-2</v>
      </c>
      <c r="Y77" s="8">
        <f t="shared" si="19"/>
        <v>5.9999999999999964</v>
      </c>
      <c r="Z77" s="8">
        <f t="shared" si="20"/>
        <v>5.1515151515151505</v>
      </c>
      <c r="AA77" s="8">
        <f t="shared" si="21"/>
        <v>3.5655568521979273</v>
      </c>
      <c r="AB77" s="33" t="s">
        <v>304</v>
      </c>
      <c r="AC77">
        <f>VLOOKUP(AB77,'Meta-data'!$H$2:$J$10,2,0)</f>
        <v>40</v>
      </c>
      <c r="AD77">
        <f>VLOOKUP(AB77,'Meta-data'!$H$2:$J$10,3,0)</f>
        <v>20</v>
      </c>
      <c r="AE77" t="s">
        <v>778</v>
      </c>
    </row>
    <row r="78" spans="1:31" x14ac:dyDescent="0.2">
      <c r="A78" t="str">
        <f t="shared" si="22"/>
        <v>DM4Ca</v>
      </c>
      <c r="C78" t="s">
        <v>24</v>
      </c>
      <c r="D78" t="s">
        <v>301</v>
      </c>
      <c r="E78" t="s">
        <v>148</v>
      </c>
      <c r="F78" t="s">
        <v>134</v>
      </c>
      <c r="G78">
        <v>2021</v>
      </c>
      <c r="H78">
        <v>51</v>
      </c>
      <c r="I78" s="2" t="s">
        <v>775</v>
      </c>
      <c r="J78" s="2" t="s">
        <v>753</v>
      </c>
      <c r="K78" s="2" t="s">
        <v>131</v>
      </c>
      <c r="M78" s="33">
        <v>116.6</v>
      </c>
      <c r="N78" s="33">
        <v>40.4</v>
      </c>
      <c r="O78">
        <v>0</v>
      </c>
      <c r="P78" s="8">
        <f t="shared" si="15"/>
        <v>188.61386138613858</v>
      </c>
      <c r="Q78" s="33">
        <v>36.6</v>
      </c>
      <c r="R78" s="33">
        <v>0.4</v>
      </c>
      <c r="S78" s="8">
        <v>5</v>
      </c>
      <c r="T78" s="33">
        <v>4.26</v>
      </c>
      <c r="U78" s="8">
        <f t="shared" si="16"/>
        <v>0.74000000000000021</v>
      </c>
      <c r="V78" s="8">
        <f t="shared" si="17"/>
        <v>0.14800000000000005</v>
      </c>
      <c r="W78" s="8">
        <f t="shared" si="18"/>
        <v>1.092896174863388E-2</v>
      </c>
      <c r="X78" s="8">
        <f>W78*'Soil resampling and MOM'!$J$26</f>
        <v>7.5643443344604053E-3</v>
      </c>
      <c r="Y78" s="8">
        <f t="shared" si="19"/>
        <v>14.800000000000004</v>
      </c>
      <c r="Z78" s="8">
        <f t="shared" si="20"/>
        <v>1.0928961748633881</v>
      </c>
      <c r="AA78" s="8">
        <f t="shared" si="21"/>
        <v>0.75643443344604056</v>
      </c>
      <c r="AB78" s="33" t="s">
        <v>296</v>
      </c>
      <c r="AC78">
        <f>VLOOKUP(AB78,'Meta-data'!$H$2:$J$10,2,0)</f>
        <v>60</v>
      </c>
      <c r="AD78">
        <f>VLOOKUP(AB78,'Meta-data'!$H$2:$J$10,3,0)</f>
        <v>10</v>
      </c>
      <c r="AE78" t="s">
        <v>778</v>
      </c>
    </row>
    <row r="79" spans="1:31" x14ac:dyDescent="0.2">
      <c r="A79" t="str">
        <f t="shared" si="22"/>
        <v>DM4Cb</v>
      </c>
      <c r="C79" t="s">
        <v>24</v>
      </c>
      <c r="D79" t="s">
        <v>301</v>
      </c>
      <c r="E79" t="s">
        <v>148</v>
      </c>
      <c r="F79" t="s">
        <v>135</v>
      </c>
      <c r="G79">
        <v>2021</v>
      </c>
      <c r="H79">
        <v>51</v>
      </c>
      <c r="I79" s="2" t="s">
        <v>775</v>
      </c>
      <c r="J79" s="2" t="s">
        <v>753</v>
      </c>
      <c r="K79" s="2" t="s">
        <v>131</v>
      </c>
      <c r="M79" s="33">
        <v>282.7</v>
      </c>
      <c r="N79" s="33">
        <v>101.4</v>
      </c>
      <c r="O79">
        <v>0</v>
      </c>
      <c r="P79" s="8">
        <f t="shared" si="15"/>
        <v>178.79684418145953</v>
      </c>
      <c r="Q79" s="33">
        <v>91.6</v>
      </c>
      <c r="R79" s="33">
        <v>6.4999999999999982</v>
      </c>
      <c r="S79" s="8">
        <v>5</v>
      </c>
      <c r="T79" s="33">
        <v>4.2</v>
      </c>
      <c r="U79" s="8">
        <f t="shared" si="16"/>
        <v>0.79999999999999982</v>
      </c>
      <c r="V79" s="8">
        <f t="shared" si="17"/>
        <v>0.15999999999999998</v>
      </c>
      <c r="W79" s="8">
        <f t="shared" si="18"/>
        <v>7.0960698689956317E-2</v>
      </c>
      <c r="X79" s="8">
        <f>W79*'Soil resampling and MOM'!$J$26</f>
        <v>4.9114561058082151E-2</v>
      </c>
      <c r="Y79" s="8">
        <f t="shared" si="19"/>
        <v>15.999999999999998</v>
      </c>
      <c r="Z79" s="8">
        <f t="shared" si="20"/>
        <v>7.0960698689956319</v>
      </c>
      <c r="AA79" s="8">
        <f t="shared" si="21"/>
        <v>4.9114561058082149</v>
      </c>
      <c r="AB79" s="33" t="s">
        <v>304</v>
      </c>
      <c r="AC79">
        <f>VLOOKUP(AB79,'Meta-data'!$H$2:$J$10,2,0)</f>
        <v>40</v>
      </c>
      <c r="AD79">
        <f>VLOOKUP(AB79,'Meta-data'!$H$2:$J$10,3,0)</f>
        <v>20</v>
      </c>
      <c r="AE79" t="s">
        <v>778</v>
      </c>
    </row>
    <row r="80" spans="1:31" x14ac:dyDescent="0.2">
      <c r="A80" t="str">
        <f t="shared" si="22"/>
        <v>DM4Cc</v>
      </c>
      <c r="C80" t="s">
        <v>24</v>
      </c>
      <c r="D80" t="s">
        <v>301</v>
      </c>
      <c r="E80" t="s">
        <v>148</v>
      </c>
      <c r="F80" t="s">
        <v>220</v>
      </c>
      <c r="G80">
        <v>2021</v>
      </c>
      <c r="H80">
        <v>51</v>
      </c>
      <c r="I80" s="2" t="s">
        <v>775</v>
      </c>
      <c r="J80" s="2" t="s">
        <v>753</v>
      </c>
      <c r="K80" s="2" t="s">
        <v>131</v>
      </c>
      <c r="M80" s="33">
        <v>186.7</v>
      </c>
      <c r="N80" s="33">
        <v>65.400000000000006</v>
      </c>
      <c r="O80">
        <v>0</v>
      </c>
      <c r="P80" s="8">
        <f t="shared" si="15"/>
        <v>185.4740061162079</v>
      </c>
      <c r="Q80" s="33">
        <v>62.7</v>
      </c>
      <c r="R80" s="33">
        <v>0.7</v>
      </c>
      <c r="S80" s="8">
        <v>5</v>
      </c>
      <c r="T80" s="33">
        <v>4.2300000000000004</v>
      </c>
      <c r="U80" s="8">
        <f t="shared" si="16"/>
        <v>0.76999999999999957</v>
      </c>
      <c r="V80" s="8">
        <f t="shared" si="17"/>
        <v>0.15399999999999991</v>
      </c>
      <c r="W80" s="8">
        <f t="shared" si="18"/>
        <v>1.1164274322169057E-2</v>
      </c>
      <c r="X80" s="8">
        <f>W80*'Soil resampling and MOM'!$J$26</f>
        <v>7.7272129923794085E-3</v>
      </c>
      <c r="Y80" s="8">
        <f t="shared" si="19"/>
        <v>15.399999999999991</v>
      </c>
      <c r="Z80" s="8">
        <f t="shared" si="20"/>
        <v>1.1164274322169057</v>
      </c>
      <c r="AA80" s="8">
        <f t="shared" si="21"/>
        <v>0.77272129923794086</v>
      </c>
      <c r="AB80" s="33" t="s">
        <v>296</v>
      </c>
      <c r="AC80">
        <f>VLOOKUP(AB80,'Meta-data'!$H$2:$J$10,2,0)</f>
        <v>60</v>
      </c>
      <c r="AD80">
        <f>VLOOKUP(AB80,'Meta-data'!$H$2:$J$10,3,0)</f>
        <v>10</v>
      </c>
      <c r="AE80" t="s">
        <v>778</v>
      </c>
    </row>
    <row r="81" spans="1:31" x14ac:dyDescent="0.2">
      <c r="A81" t="str">
        <f t="shared" si="22"/>
        <v>DM4Cd</v>
      </c>
      <c r="C81" t="s">
        <v>24</v>
      </c>
      <c r="D81" t="s">
        <v>301</v>
      </c>
      <c r="E81" t="s">
        <v>148</v>
      </c>
      <c r="F81" t="s">
        <v>221</v>
      </c>
      <c r="G81">
        <v>2021</v>
      </c>
      <c r="H81">
        <v>51</v>
      </c>
      <c r="I81" s="2" t="s">
        <v>775</v>
      </c>
      <c r="J81" s="2" t="s">
        <v>753</v>
      </c>
      <c r="K81" s="2" t="s">
        <v>131</v>
      </c>
      <c r="M81" s="33">
        <v>336.1</v>
      </c>
      <c r="N81" s="33">
        <v>149.69999999999999</v>
      </c>
      <c r="O81">
        <v>0</v>
      </c>
      <c r="P81" s="8">
        <f t="shared" si="15"/>
        <v>124.51569806279228</v>
      </c>
      <c r="Q81" s="33">
        <v>140.1</v>
      </c>
      <c r="R81" s="33">
        <v>4.9000000000000004</v>
      </c>
      <c r="S81" s="8">
        <v>5</v>
      </c>
      <c r="T81" s="33">
        <v>4.2699999999999996</v>
      </c>
      <c r="U81" s="8">
        <f t="shared" si="16"/>
        <v>0.73000000000000043</v>
      </c>
      <c r="V81" s="8">
        <f t="shared" si="17"/>
        <v>0.14600000000000007</v>
      </c>
      <c r="W81" s="8">
        <f t="shared" si="18"/>
        <v>3.4975017844396862E-2</v>
      </c>
      <c r="X81" s="8">
        <f>W81*'Soil resampling and MOM'!$J$26</f>
        <v>2.4207521644220721E-2</v>
      </c>
      <c r="Y81" s="8">
        <f t="shared" si="19"/>
        <v>14.600000000000007</v>
      </c>
      <c r="Z81" s="8">
        <f t="shared" si="20"/>
        <v>3.4975017844396863</v>
      </c>
      <c r="AA81" s="8">
        <f t="shared" si="21"/>
        <v>2.4207521644220722</v>
      </c>
      <c r="AB81" s="33" t="s">
        <v>296</v>
      </c>
      <c r="AC81">
        <f>VLOOKUP(AB81,'Meta-data'!$H$2:$J$10,2,0)</f>
        <v>60</v>
      </c>
      <c r="AD81">
        <f>VLOOKUP(AB81,'Meta-data'!$H$2:$J$10,3,0)</f>
        <v>10</v>
      </c>
      <c r="AE81" t="s">
        <v>778</v>
      </c>
    </row>
    <row r="82" spans="1:31" x14ac:dyDescent="0.2">
      <c r="A82" t="str">
        <f t="shared" si="22"/>
        <v>RK1Ca</v>
      </c>
      <c r="C82" t="s">
        <v>23</v>
      </c>
      <c r="D82" t="s">
        <v>301</v>
      </c>
      <c r="E82" t="s">
        <v>149</v>
      </c>
      <c r="F82" t="s">
        <v>134</v>
      </c>
      <c r="G82">
        <v>2021</v>
      </c>
      <c r="H82">
        <v>51</v>
      </c>
      <c r="I82" s="2" t="s">
        <v>775</v>
      </c>
      <c r="J82" t="s">
        <v>754</v>
      </c>
      <c r="K82" s="2" t="s">
        <v>131</v>
      </c>
      <c r="M82" s="33">
        <v>327.7</v>
      </c>
      <c r="N82" s="33">
        <v>216</v>
      </c>
      <c r="O82">
        <v>0</v>
      </c>
      <c r="P82" s="8">
        <f t="shared" si="15"/>
        <v>51.712962962962962</v>
      </c>
      <c r="Q82" s="33">
        <v>208</v>
      </c>
      <c r="R82" s="33">
        <v>7.3</v>
      </c>
      <c r="S82" s="8">
        <v>5</v>
      </c>
      <c r="T82" s="33">
        <v>4.76</v>
      </c>
      <c r="U82" s="8">
        <f t="shared" si="16"/>
        <v>0.24000000000000021</v>
      </c>
      <c r="V82" s="8">
        <f t="shared" si="17"/>
        <v>4.8000000000000043E-2</v>
      </c>
      <c r="W82" s="8">
        <f t="shared" si="18"/>
        <v>3.5096153846153846E-2</v>
      </c>
      <c r="X82" s="8">
        <f>W82*'Soil resampling and MOM'!$J$26</f>
        <v>2.4291364414436672E-2</v>
      </c>
      <c r="Y82" s="8">
        <f t="shared" si="19"/>
        <v>4.8000000000000043</v>
      </c>
      <c r="Z82" s="8">
        <f t="shared" si="20"/>
        <v>3.5096153846153846</v>
      </c>
      <c r="AA82" s="8">
        <f t="shared" si="21"/>
        <v>2.4291364414436671</v>
      </c>
      <c r="AB82" s="33" t="s">
        <v>294</v>
      </c>
      <c r="AC82">
        <f>VLOOKUP(AB82,'Meta-data'!$H$2:$J$10,2,0)</f>
        <v>30</v>
      </c>
      <c r="AD82">
        <f>VLOOKUP(AB82,'Meta-data'!$H$2:$J$10,3,0)</f>
        <v>30</v>
      </c>
      <c r="AE82" t="s">
        <v>778</v>
      </c>
    </row>
    <row r="83" spans="1:31" x14ac:dyDescent="0.2">
      <c r="A83" t="str">
        <f t="shared" si="22"/>
        <v>RK1Cb</v>
      </c>
      <c r="C83" t="s">
        <v>23</v>
      </c>
      <c r="D83" t="s">
        <v>301</v>
      </c>
      <c r="E83" t="s">
        <v>149</v>
      </c>
      <c r="F83" t="s">
        <v>135</v>
      </c>
      <c r="G83">
        <v>2021</v>
      </c>
      <c r="H83">
        <v>51</v>
      </c>
      <c r="I83" s="2" t="s">
        <v>775</v>
      </c>
      <c r="J83" t="s">
        <v>754</v>
      </c>
      <c r="K83" s="2" t="s">
        <v>131</v>
      </c>
      <c r="M83" s="33">
        <v>120.3</v>
      </c>
      <c r="N83" s="33">
        <v>60.3</v>
      </c>
      <c r="O83">
        <v>0</v>
      </c>
      <c r="P83" s="8">
        <f t="shared" si="15"/>
        <v>99.50248756218906</v>
      </c>
      <c r="Q83" s="33">
        <v>56.2</v>
      </c>
      <c r="R83" s="33">
        <v>1.4</v>
      </c>
      <c r="S83" s="8">
        <v>5</v>
      </c>
      <c r="T83" s="33">
        <v>4.6100000000000003</v>
      </c>
      <c r="U83" s="8">
        <f t="shared" si="16"/>
        <v>0.38999999999999968</v>
      </c>
      <c r="V83" s="8">
        <f t="shared" si="17"/>
        <v>7.7999999999999931E-2</v>
      </c>
      <c r="W83" s="8">
        <f t="shared" si="18"/>
        <v>2.4911032028469747E-2</v>
      </c>
      <c r="X83" s="8">
        <f>W83*'Soil resampling and MOM'!$J$26</f>
        <v>1.724185959509569E-2</v>
      </c>
      <c r="Y83" s="8">
        <f t="shared" si="19"/>
        <v>7.7999999999999927</v>
      </c>
      <c r="Z83" s="8">
        <f t="shared" si="20"/>
        <v>2.4911032028469746</v>
      </c>
      <c r="AA83" s="8">
        <f t="shared" si="21"/>
        <v>1.724185959509569</v>
      </c>
      <c r="AB83" s="33" t="s">
        <v>296</v>
      </c>
      <c r="AC83">
        <f>VLOOKUP(AB83,'Meta-data'!$H$2:$J$10,2,0)</f>
        <v>60</v>
      </c>
      <c r="AD83">
        <f>VLOOKUP(AB83,'Meta-data'!$H$2:$J$10,3,0)</f>
        <v>10</v>
      </c>
      <c r="AE83" t="s">
        <v>778</v>
      </c>
    </row>
    <row r="84" spans="1:31" x14ac:dyDescent="0.2">
      <c r="A84" t="str">
        <f t="shared" si="22"/>
        <v>RK1Cc</v>
      </c>
      <c r="C84" t="s">
        <v>23</v>
      </c>
      <c r="D84" t="s">
        <v>301</v>
      </c>
      <c r="E84" t="s">
        <v>149</v>
      </c>
      <c r="F84" t="s">
        <v>220</v>
      </c>
      <c r="G84">
        <v>2021</v>
      </c>
      <c r="H84">
        <v>51</v>
      </c>
      <c r="I84" s="2" t="s">
        <v>775</v>
      </c>
      <c r="J84" t="s">
        <v>754</v>
      </c>
      <c r="K84" s="2" t="s">
        <v>131</v>
      </c>
      <c r="M84" s="33">
        <v>334.4</v>
      </c>
      <c r="N84" s="33">
        <v>216.2</v>
      </c>
      <c r="O84">
        <v>0</v>
      </c>
      <c r="P84" s="8">
        <f t="shared" si="15"/>
        <v>54.671600370027754</v>
      </c>
      <c r="Q84" s="33">
        <v>210.4</v>
      </c>
      <c r="R84" s="33">
        <v>4.5999999999999996</v>
      </c>
      <c r="S84" s="8">
        <v>5</v>
      </c>
      <c r="T84" s="33">
        <v>4.76</v>
      </c>
      <c r="U84" s="8">
        <f t="shared" si="16"/>
        <v>0.24000000000000021</v>
      </c>
      <c r="V84" s="8">
        <f t="shared" si="17"/>
        <v>4.8000000000000043E-2</v>
      </c>
      <c r="W84" s="8">
        <f t="shared" si="18"/>
        <v>2.186311787072243E-2</v>
      </c>
      <c r="X84" s="8">
        <f>W84*'Soil resampling and MOM'!$J$26</f>
        <v>1.5132283889612092E-2</v>
      </c>
      <c r="Y84" s="8">
        <f t="shared" si="19"/>
        <v>4.8000000000000043</v>
      </c>
      <c r="Z84" s="8">
        <f t="shared" si="20"/>
        <v>2.1863117870722428</v>
      </c>
      <c r="AA84" s="8">
        <f t="shared" si="21"/>
        <v>1.5132283889612093</v>
      </c>
      <c r="AB84" s="33" t="s">
        <v>296</v>
      </c>
      <c r="AC84">
        <f>VLOOKUP(AB84,'Meta-data'!$H$2:$J$10,2,0)</f>
        <v>60</v>
      </c>
      <c r="AD84">
        <f>VLOOKUP(AB84,'Meta-data'!$H$2:$J$10,3,0)</f>
        <v>10</v>
      </c>
      <c r="AE84" t="s">
        <v>778</v>
      </c>
    </row>
    <row r="85" spans="1:31" x14ac:dyDescent="0.2">
      <c r="A85" t="str">
        <f t="shared" si="22"/>
        <v>RK1Cd</v>
      </c>
      <c r="C85" t="s">
        <v>23</v>
      </c>
      <c r="D85" t="s">
        <v>301</v>
      </c>
      <c r="E85" t="s">
        <v>149</v>
      </c>
      <c r="F85" t="s">
        <v>221</v>
      </c>
      <c r="G85">
        <v>2021</v>
      </c>
      <c r="H85">
        <v>51</v>
      </c>
      <c r="I85" s="2" t="s">
        <v>775</v>
      </c>
      <c r="J85" t="s">
        <v>754</v>
      </c>
      <c r="K85" s="2" t="s">
        <v>131</v>
      </c>
      <c r="M85" s="33">
        <v>257.5</v>
      </c>
      <c r="N85" s="33">
        <v>138</v>
      </c>
      <c r="O85">
        <v>0</v>
      </c>
      <c r="P85" s="8">
        <f t="shared" si="15"/>
        <v>86.594202898550719</v>
      </c>
      <c r="Q85" s="33">
        <v>121.6</v>
      </c>
      <c r="R85" s="33">
        <v>4.2</v>
      </c>
      <c r="S85" s="8">
        <v>5</v>
      </c>
      <c r="T85" s="33">
        <v>4.6900000000000004</v>
      </c>
      <c r="U85" s="8">
        <f t="shared" si="16"/>
        <v>0.30999999999999961</v>
      </c>
      <c r="V85" s="8">
        <f t="shared" si="17"/>
        <v>6.1999999999999923E-2</v>
      </c>
      <c r="W85" s="8">
        <f t="shared" si="18"/>
        <v>3.453947368421053E-2</v>
      </c>
      <c r="X85" s="8">
        <f>W85*'Soil resampling and MOM'!$J$26</f>
        <v>2.3906065195173801E-2</v>
      </c>
      <c r="Y85" s="8">
        <f t="shared" si="19"/>
        <v>6.1999999999999922</v>
      </c>
      <c r="Z85" s="8">
        <f t="shared" si="20"/>
        <v>3.4539473684210531</v>
      </c>
      <c r="AA85" s="8">
        <f t="shared" si="21"/>
        <v>2.3906065195173802</v>
      </c>
      <c r="AB85" s="33" t="s">
        <v>296</v>
      </c>
      <c r="AC85">
        <f>VLOOKUP(AB85,'Meta-data'!$H$2:$J$10,2,0)</f>
        <v>60</v>
      </c>
      <c r="AD85">
        <f>VLOOKUP(AB85,'Meta-data'!$H$2:$J$10,3,0)</f>
        <v>10</v>
      </c>
      <c r="AE85" t="s">
        <v>778</v>
      </c>
    </row>
    <row r="86" spans="1:31" x14ac:dyDescent="0.2">
      <c r="A86" t="str">
        <f t="shared" si="22"/>
        <v>RK2Ca</v>
      </c>
      <c r="C86" t="s">
        <v>23</v>
      </c>
      <c r="D86" t="s">
        <v>301</v>
      </c>
      <c r="E86" t="s">
        <v>150</v>
      </c>
      <c r="F86" t="s">
        <v>134</v>
      </c>
      <c r="G86">
        <v>2021</v>
      </c>
      <c r="H86">
        <v>51</v>
      </c>
      <c r="I86" s="2" t="s">
        <v>775</v>
      </c>
      <c r="J86" t="s">
        <v>754</v>
      </c>
      <c r="K86" s="2" t="s">
        <v>131</v>
      </c>
      <c r="M86" s="33">
        <v>209.5</v>
      </c>
      <c r="N86" s="33">
        <v>132.9</v>
      </c>
      <c r="O86">
        <v>0</v>
      </c>
      <c r="P86" s="8">
        <f t="shared" si="15"/>
        <v>57.637321294206167</v>
      </c>
      <c r="Q86" s="33">
        <v>131.30000000000001</v>
      </c>
      <c r="R86" s="33">
        <v>0.8</v>
      </c>
      <c r="S86" s="8">
        <v>5</v>
      </c>
      <c r="T86" s="33">
        <v>4.8099999999999996</v>
      </c>
      <c r="U86" s="8">
        <f t="shared" si="16"/>
        <v>0.19000000000000039</v>
      </c>
      <c r="V86" s="8">
        <f t="shared" si="17"/>
        <v>3.8000000000000075E-2</v>
      </c>
      <c r="W86" s="8">
        <f t="shared" si="18"/>
        <v>6.0929169840060931E-3</v>
      </c>
      <c r="X86" s="8">
        <f>W86*'Soil resampling and MOM'!$J$26</f>
        <v>4.2171363692498224E-3</v>
      </c>
      <c r="Y86" s="8">
        <f t="shared" si="19"/>
        <v>3.8000000000000074</v>
      </c>
      <c r="Z86" s="8">
        <f t="shared" si="20"/>
        <v>0.60929169840060926</v>
      </c>
      <c r="AA86" s="8">
        <f t="shared" si="21"/>
        <v>0.42171363692498226</v>
      </c>
      <c r="AB86" s="33" t="s">
        <v>304</v>
      </c>
      <c r="AC86">
        <f>VLOOKUP(AB86,'Meta-data'!$H$2:$J$10,2,0)</f>
        <v>40</v>
      </c>
      <c r="AD86">
        <f>VLOOKUP(AB86,'Meta-data'!$H$2:$J$10,3,0)</f>
        <v>20</v>
      </c>
      <c r="AE86" t="s">
        <v>778</v>
      </c>
    </row>
    <row r="87" spans="1:31" x14ac:dyDescent="0.2">
      <c r="A87" t="str">
        <f t="shared" si="22"/>
        <v>RK2Cb</v>
      </c>
      <c r="C87" t="s">
        <v>23</v>
      </c>
      <c r="D87" t="s">
        <v>301</v>
      </c>
      <c r="E87" t="s">
        <v>150</v>
      </c>
      <c r="F87" t="s">
        <v>135</v>
      </c>
      <c r="G87">
        <v>2021</v>
      </c>
      <c r="H87">
        <v>51</v>
      </c>
      <c r="I87" s="2" t="s">
        <v>775</v>
      </c>
      <c r="J87" t="s">
        <v>754</v>
      </c>
      <c r="K87" s="2" t="s">
        <v>131</v>
      </c>
      <c r="M87" s="33">
        <v>199.3</v>
      </c>
      <c r="N87" s="33">
        <v>123.1</v>
      </c>
      <c r="O87">
        <v>0</v>
      </c>
      <c r="P87" s="8">
        <f t="shared" si="15"/>
        <v>61.900893582453307</v>
      </c>
      <c r="Q87" s="33">
        <v>122.1</v>
      </c>
      <c r="R87" s="33">
        <v>0.6</v>
      </c>
      <c r="S87" s="8">
        <v>5</v>
      </c>
      <c r="T87" s="33">
        <v>4.76</v>
      </c>
      <c r="U87" s="8">
        <f t="shared" si="16"/>
        <v>0.24000000000000021</v>
      </c>
      <c r="V87" s="8">
        <f t="shared" si="17"/>
        <v>4.8000000000000043E-2</v>
      </c>
      <c r="W87" s="8">
        <f t="shared" si="18"/>
        <v>4.9140049140049139E-3</v>
      </c>
      <c r="X87" s="8">
        <f>W87*'Soil resampling and MOM'!$J$26</f>
        <v>3.401167108614875E-3</v>
      </c>
      <c r="Y87" s="8">
        <f t="shared" si="19"/>
        <v>4.8000000000000043</v>
      </c>
      <c r="Z87" s="8">
        <f t="shared" si="20"/>
        <v>0.49140049140049141</v>
      </c>
      <c r="AA87" s="8">
        <f t="shared" si="21"/>
        <v>0.34011671086148748</v>
      </c>
      <c r="AB87" s="33" t="s">
        <v>304</v>
      </c>
      <c r="AC87">
        <f>VLOOKUP(AB87,'Meta-data'!$H$2:$J$10,2,0)</f>
        <v>40</v>
      </c>
      <c r="AD87">
        <f>VLOOKUP(AB87,'Meta-data'!$H$2:$J$10,3,0)</f>
        <v>20</v>
      </c>
      <c r="AE87" t="s">
        <v>778</v>
      </c>
    </row>
    <row r="88" spans="1:31" x14ac:dyDescent="0.2">
      <c r="A88" t="str">
        <f t="shared" si="22"/>
        <v>RK2Cc</v>
      </c>
      <c r="C88" t="s">
        <v>23</v>
      </c>
      <c r="D88" t="s">
        <v>301</v>
      </c>
      <c r="E88" t="s">
        <v>150</v>
      </c>
      <c r="F88" t="s">
        <v>220</v>
      </c>
      <c r="G88">
        <v>2021</v>
      </c>
      <c r="H88">
        <v>51</v>
      </c>
      <c r="I88" s="2" t="s">
        <v>775</v>
      </c>
      <c r="J88" t="s">
        <v>754</v>
      </c>
      <c r="K88" s="2" t="s">
        <v>131</v>
      </c>
      <c r="M88" s="33">
        <v>184.1</v>
      </c>
      <c r="N88" s="33">
        <v>118.9</v>
      </c>
      <c r="O88">
        <v>0</v>
      </c>
      <c r="P88" s="8">
        <f t="shared" si="15"/>
        <v>54.835996635828408</v>
      </c>
      <c r="Q88" s="33">
        <v>117.2</v>
      </c>
      <c r="R88" s="33">
        <v>0.6</v>
      </c>
      <c r="S88" s="8">
        <v>5</v>
      </c>
      <c r="T88" s="33">
        <v>4.78</v>
      </c>
      <c r="U88" s="8">
        <f t="shared" si="16"/>
        <v>0.21999999999999975</v>
      </c>
      <c r="V88" s="8">
        <f t="shared" si="17"/>
        <v>4.3999999999999949E-2</v>
      </c>
      <c r="W88" s="8">
        <f t="shared" si="18"/>
        <v>5.1194539249146756E-3</v>
      </c>
      <c r="X88" s="8">
        <f>W88*'Soil resampling and MOM'!$J$26</f>
        <v>3.5433660747600363E-3</v>
      </c>
      <c r="Y88" s="8">
        <f t="shared" si="19"/>
        <v>4.399999999999995</v>
      </c>
      <c r="Z88" s="8">
        <f t="shared" si="20"/>
        <v>0.51194539249146753</v>
      </c>
      <c r="AA88" s="8">
        <f t="shared" si="21"/>
        <v>0.35433660747600365</v>
      </c>
      <c r="AB88" s="33" t="s">
        <v>795</v>
      </c>
      <c r="AC88">
        <f>VLOOKUP(AB88,'Meta-data'!$H$2:$J$10,2,0)</f>
        <v>20</v>
      </c>
      <c r="AD88">
        <f>VLOOKUP(AB88,'Meta-data'!$H$2:$J$10,3,0)</f>
        <v>10</v>
      </c>
      <c r="AE88" t="s">
        <v>778</v>
      </c>
    </row>
    <row r="89" spans="1:31" x14ac:dyDescent="0.2">
      <c r="A89" t="str">
        <f t="shared" si="22"/>
        <v>RK2Cd</v>
      </c>
      <c r="C89" t="s">
        <v>23</v>
      </c>
      <c r="D89" t="s">
        <v>301</v>
      </c>
      <c r="E89" t="s">
        <v>150</v>
      </c>
      <c r="F89" t="s">
        <v>221</v>
      </c>
      <c r="G89">
        <v>2021</v>
      </c>
      <c r="H89">
        <v>51</v>
      </c>
      <c r="I89" s="2" t="s">
        <v>775</v>
      </c>
      <c r="J89" t="s">
        <v>754</v>
      </c>
      <c r="K89" s="2" t="s">
        <v>131</v>
      </c>
      <c r="M89" s="33">
        <v>147.4</v>
      </c>
      <c r="N89" s="33">
        <v>70.400000000000006</v>
      </c>
      <c r="O89">
        <v>0</v>
      </c>
      <c r="P89" s="8">
        <f t="shared" si="15"/>
        <v>109.375</v>
      </c>
      <c r="Q89" s="33">
        <v>66.900000000000006</v>
      </c>
      <c r="R89" s="33">
        <v>2.5999999999999996</v>
      </c>
      <c r="S89" s="8">
        <v>5</v>
      </c>
      <c r="T89" s="33">
        <v>4.62</v>
      </c>
      <c r="U89" s="8">
        <f t="shared" si="16"/>
        <v>0.37999999999999989</v>
      </c>
      <c r="V89" s="8">
        <f t="shared" si="17"/>
        <v>7.5999999999999984E-2</v>
      </c>
      <c r="W89" s="8">
        <f t="shared" si="18"/>
        <v>3.8863976083707015E-2</v>
      </c>
      <c r="X89" s="8">
        <f>W89*'Soil resampling and MOM'!$J$26</f>
        <v>2.6899215503260538E-2</v>
      </c>
      <c r="Y89" s="8">
        <f t="shared" si="19"/>
        <v>7.5999999999999988</v>
      </c>
      <c r="Z89" s="8">
        <f t="shared" si="20"/>
        <v>3.8863976083707015</v>
      </c>
      <c r="AA89" s="8">
        <f t="shared" si="21"/>
        <v>2.6899215503260536</v>
      </c>
      <c r="AB89" s="33" t="s">
        <v>304</v>
      </c>
      <c r="AC89">
        <f>VLOOKUP(AB89,'Meta-data'!$H$2:$J$10,2,0)</f>
        <v>40</v>
      </c>
      <c r="AD89">
        <f>VLOOKUP(AB89,'Meta-data'!$H$2:$J$10,3,0)</f>
        <v>20</v>
      </c>
      <c r="AE89" t="s">
        <v>778</v>
      </c>
    </row>
    <row r="90" spans="1:31" x14ac:dyDescent="0.2">
      <c r="A90" t="str">
        <f t="shared" si="22"/>
        <v>RK3Ca</v>
      </c>
      <c r="C90" t="s">
        <v>23</v>
      </c>
      <c r="D90" t="s">
        <v>301</v>
      </c>
      <c r="E90" t="s">
        <v>151</v>
      </c>
      <c r="F90" t="s">
        <v>134</v>
      </c>
      <c r="G90">
        <v>2021</v>
      </c>
      <c r="H90">
        <v>51</v>
      </c>
      <c r="I90" s="2" t="s">
        <v>775</v>
      </c>
      <c r="J90" t="s">
        <v>754</v>
      </c>
      <c r="K90" s="2" t="s">
        <v>131</v>
      </c>
      <c r="M90" s="33" t="s">
        <v>113</v>
      </c>
      <c r="N90" s="33" t="s">
        <v>113</v>
      </c>
      <c r="O90" s="2" t="s">
        <v>113</v>
      </c>
      <c r="P90" s="2" t="s">
        <v>113</v>
      </c>
      <c r="Q90" s="33" t="s">
        <v>113</v>
      </c>
      <c r="R90" s="33" t="s">
        <v>113</v>
      </c>
      <c r="S90" s="8">
        <v>5</v>
      </c>
      <c r="T90" s="33" t="s">
        <v>113</v>
      </c>
      <c r="U90" s="33" t="s">
        <v>113</v>
      </c>
      <c r="V90" s="33" t="s">
        <v>113</v>
      </c>
      <c r="W90" s="33" t="s">
        <v>113</v>
      </c>
      <c r="X90" s="33" t="s">
        <v>113</v>
      </c>
      <c r="Y90" s="33" t="s">
        <v>113</v>
      </c>
      <c r="Z90" s="33" t="s">
        <v>113</v>
      </c>
      <c r="AA90" s="33" t="s">
        <v>113</v>
      </c>
      <c r="AB90" s="33" t="s">
        <v>113</v>
      </c>
      <c r="AC90" s="33" t="s">
        <v>113</v>
      </c>
      <c r="AD90" s="33" t="s">
        <v>113</v>
      </c>
      <c r="AE90" t="s">
        <v>779</v>
      </c>
    </row>
    <row r="91" spans="1:31" x14ac:dyDescent="0.2">
      <c r="A91" t="str">
        <f t="shared" si="22"/>
        <v>RK3Cb</v>
      </c>
      <c r="C91" t="s">
        <v>23</v>
      </c>
      <c r="D91" t="s">
        <v>301</v>
      </c>
      <c r="E91" t="s">
        <v>151</v>
      </c>
      <c r="F91" t="s">
        <v>135</v>
      </c>
      <c r="G91">
        <v>2021</v>
      </c>
      <c r="H91">
        <v>51</v>
      </c>
      <c r="I91" s="2" t="s">
        <v>775</v>
      </c>
      <c r="J91" t="s">
        <v>754</v>
      </c>
      <c r="K91" s="2" t="s">
        <v>131</v>
      </c>
      <c r="M91" s="33" t="s">
        <v>113</v>
      </c>
      <c r="N91" s="33" t="s">
        <v>113</v>
      </c>
      <c r="O91" s="2" t="s">
        <v>113</v>
      </c>
      <c r="P91" s="2" t="s">
        <v>113</v>
      </c>
      <c r="Q91" s="33" t="s">
        <v>113</v>
      </c>
      <c r="R91" s="33" t="s">
        <v>113</v>
      </c>
      <c r="S91" s="8">
        <v>5</v>
      </c>
      <c r="T91" s="33" t="s">
        <v>113</v>
      </c>
      <c r="U91" s="33" t="s">
        <v>113</v>
      </c>
      <c r="V91" s="33" t="s">
        <v>113</v>
      </c>
      <c r="W91" s="33" t="s">
        <v>113</v>
      </c>
      <c r="X91" s="33" t="s">
        <v>113</v>
      </c>
      <c r="Y91" s="33" t="s">
        <v>113</v>
      </c>
      <c r="Z91" s="33" t="s">
        <v>113</v>
      </c>
      <c r="AA91" s="33" t="s">
        <v>113</v>
      </c>
      <c r="AB91" s="33" t="s">
        <v>113</v>
      </c>
      <c r="AC91" s="33" t="s">
        <v>113</v>
      </c>
      <c r="AD91" s="33" t="s">
        <v>113</v>
      </c>
      <c r="AE91" t="s">
        <v>779</v>
      </c>
    </row>
    <row r="92" spans="1:31" x14ac:dyDescent="0.2">
      <c r="A92" t="str">
        <f t="shared" si="22"/>
        <v>RK3Cc</v>
      </c>
      <c r="C92" t="s">
        <v>23</v>
      </c>
      <c r="D92" t="s">
        <v>301</v>
      </c>
      <c r="E92" t="s">
        <v>151</v>
      </c>
      <c r="F92" t="s">
        <v>220</v>
      </c>
      <c r="G92">
        <v>2021</v>
      </c>
      <c r="H92">
        <v>51</v>
      </c>
      <c r="I92" s="2" t="s">
        <v>775</v>
      </c>
      <c r="J92" t="s">
        <v>754</v>
      </c>
      <c r="K92" s="2" t="s">
        <v>131</v>
      </c>
      <c r="M92" s="33" t="s">
        <v>113</v>
      </c>
      <c r="N92" s="33" t="s">
        <v>113</v>
      </c>
      <c r="O92" s="2" t="s">
        <v>113</v>
      </c>
      <c r="P92" s="2" t="s">
        <v>113</v>
      </c>
      <c r="Q92" s="33" t="s">
        <v>113</v>
      </c>
      <c r="R92" s="33" t="s">
        <v>113</v>
      </c>
      <c r="S92" s="8">
        <v>5</v>
      </c>
      <c r="T92" s="33" t="s">
        <v>113</v>
      </c>
      <c r="U92" s="33" t="s">
        <v>113</v>
      </c>
      <c r="V92" s="33" t="s">
        <v>113</v>
      </c>
      <c r="W92" s="33" t="s">
        <v>113</v>
      </c>
      <c r="X92" s="33" t="s">
        <v>113</v>
      </c>
      <c r="Y92" s="33" t="s">
        <v>113</v>
      </c>
      <c r="Z92" s="33" t="s">
        <v>113</v>
      </c>
      <c r="AA92" s="33" t="s">
        <v>113</v>
      </c>
      <c r="AB92" s="33" t="s">
        <v>113</v>
      </c>
      <c r="AC92" s="33" t="s">
        <v>113</v>
      </c>
      <c r="AD92" s="33" t="s">
        <v>113</v>
      </c>
      <c r="AE92" t="s">
        <v>779</v>
      </c>
    </row>
    <row r="93" spans="1:31" x14ac:dyDescent="0.2">
      <c r="A93" t="str">
        <f t="shared" si="22"/>
        <v>RK3Cd</v>
      </c>
      <c r="C93" t="s">
        <v>23</v>
      </c>
      <c r="D93" t="s">
        <v>301</v>
      </c>
      <c r="E93" t="s">
        <v>151</v>
      </c>
      <c r="F93" t="s">
        <v>221</v>
      </c>
      <c r="G93">
        <v>2021</v>
      </c>
      <c r="H93">
        <v>51</v>
      </c>
      <c r="I93" s="2" t="s">
        <v>775</v>
      </c>
      <c r="J93" t="s">
        <v>754</v>
      </c>
      <c r="K93" s="2" t="s">
        <v>131</v>
      </c>
      <c r="M93" s="33" t="s">
        <v>113</v>
      </c>
      <c r="N93" s="33" t="s">
        <v>113</v>
      </c>
      <c r="O93" s="2" t="s">
        <v>113</v>
      </c>
      <c r="P93" s="2" t="s">
        <v>113</v>
      </c>
      <c r="Q93" s="33" t="s">
        <v>113</v>
      </c>
      <c r="R93" s="33" t="s">
        <v>113</v>
      </c>
      <c r="S93" s="8">
        <v>5</v>
      </c>
      <c r="T93" s="33" t="s">
        <v>113</v>
      </c>
      <c r="U93" s="33" t="s">
        <v>113</v>
      </c>
      <c r="V93" s="33" t="s">
        <v>113</v>
      </c>
      <c r="W93" s="33" t="s">
        <v>113</v>
      </c>
      <c r="X93" s="33" t="s">
        <v>113</v>
      </c>
      <c r="Y93" s="33" t="s">
        <v>113</v>
      </c>
      <c r="Z93" s="33" t="s">
        <v>113</v>
      </c>
      <c r="AA93" s="33" t="s">
        <v>113</v>
      </c>
      <c r="AB93" s="33" t="s">
        <v>113</v>
      </c>
      <c r="AC93" s="33" t="s">
        <v>113</v>
      </c>
      <c r="AD93" s="33" t="s">
        <v>113</v>
      </c>
      <c r="AE93" t="s">
        <v>779</v>
      </c>
    </row>
    <row r="94" spans="1:31" x14ac:dyDescent="0.2">
      <c r="A94" t="str">
        <f t="shared" si="22"/>
        <v>RK4Ca</v>
      </c>
      <c r="C94" t="s">
        <v>23</v>
      </c>
      <c r="D94" t="s">
        <v>301</v>
      </c>
      <c r="E94" t="s">
        <v>152</v>
      </c>
      <c r="F94" t="s">
        <v>134</v>
      </c>
      <c r="G94">
        <v>2021</v>
      </c>
      <c r="H94">
        <v>51</v>
      </c>
      <c r="I94" s="2" t="s">
        <v>775</v>
      </c>
      <c r="J94" t="s">
        <v>754</v>
      </c>
      <c r="K94" s="2" t="s">
        <v>131</v>
      </c>
      <c r="M94" s="33">
        <v>276.39999999999998</v>
      </c>
      <c r="N94" s="33">
        <v>153.80000000000001</v>
      </c>
      <c r="O94">
        <v>0</v>
      </c>
      <c r="P94" s="8">
        <f t="shared" ref="P94:P121" si="23">((M94-O94)-(N94-O94))/(N94-O94)*100</f>
        <v>79.713914174252238</v>
      </c>
      <c r="Q94" s="33">
        <v>135</v>
      </c>
      <c r="R94" s="33">
        <v>8.1</v>
      </c>
      <c r="S94" s="8">
        <v>5</v>
      </c>
      <c r="T94" s="33">
        <v>4.66</v>
      </c>
      <c r="U94" s="8">
        <f t="shared" ref="U94:U121" si="24">S94-T94</f>
        <v>0.33999999999999986</v>
      </c>
      <c r="V94" s="8">
        <f t="shared" ref="V94:V121" si="25">U94/S94</f>
        <v>6.7999999999999977E-2</v>
      </c>
      <c r="W94" s="8">
        <f t="shared" ref="W94:W121" si="26">R94/Q94</f>
        <v>0.06</v>
      </c>
      <c r="X94" s="8">
        <f>W94*'Soil resampling and MOM'!$J$26</f>
        <v>4.1528250396187627E-2</v>
      </c>
      <c r="Y94" s="8">
        <f t="shared" ref="Y94:Y121" si="27">V94*100</f>
        <v>6.799999999999998</v>
      </c>
      <c r="Z94" s="8">
        <f t="shared" ref="Z94:Z121" si="28">W94*100</f>
        <v>6</v>
      </c>
      <c r="AA94" s="8">
        <f t="shared" ref="AA94:AA121" si="29">X94*100</f>
        <v>4.1528250396187625</v>
      </c>
      <c r="AB94" s="33" t="s">
        <v>304</v>
      </c>
      <c r="AC94">
        <f>VLOOKUP(AB94,'Meta-data'!$H$2:$J$10,2,0)</f>
        <v>40</v>
      </c>
      <c r="AD94">
        <f>VLOOKUP(AB94,'Meta-data'!$H$2:$J$10,3,0)</f>
        <v>20</v>
      </c>
      <c r="AE94" t="s">
        <v>778</v>
      </c>
    </row>
    <row r="95" spans="1:31" x14ac:dyDescent="0.2">
      <c r="A95" t="str">
        <f t="shared" si="22"/>
        <v>RK4Cb</v>
      </c>
      <c r="C95" t="s">
        <v>23</v>
      </c>
      <c r="D95" t="s">
        <v>301</v>
      </c>
      <c r="E95" t="s">
        <v>152</v>
      </c>
      <c r="F95" t="s">
        <v>135</v>
      </c>
      <c r="G95">
        <v>2021</v>
      </c>
      <c r="H95">
        <v>51</v>
      </c>
      <c r="I95" s="2" t="s">
        <v>775</v>
      </c>
      <c r="J95" t="s">
        <v>754</v>
      </c>
      <c r="K95" s="2" t="s">
        <v>131</v>
      </c>
      <c r="M95" s="33">
        <v>264.8</v>
      </c>
      <c r="N95" s="33">
        <v>154.9</v>
      </c>
      <c r="O95">
        <v>0</v>
      </c>
      <c r="P95" s="8">
        <f t="shared" si="23"/>
        <v>70.948999354422199</v>
      </c>
      <c r="Q95" s="33">
        <v>152.19999999999999</v>
      </c>
      <c r="R95" s="33">
        <v>2.2000000000000002</v>
      </c>
      <c r="S95" s="8">
        <v>5</v>
      </c>
      <c r="T95" s="33">
        <v>4.63</v>
      </c>
      <c r="U95" s="8">
        <f t="shared" si="24"/>
        <v>0.37000000000000011</v>
      </c>
      <c r="V95" s="8">
        <f t="shared" si="25"/>
        <v>7.4000000000000024E-2</v>
      </c>
      <c r="W95" s="8">
        <f t="shared" si="26"/>
        <v>1.4454664914586073E-2</v>
      </c>
      <c r="X95" s="8">
        <f>W95*'Soil resampling and MOM'!$J$26</f>
        <v>1.0004615732765308E-2</v>
      </c>
      <c r="Y95" s="8">
        <f t="shared" si="27"/>
        <v>7.4000000000000021</v>
      </c>
      <c r="Z95" s="8">
        <f t="shared" si="28"/>
        <v>1.4454664914586073</v>
      </c>
      <c r="AA95" s="8">
        <f t="shared" si="29"/>
        <v>1.0004615732765307</v>
      </c>
      <c r="AB95" s="33" t="s">
        <v>294</v>
      </c>
      <c r="AC95">
        <f>VLOOKUP(AB95,'Meta-data'!$H$2:$J$10,2,0)</f>
        <v>30</v>
      </c>
      <c r="AD95">
        <f>VLOOKUP(AB95,'Meta-data'!$H$2:$J$10,3,0)</f>
        <v>30</v>
      </c>
      <c r="AE95" t="s">
        <v>778</v>
      </c>
    </row>
    <row r="96" spans="1:31" x14ac:dyDescent="0.2">
      <c r="A96" t="str">
        <f t="shared" si="22"/>
        <v>RK4Cc</v>
      </c>
      <c r="C96" t="s">
        <v>23</v>
      </c>
      <c r="D96" t="s">
        <v>301</v>
      </c>
      <c r="E96" t="s">
        <v>152</v>
      </c>
      <c r="F96" t="s">
        <v>220</v>
      </c>
      <c r="G96">
        <v>2021</v>
      </c>
      <c r="H96">
        <v>51</v>
      </c>
      <c r="I96" s="2" t="s">
        <v>775</v>
      </c>
      <c r="J96" t="s">
        <v>754</v>
      </c>
      <c r="K96" s="2" t="s">
        <v>131</v>
      </c>
      <c r="M96" s="33">
        <v>234.2</v>
      </c>
      <c r="N96" s="33">
        <v>122.3</v>
      </c>
      <c r="O96">
        <v>0</v>
      </c>
      <c r="P96" s="8">
        <f t="shared" si="23"/>
        <v>91.496320523303339</v>
      </c>
      <c r="Q96" s="33">
        <v>107.6</v>
      </c>
      <c r="R96" s="33">
        <v>9.1</v>
      </c>
      <c r="S96" s="8">
        <v>5</v>
      </c>
      <c r="T96" s="33">
        <v>4.4400000000000004</v>
      </c>
      <c r="U96" s="8">
        <f t="shared" si="24"/>
        <v>0.55999999999999961</v>
      </c>
      <c r="V96" s="8">
        <f t="shared" si="25"/>
        <v>0.11199999999999992</v>
      </c>
      <c r="W96" s="8">
        <f t="shared" si="26"/>
        <v>8.4572490706319697E-2</v>
      </c>
      <c r="X96" s="8">
        <f>W96*'Soil resampling and MOM'!$J$26</f>
        <v>5.8535792844688253E-2</v>
      </c>
      <c r="Y96" s="8">
        <f t="shared" si="27"/>
        <v>11.199999999999992</v>
      </c>
      <c r="Z96" s="8">
        <f t="shared" si="28"/>
        <v>8.4572490706319705</v>
      </c>
      <c r="AA96" s="8">
        <f t="shared" si="29"/>
        <v>5.8535792844688253</v>
      </c>
      <c r="AB96" s="33" t="s">
        <v>295</v>
      </c>
      <c r="AC96">
        <f>VLOOKUP(AB96,'Meta-data'!$H$2:$J$10,2,0)</f>
        <v>60</v>
      </c>
      <c r="AD96">
        <f>VLOOKUP(AB96,'Meta-data'!$H$2:$J$10,3,0)</f>
        <v>30</v>
      </c>
      <c r="AE96" t="s">
        <v>778</v>
      </c>
    </row>
    <row r="97" spans="1:31" x14ac:dyDescent="0.2">
      <c r="A97" t="str">
        <f t="shared" si="22"/>
        <v>RK4Cd</v>
      </c>
      <c r="C97" t="s">
        <v>23</v>
      </c>
      <c r="D97" t="s">
        <v>301</v>
      </c>
      <c r="E97" t="s">
        <v>152</v>
      </c>
      <c r="F97" t="s">
        <v>221</v>
      </c>
      <c r="G97">
        <v>2021</v>
      </c>
      <c r="H97">
        <v>51</v>
      </c>
      <c r="I97" s="2" t="s">
        <v>775</v>
      </c>
      <c r="J97" t="s">
        <v>754</v>
      </c>
      <c r="K97" s="2" t="s">
        <v>131</v>
      </c>
      <c r="M97" s="33">
        <v>231.4</v>
      </c>
      <c r="N97" s="33">
        <v>152.6</v>
      </c>
      <c r="O97">
        <v>0</v>
      </c>
      <c r="P97" s="8">
        <f t="shared" si="23"/>
        <v>51.638269986893846</v>
      </c>
      <c r="Q97" s="33">
        <v>148.4</v>
      </c>
      <c r="R97" s="33">
        <v>2.6</v>
      </c>
      <c r="S97" s="8">
        <v>5</v>
      </c>
      <c r="T97" s="33">
        <v>4.67</v>
      </c>
      <c r="U97" s="8">
        <f t="shared" si="24"/>
        <v>0.33000000000000007</v>
      </c>
      <c r="V97" s="8">
        <f t="shared" si="25"/>
        <v>6.6000000000000017E-2</v>
      </c>
      <c r="W97" s="8">
        <f t="shared" si="26"/>
        <v>1.7520215633423181E-2</v>
      </c>
      <c r="X97" s="8">
        <f>W97*'Soil resampling and MOM'!$J$26</f>
        <v>1.2126398363666647E-2</v>
      </c>
      <c r="Y97" s="8">
        <f t="shared" si="27"/>
        <v>6.6000000000000014</v>
      </c>
      <c r="Z97" s="8">
        <f t="shared" si="28"/>
        <v>1.7520215633423182</v>
      </c>
      <c r="AA97" s="8">
        <f t="shared" si="29"/>
        <v>1.2126398363666646</v>
      </c>
      <c r="AB97" s="33" t="s">
        <v>795</v>
      </c>
      <c r="AC97">
        <f>VLOOKUP(AB97,'Meta-data'!$H$2:$J$10,2,0)</f>
        <v>20</v>
      </c>
      <c r="AD97">
        <f>VLOOKUP(AB97,'Meta-data'!$H$2:$J$10,3,0)</f>
        <v>10</v>
      </c>
      <c r="AE97" t="s">
        <v>778</v>
      </c>
    </row>
    <row r="98" spans="1:31" x14ac:dyDescent="0.2">
      <c r="A98" t="str">
        <f t="shared" si="22"/>
        <v>DM1Ea</v>
      </c>
      <c r="C98" t="s">
        <v>24</v>
      </c>
      <c r="D98" t="s">
        <v>302</v>
      </c>
      <c r="E98" t="s">
        <v>145</v>
      </c>
      <c r="F98" t="s">
        <v>134</v>
      </c>
      <c r="G98">
        <v>2021</v>
      </c>
      <c r="H98">
        <v>51</v>
      </c>
      <c r="I98" s="2" t="s">
        <v>775</v>
      </c>
      <c r="J98" s="2" t="s">
        <v>753</v>
      </c>
      <c r="K98" s="2" t="s">
        <v>777</v>
      </c>
      <c r="M98" s="33">
        <v>963.2</v>
      </c>
      <c r="N98" s="33">
        <v>607.29999999999995</v>
      </c>
      <c r="O98">
        <v>0</v>
      </c>
      <c r="P98" s="8">
        <f t="shared" si="23"/>
        <v>58.603655524452513</v>
      </c>
      <c r="Q98" s="33">
        <v>566.30000000000007</v>
      </c>
      <c r="R98" s="33">
        <v>32.600000000000009</v>
      </c>
      <c r="S98" s="8">
        <v>10</v>
      </c>
      <c r="T98" s="33">
        <v>9.3500000000000014</v>
      </c>
      <c r="U98" s="8">
        <f t="shared" si="24"/>
        <v>0.64999999999999858</v>
      </c>
      <c r="V98" s="8">
        <f t="shared" si="25"/>
        <v>6.4999999999999863E-2</v>
      </c>
      <c r="W98" s="8">
        <f t="shared" si="26"/>
        <v>5.7566660780505041E-2</v>
      </c>
      <c r="X98" s="8">
        <f>W98*'Soil resampling and MOM'!$J$26</f>
        <v>3.984404505608679E-2</v>
      </c>
      <c r="Y98" s="8">
        <f t="shared" si="27"/>
        <v>6.4999999999999867</v>
      </c>
      <c r="Z98" s="8">
        <f t="shared" si="28"/>
        <v>5.7566660780505039</v>
      </c>
      <c r="AA98" s="8">
        <f t="shared" si="29"/>
        <v>3.984404505608679</v>
      </c>
      <c r="AB98" s="33" t="s">
        <v>794</v>
      </c>
      <c r="AC98">
        <f>VLOOKUP(AB98,'Meta-data'!$H$2:$J$10,2,0)</f>
        <v>10</v>
      </c>
      <c r="AD98">
        <f>VLOOKUP(AB98,'Meta-data'!$H$2:$J$10,3,0)</f>
        <v>30</v>
      </c>
      <c r="AE98" t="s">
        <v>778</v>
      </c>
    </row>
    <row r="99" spans="1:31" x14ac:dyDescent="0.2">
      <c r="A99" t="str">
        <f t="shared" si="22"/>
        <v>DM1Eb</v>
      </c>
      <c r="C99" t="s">
        <v>24</v>
      </c>
      <c r="D99" t="s">
        <v>302</v>
      </c>
      <c r="E99" t="s">
        <v>145</v>
      </c>
      <c r="F99" t="s">
        <v>135</v>
      </c>
      <c r="G99">
        <v>2021</v>
      </c>
      <c r="H99">
        <v>51</v>
      </c>
      <c r="I99" s="2" t="s">
        <v>775</v>
      </c>
      <c r="J99" s="2" t="s">
        <v>753</v>
      </c>
      <c r="K99" s="2" t="s">
        <v>777</v>
      </c>
      <c r="M99" s="33">
        <v>999.40000000000009</v>
      </c>
      <c r="N99" s="33">
        <v>660.09999999999991</v>
      </c>
      <c r="O99">
        <v>0</v>
      </c>
      <c r="P99" s="8">
        <f t="shared" si="23"/>
        <v>51.401302832904136</v>
      </c>
      <c r="Q99" s="33">
        <v>602.09999999999991</v>
      </c>
      <c r="R99" s="33">
        <v>47.7</v>
      </c>
      <c r="S99" s="8">
        <v>10</v>
      </c>
      <c r="T99" s="33">
        <v>9.57</v>
      </c>
      <c r="U99" s="8">
        <f t="shared" si="24"/>
        <v>0.42999999999999972</v>
      </c>
      <c r="V99" s="8">
        <f t="shared" si="25"/>
        <v>4.2999999999999969E-2</v>
      </c>
      <c r="W99" s="8">
        <f t="shared" si="26"/>
        <v>7.9222720478325875E-2</v>
      </c>
      <c r="X99" s="8">
        <f>W99*'Soil resampling and MOM'!$J$26</f>
        <v>5.4833016218184968E-2</v>
      </c>
      <c r="Y99" s="8">
        <f t="shared" si="27"/>
        <v>4.2999999999999972</v>
      </c>
      <c r="Z99" s="8">
        <f t="shared" si="28"/>
        <v>7.9222720478325872</v>
      </c>
      <c r="AA99" s="8">
        <f t="shared" si="29"/>
        <v>5.4833016218184971</v>
      </c>
      <c r="AB99" s="33" t="s">
        <v>304</v>
      </c>
      <c r="AC99">
        <f>VLOOKUP(AB99,'Meta-data'!$H$2:$J$10,2,0)</f>
        <v>40</v>
      </c>
      <c r="AD99">
        <f>VLOOKUP(AB99,'Meta-data'!$H$2:$J$10,3,0)</f>
        <v>20</v>
      </c>
      <c r="AE99" t="s">
        <v>778</v>
      </c>
    </row>
    <row r="100" spans="1:31" x14ac:dyDescent="0.2">
      <c r="A100" t="str">
        <f t="shared" si="22"/>
        <v>DM1Ec</v>
      </c>
      <c r="C100" t="s">
        <v>24</v>
      </c>
      <c r="D100" t="s">
        <v>302</v>
      </c>
      <c r="E100" t="s">
        <v>145</v>
      </c>
      <c r="F100" t="s">
        <v>220</v>
      </c>
      <c r="G100">
        <v>2021</v>
      </c>
      <c r="H100">
        <v>51</v>
      </c>
      <c r="I100" s="2" t="s">
        <v>775</v>
      </c>
      <c r="J100" s="2" t="s">
        <v>753</v>
      </c>
      <c r="K100" s="2" t="s">
        <v>777</v>
      </c>
      <c r="M100" s="33">
        <v>890.9</v>
      </c>
      <c r="N100" s="33">
        <v>589.20000000000005</v>
      </c>
      <c r="O100">
        <v>0</v>
      </c>
      <c r="P100" s="8">
        <f t="shared" si="23"/>
        <v>51.205023761031889</v>
      </c>
      <c r="Q100" s="33">
        <v>536.1</v>
      </c>
      <c r="R100" s="33">
        <v>40.099999999999994</v>
      </c>
      <c r="S100" s="8">
        <v>10</v>
      </c>
      <c r="T100" s="33">
        <v>9.620000000000001</v>
      </c>
      <c r="U100" s="8">
        <f t="shared" si="24"/>
        <v>0.37999999999999901</v>
      </c>
      <c r="V100" s="8">
        <f t="shared" si="25"/>
        <v>3.7999999999999902E-2</v>
      </c>
      <c r="W100" s="8">
        <f t="shared" si="26"/>
        <v>7.479947770938257E-2</v>
      </c>
      <c r="X100" s="8">
        <f>W100*'Soil resampling and MOM'!$J$26</f>
        <v>5.1771523996988235E-2</v>
      </c>
      <c r="Y100" s="8">
        <f t="shared" si="27"/>
        <v>3.7999999999999901</v>
      </c>
      <c r="Z100" s="8">
        <f t="shared" si="28"/>
        <v>7.4799477709382574</v>
      </c>
      <c r="AA100" s="8">
        <f t="shared" si="29"/>
        <v>5.1771523996988238</v>
      </c>
      <c r="AB100" s="33" t="s">
        <v>304</v>
      </c>
      <c r="AC100">
        <f>VLOOKUP(AB100,'Meta-data'!$H$2:$J$10,2,0)</f>
        <v>40</v>
      </c>
      <c r="AD100">
        <f>VLOOKUP(AB100,'Meta-data'!$H$2:$J$10,3,0)</f>
        <v>20</v>
      </c>
      <c r="AE100" t="s">
        <v>778</v>
      </c>
    </row>
    <row r="101" spans="1:31" x14ac:dyDescent="0.2">
      <c r="A101" t="str">
        <f t="shared" si="22"/>
        <v>DM1Ed</v>
      </c>
      <c r="C101" t="s">
        <v>24</v>
      </c>
      <c r="D101" t="s">
        <v>302</v>
      </c>
      <c r="E101" t="s">
        <v>145</v>
      </c>
      <c r="F101" t="s">
        <v>221</v>
      </c>
      <c r="G101">
        <v>2021</v>
      </c>
      <c r="H101">
        <v>51</v>
      </c>
      <c r="I101" s="2" t="s">
        <v>775</v>
      </c>
      <c r="J101" s="2" t="s">
        <v>753</v>
      </c>
      <c r="K101" s="2" t="s">
        <v>777</v>
      </c>
      <c r="M101" s="33">
        <v>873.1</v>
      </c>
      <c r="N101" s="33">
        <v>557.79999999999995</v>
      </c>
      <c r="O101">
        <v>0</v>
      </c>
      <c r="P101" s="8">
        <f t="shared" si="23"/>
        <v>56.525636428827553</v>
      </c>
      <c r="Q101" s="33">
        <v>541.79999999999995</v>
      </c>
      <c r="R101" s="33">
        <v>8.3999999999999986</v>
      </c>
      <c r="S101" s="8">
        <v>10</v>
      </c>
      <c r="T101" s="33">
        <v>9.61</v>
      </c>
      <c r="U101" s="8">
        <f t="shared" si="24"/>
        <v>0.39000000000000057</v>
      </c>
      <c r="V101" s="8">
        <f t="shared" si="25"/>
        <v>3.9000000000000055E-2</v>
      </c>
      <c r="W101" s="8">
        <f t="shared" si="26"/>
        <v>1.5503875968992246E-2</v>
      </c>
      <c r="X101" s="8">
        <f>W101*'Soil resampling and MOM'!$J$26</f>
        <v>1.0730814055862434E-2</v>
      </c>
      <c r="Y101" s="8">
        <f t="shared" si="27"/>
        <v>3.9000000000000057</v>
      </c>
      <c r="Z101" s="8">
        <f t="shared" si="28"/>
        <v>1.5503875968992247</v>
      </c>
      <c r="AA101" s="8">
        <f t="shared" si="29"/>
        <v>1.0730814055862434</v>
      </c>
      <c r="AB101" s="33" t="s">
        <v>795</v>
      </c>
      <c r="AC101">
        <f>VLOOKUP(AB101,'Meta-data'!$H$2:$J$10,2,0)</f>
        <v>20</v>
      </c>
      <c r="AD101">
        <f>VLOOKUP(AB101,'Meta-data'!$H$2:$J$10,3,0)</f>
        <v>10</v>
      </c>
      <c r="AE101" t="s">
        <v>778</v>
      </c>
    </row>
    <row r="102" spans="1:31" x14ac:dyDescent="0.2">
      <c r="A102" t="str">
        <f t="shared" si="22"/>
        <v>DM2Ea</v>
      </c>
      <c r="C102" t="s">
        <v>24</v>
      </c>
      <c r="D102" t="s">
        <v>302</v>
      </c>
      <c r="E102" t="s">
        <v>146</v>
      </c>
      <c r="F102" t="s">
        <v>134</v>
      </c>
      <c r="G102">
        <v>2021</v>
      </c>
      <c r="H102">
        <v>51</v>
      </c>
      <c r="I102" s="2" t="s">
        <v>775</v>
      </c>
      <c r="J102" s="2" t="s">
        <v>753</v>
      </c>
      <c r="K102" s="2" t="s">
        <v>777</v>
      </c>
      <c r="M102" s="33">
        <v>978.3</v>
      </c>
      <c r="N102" s="33">
        <v>668.5</v>
      </c>
      <c r="O102">
        <v>0</v>
      </c>
      <c r="P102" s="8">
        <f t="shared" si="23"/>
        <v>46.342557965594608</v>
      </c>
      <c r="Q102" s="33">
        <v>653.79999999999995</v>
      </c>
      <c r="R102" s="33">
        <v>12.199999999999998</v>
      </c>
      <c r="S102" s="8">
        <v>10</v>
      </c>
      <c r="T102" s="33">
        <v>9.65</v>
      </c>
      <c r="U102" s="8">
        <f t="shared" si="24"/>
        <v>0.34999999999999964</v>
      </c>
      <c r="V102" s="8">
        <f t="shared" si="25"/>
        <v>3.4999999999999962E-2</v>
      </c>
      <c r="W102" s="8">
        <f t="shared" si="26"/>
        <v>1.8660140715815232E-2</v>
      </c>
      <c r="X102" s="8">
        <f>W102*'Soil resampling and MOM'!$J$26</f>
        <v>1.2915383267907846E-2</v>
      </c>
      <c r="Y102" s="8">
        <f t="shared" si="27"/>
        <v>3.499999999999996</v>
      </c>
      <c r="Z102" s="8">
        <f t="shared" si="28"/>
        <v>1.8660140715815232</v>
      </c>
      <c r="AA102" s="8">
        <f t="shared" si="29"/>
        <v>1.2915383267907845</v>
      </c>
      <c r="AB102" s="33" t="s">
        <v>794</v>
      </c>
      <c r="AC102">
        <f>VLOOKUP(AB102,'Meta-data'!$H$2:$J$10,2,0)</f>
        <v>10</v>
      </c>
      <c r="AD102">
        <f>VLOOKUP(AB102,'Meta-data'!$H$2:$J$10,3,0)</f>
        <v>30</v>
      </c>
      <c r="AE102" t="s">
        <v>778</v>
      </c>
    </row>
    <row r="103" spans="1:31" x14ac:dyDescent="0.2">
      <c r="A103" t="str">
        <f t="shared" si="22"/>
        <v>DM2Eb</v>
      </c>
      <c r="C103" t="s">
        <v>24</v>
      </c>
      <c r="D103" t="s">
        <v>302</v>
      </c>
      <c r="E103" t="s">
        <v>146</v>
      </c>
      <c r="F103" t="s">
        <v>135</v>
      </c>
      <c r="G103">
        <v>2021</v>
      </c>
      <c r="H103">
        <v>51</v>
      </c>
      <c r="I103" s="2" t="s">
        <v>775</v>
      </c>
      <c r="J103" s="2" t="s">
        <v>753</v>
      </c>
      <c r="K103" s="2" t="s">
        <v>777</v>
      </c>
      <c r="M103" s="33">
        <v>996.40000000000009</v>
      </c>
      <c r="N103" s="33">
        <v>700.19999999999993</v>
      </c>
      <c r="O103">
        <v>0</v>
      </c>
      <c r="P103" s="8">
        <f t="shared" si="23"/>
        <v>42.30219937160814</v>
      </c>
      <c r="Q103" s="33">
        <v>676.4</v>
      </c>
      <c r="R103" s="33">
        <v>19.399999999999999</v>
      </c>
      <c r="S103" s="8">
        <v>10</v>
      </c>
      <c r="T103" s="33">
        <v>9.67</v>
      </c>
      <c r="U103" s="8">
        <f t="shared" si="24"/>
        <v>0.33000000000000007</v>
      </c>
      <c r="V103" s="8">
        <f t="shared" si="25"/>
        <v>3.3000000000000008E-2</v>
      </c>
      <c r="W103" s="8">
        <f t="shared" si="26"/>
        <v>2.8681253696037846E-2</v>
      </c>
      <c r="X103" s="8">
        <f>W103*'Soil resampling and MOM'!$J$26</f>
        <v>1.9851371419427357E-2</v>
      </c>
      <c r="Y103" s="8">
        <f t="shared" si="27"/>
        <v>3.3000000000000007</v>
      </c>
      <c r="Z103" s="8">
        <f t="shared" si="28"/>
        <v>2.8681253696037845</v>
      </c>
      <c r="AA103" s="8">
        <f t="shared" si="29"/>
        <v>1.9851371419427357</v>
      </c>
      <c r="AB103" s="33" t="s">
        <v>294</v>
      </c>
      <c r="AC103">
        <f>VLOOKUP(AB103,'Meta-data'!$H$2:$J$10,2,0)</f>
        <v>30</v>
      </c>
      <c r="AD103">
        <f>VLOOKUP(AB103,'Meta-data'!$H$2:$J$10,3,0)</f>
        <v>30</v>
      </c>
      <c r="AE103" t="s">
        <v>778</v>
      </c>
    </row>
    <row r="104" spans="1:31" x14ac:dyDescent="0.2">
      <c r="A104" t="str">
        <f t="shared" si="22"/>
        <v>DM2Ec</v>
      </c>
      <c r="C104" t="s">
        <v>24</v>
      </c>
      <c r="D104" t="s">
        <v>302</v>
      </c>
      <c r="E104" t="s">
        <v>146</v>
      </c>
      <c r="F104" t="s">
        <v>220</v>
      </c>
      <c r="G104">
        <v>2021</v>
      </c>
      <c r="H104">
        <v>51</v>
      </c>
      <c r="I104" s="2" t="s">
        <v>775</v>
      </c>
      <c r="J104" s="2" t="s">
        <v>753</v>
      </c>
      <c r="K104" s="2" t="s">
        <v>777</v>
      </c>
      <c r="M104" s="33">
        <v>1084.5999999999999</v>
      </c>
      <c r="N104" s="33">
        <v>778.59999999999991</v>
      </c>
      <c r="O104">
        <v>0</v>
      </c>
      <c r="P104" s="8">
        <f t="shared" si="23"/>
        <v>39.301310043668124</v>
      </c>
      <c r="Q104" s="33">
        <v>768.90000000000009</v>
      </c>
      <c r="R104" s="33">
        <v>6.7</v>
      </c>
      <c r="S104" s="8">
        <v>10</v>
      </c>
      <c r="T104" s="33">
        <v>9.6900000000000013</v>
      </c>
      <c r="U104" s="8">
        <f t="shared" si="24"/>
        <v>0.30999999999999872</v>
      </c>
      <c r="V104" s="8">
        <f t="shared" si="25"/>
        <v>3.0999999999999871E-2</v>
      </c>
      <c r="W104" s="8">
        <f t="shared" si="26"/>
        <v>8.7137469111718026E-3</v>
      </c>
      <c r="X104" s="8">
        <f>W104*'Soil resampling and MOM'!$J$26</f>
        <v>6.0311110602691521E-3</v>
      </c>
      <c r="Y104" s="8">
        <f t="shared" si="27"/>
        <v>3.0999999999999872</v>
      </c>
      <c r="Z104" s="8">
        <f t="shared" si="28"/>
        <v>0.87137469111718024</v>
      </c>
      <c r="AA104" s="8">
        <f t="shared" si="29"/>
        <v>0.6031111060269152</v>
      </c>
      <c r="AB104" s="33" t="s">
        <v>295</v>
      </c>
      <c r="AC104">
        <f>VLOOKUP(AB104,'Meta-data'!$H$2:$J$10,2,0)</f>
        <v>60</v>
      </c>
      <c r="AD104">
        <f>VLOOKUP(AB104,'Meta-data'!$H$2:$J$10,3,0)</f>
        <v>30</v>
      </c>
      <c r="AE104" t="s">
        <v>778</v>
      </c>
    </row>
    <row r="105" spans="1:31" x14ac:dyDescent="0.2">
      <c r="A105" t="str">
        <f t="shared" si="22"/>
        <v>DM2Ed</v>
      </c>
      <c r="C105" t="s">
        <v>24</v>
      </c>
      <c r="D105" t="s">
        <v>302</v>
      </c>
      <c r="E105" t="s">
        <v>146</v>
      </c>
      <c r="F105" t="s">
        <v>221</v>
      </c>
      <c r="G105">
        <v>2021</v>
      </c>
      <c r="H105">
        <v>51</v>
      </c>
      <c r="I105" s="2" t="s">
        <v>775</v>
      </c>
      <c r="J105" s="2" t="s">
        <v>753</v>
      </c>
      <c r="K105" s="2" t="s">
        <v>777</v>
      </c>
      <c r="M105" s="33">
        <v>1080.7</v>
      </c>
      <c r="N105" s="33">
        <v>784.3</v>
      </c>
      <c r="O105">
        <v>0</v>
      </c>
      <c r="P105" s="8">
        <f t="shared" si="23"/>
        <v>37.79166135407371</v>
      </c>
      <c r="Q105" s="33">
        <v>762.90000000000009</v>
      </c>
      <c r="R105" s="33">
        <v>15</v>
      </c>
      <c r="S105" s="8">
        <v>10</v>
      </c>
      <c r="T105" s="33">
        <v>9.51</v>
      </c>
      <c r="U105" s="8">
        <f t="shared" si="24"/>
        <v>0.49000000000000021</v>
      </c>
      <c r="V105" s="8">
        <f t="shared" si="25"/>
        <v>4.9000000000000023E-2</v>
      </c>
      <c r="W105" s="8">
        <f t="shared" si="26"/>
        <v>1.9661816751867869E-2</v>
      </c>
      <c r="X105" s="8">
        <f>W105*'Soil resampling and MOM'!$J$26</f>
        <v>1.3608680821925422E-2</v>
      </c>
      <c r="Y105" s="8">
        <f t="shared" si="27"/>
        <v>4.9000000000000021</v>
      </c>
      <c r="Z105" s="8">
        <f t="shared" si="28"/>
        <v>1.9661816751867869</v>
      </c>
      <c r="AA105" s="8">
        <f t="shared" si="29"/>
        <v>1.3608680821925421</v>
      </c>
      <c r="AB105" s="33" t="s">
        <v>294</v>
      </c>
      <c r="AC105">
        <f>VLOOKUP(AB105,'Meta-data'!$H$2:$J$10,2,0)</f>
        <v>30</v>
      </c>
      <c r="AD105">
        <f>VLOOKUP(AB105,'Meta-data'!$H$2:$J$10,3,0)</f>
        <v>30</v>
      </c>
      <c r="AE105" t="s">
        <v>778</v>
      </c>
    </row>
    <row r="106" spans="1:31" x14ac:dyDescent="0.2">
      <c r="A106" t="str">
        <f t="shared" si="22"/>
        <v>DM3Ea</v>
      </c>
      <c r="C106" t="s">
        <v>24</v>
      </c>
      <c r="D106" t="s">
        <v>302</v>
      </c>
      <c r="E106" t="s">
        <v>147</v>
      </c>
      <c r="F106" t="s">
        <v>134</v>
      </c>
      <c r="G106">
        <v>2021</v>
      </c>
      <c r="H106">
        <v>51</v>
      </c>
      <c r="I106" s="2" t="s">
        <v>775</v>
      </c>
      <c r="J106" s="2" t="s">
        <v>753</v>
      </c>
      <c r="K106" s="2" t="s">
        <v>777</v>
      </c>
      <c r="M106" s="33">
        <v>974.5</v>
      </c>
      <c r="N106" s="33">
        <v>648.29999999999995</v>
      </c>
      <c r="O106">
        <v>0</v>
      </c>
      <c r="P106" s="8">
        <f t="shared" si="23"/>
        <v>50.316211630418032</v>
      </c>
      <c r="Q106" s="33">
        <v>631.1</v>
      </c>
      <c r="R106" s="33">
        <v>16.3</v>
      </c>
      <c r="S106" s="8">
        <v>10</v>
      </c>
      <c r="T106" s="33">
        <v>9.61</v>
      </c>
      <c r="U106" s="8">
        <f t="shared" si="24"/>
        <v>0.39000000000000057</v>
      </c>
      <c r="V106" s="8">
        <f t="shared" si="25"/>
        <v>3.9000000000000055E-2</v>
      </c>
      <c r="W106" s="8">
        <f t="shared" si="26"/>
        <v>2.5827919505625099E-2</v>
      </c>
      <c r="X106" s="8">
        <f>W106*'Soil resampling and MOM'!$J$26</f>
        <v>1.7876471807369627E-2</v>
      </c>
      <c r="Y106" s="8">
        <f t="shared" si="27"/>
        <v>3.9000000000000057</v>
      </c>
      <c r="Z106" s="8">
        <f t="shared" si="28"/>
        <v>2.5827919505625099</v>
      </c>
      <c r="AA106" s="8">
        <f t="shared" si="29"/>
        <v>1.7876471807369627</v>
      </c>
      <c r="AB106" s="33" t="s">
        <v>294</v>
      </c>
      <c r="AC106">
        <f>VLOOKUP(AB106,'Meta-data'!$H$2:$J$10,2,0)</f>
        <v>30</v>
      </c>
      <c r="AD106">
        <f>VLOOKUP(AB106,'Meta-data'!$H$2:$J$10,3,0)</f>
        <v>30</v>
      </c>
      <c r="AE106" t="s">
        <v>778</v>
      </c>
    </row>
    <row r="107" spans="1:31" x14ac:dyDescent="0.2">
      <c r="A107" t="str">
        <f t="shared" si="22"/>
        <v>DM3Eb</v>
      </c>
      <c r="C107" t="s">
        <v>24</v>
      </c>
      <c r="D107" t="s">
        <v>302</v>
      </c>
      <c r="E107" t="s">
        <v>147</v>
      </c>
      <c r="F107" t="s">
        <v>135</v>
      </c>
      <c r="G107">
        <v>2021</v>
      </c>
      <c r="H107">
        <v>51</v>
      </c>
      <c r="I107" s="2" t="s">
        <v>775</v>
      </c>
      <c r="J107" s="2" t="s">
        <v>753</v>
      </c>
      <c r="K107" s="2" t="s">
        <v>777</v>
      </c>
      <c r="M107" s="33">
        <v>1007.1999999999999</v>
      </c>
      <c r="N107" s="33">
        <v>654.70000000000005</v>
      </c>
      <c r="O107">
        <v>0</v>
      </c>
      <c r="P107" s="8">
        <f t="shared" si="23"/>
        <v>53.841454101114991</v>
      </c>
      <c r="Q107" s="33">
        <v>578.90000000000009</v>
      </c>
      <c r="R107" s="33">
        <v>36.799999999999997</v>
      </c>
      <c r="S107" s="8">
        <v>10</v>
      </c>
      <c r="T107" s="33">
        <v>9.6000000000000014</v>
      </c>
      <c r="U107" s="8">
        <f t="shared" si="24"/>
        <v>0.39999999999999858</v>
      </c>
      <c r="V107" s="8">
        <f t="shared" si="25"/>
        <v>3.9999999999999855E-2</v>
      </c>
      <c r="W107" s="8">
        <f t="shared" si="26"/>
        <v>6.3568837450336826E-2</v>
      </c>
      <c r="X107" s="8">
        <f>W107*'Soil resampling and MOM'!$J$26</f>
        <v>4.3998376650535617E-2</v>
      </c>
      <c r="Y107" s="8">
        <f t="shared" si="27"/>
        <v>3.9999999999999853</v>
      </c>
      <c r="Z107" s="8">
        <f t="shared" si="28"/>
        <v>6.3568837450336826</v>
      </c>
      <c r="AA107" s="8">
        <f t="shared" si="29"/>
        <v>4.3998376650535613</v>
      </c>
      <c r="AB107" s="33" t="s">
        <v>294</v>
      </c>
      <c r="AC107">
        <f>VLOOKUP(AB107,'Meta-data'!$H$2:$J$10,2,0)</f>
        <v>30</v>
      </c>
      <c r="AD107">
        <f>VLOOKUP(AB107,'Meta-data'!$H$2:$J$10,3,0)</f>
        <v>30</v>
      </c>
      <c r="AE107" t="s">
        <v>778</v>
      </c>
    </row>
    <row r="108" spans="1:31" x14ac:dyDescent="0.2">
      <c r="A108" t="str">
        <f t="shared" si="22"/>
        <v>DM3Ec</v>
      </c>
      <c r="C108" t="s">
        <v>24</v>
      </c>
      <c r="D108" t="s">
        <v>302</v>
      </c>
      <c r="E108" t="s">
        <v>147</v>
      </c>
      <c r="F108" t="s">
        <v>220</v>
      </c>
      <c r="G108">
        <v>2021</v>
      </c>
      <c r="H108">
        <v>51</v>
      </c>
      <c r="I108" s="2" t="s">
        <v>775</v>
      </c>
      <c r="J108" s="2" t="s">
        <v>753</v>
      </c>
      <c r="K108" s="2" t="s">
        <v>777</v>
      </c>
      <c r="M108" s="33">
        <v>1165.0999999999999</v>
      </c>
      <c r="N108" s="33">
        <v>823.2</v>
      </c>
      <c r="O108">
        <v>0</v>
      </c>
      <c r="P108" s="8">
        <f t="shared" si="23"/>
        <v>41.533041788143812</v>
      </c>
      <c r="Q108" s="33">
        <v>792.1</v>
      </c>
      <c r="R108" s="33">
        <v>26.299999999999997</v>
      </c>
      <c r="S108" s="8">
        <v>10</v>
      </c>
      <c r="T108" s="33">
        <v>9.65</v>
      </c>
      <c r="U108" s="8">
        <f t="shared" si="24"/>
        <v>0.34999999999999964</v>
      </c>
      <c r="V108" s="8">
        <f t="shared" si="25"/>
        <v>3.4999999999999962E-2</v>
      </c>
      <c r="W108" s="8">
        <f t="shared" si="26"/>
        <v>3.3202878424441355E-2</v>
      </c>
      <c r="X108" s="8">
        <f>W108*'Soil resampling and MOM'!$J$26</f>
        <v>2.2980957484739606E-2</v>
      </c>
      <c r="Y108" s="8">
        <f t="shared" si="27"/>
        <v>3.499999999999996</v>
      </c>
      <c r="Z108" s="8">
        <f t="shared" si="28"/>
        <v>3.3202878424441353</v>
      </c>
      <c r="AA108" s="8">
        <f t="shared" si="29"/>
        <v>2.2980957484739606</v>
      </c>
      <c r="AB108" s="33" t="s">
        <v>294</v>
      </c>
      <c r="AC108">
        <f>VLOOKUP(AB108,'Meta-data'!$H$2:$J$10,2,0)</f>
        <v>30</v>
      </c>
      <c r="AD108">
        <f>VLOOKUP(AB108,'Meta-data'!$H$2:$J$10,3,0)</f>
        <v>30</v>
      </c>
      <c r="AE108" t="s">
        <v>778</v>
      </c>
    </row>
    <row r="109" spans="1:31" x14ac:dyDescent="0.2">
      <c r="A109" t="str">
        <f t="shared" si="22"/>
        <v>DM3Ed</v>
      </c>
      <c r="C109" t="s">
        <v>24</v>
      </c>
      <c r="D109" t="s">
        <v>302</v>
      </c>
      <c r="E109" t="s">
        <v>147</v>
      </c>
      <c r="F109" t="s">
        <v>221</v>
      </c>
      <c r="G109">
        <v>2021</v>
      </c>
      <c r="H109">
        <v>51</v>
      </c>
      <c r="I109" s="2" t="s">
        <v>775</v>
      </c>
      <c r="J109" s="2" t="s">
        <v>753</v>
      </c>
      <c r="K109" s="2" t="s">
        <v>777</v>
      </c>
      <c r="M109" s="33">
        <v>1223.3</v>
      </c>
      <c r="N109" s="33">
        <v>883.40000000000009</v>
      </c>
      <c r="O109">
        <v>0</v>
      </c>
      <c r="P109" s="8">
        <f t="shared" si="23"/>
        <v>38.476341408195594</v>
      </c>
      <c r="Q109" s="33">
        <v>872.00000000000011</v>
      </c>
      <c r="R109" s="33">
        <v>8.3999999999999986</v>
      </c>
      <c r="S109" s="8">
        <v>10</v>
      </c>
      <c r="T109" s="33">
        <v>9.76</v>
      </c>
      <c r="U109" s="8">
        <f t="shared" si="24"/>
        <v>0.24000000000000021</v>
      </c>
      <c r="V109" s="8">
        <f t="shared" si="25"/>
        <v>2.4000000000000021E-2</v>
      </c>
      <c r="W109" s="8">
        <f t="shared" si="26"/>
        <v>9.6330275229357769E-3</v>
      </c>
      <c r="X109" s="8">
        <f>W109*'Soil resampling and MOM'!$J$26</f>
        <v>6.667379650764067E-3</v>
      </c>
      <c r="Y109" s="8">
        <f t="shared" si="27"/>
        <v>2.4000000000000021</v>
      </c>
      <c r="Z109" s="8">
        <f t="shared" si="28"/>
        <v>0.96330275229357765</v>
      </c>
      <c r="AA109" s="8">
        <f t="shared" si="29"/>
        <v>0.6667379650764067</v>
      </c>
      <c r="AB109" s="33" t="s">
        <v>794</v>
      </c>
      <c r="AC109">
        <f>VLOOKUP(AB109,'Meta-data'!$H$2:$J$10,2,0)</f>
        <v>10</v>
      </c>
      <c r="AD109">
        <f>VLOOKUP(AB109,'Meta-data'!$H$2:$J$10,3,0)</f>
        <v>30</v>
      </c>
      <c r="AE109" t="s">
        <v>778</v>
      </c>
    </row>
    <row r="110" spans="1:31" x14ac:dyDescent="0.2">
      <c r="A110" t="str">
        <f t="shared" si="22"/>
        <v>DM4Ea</v>
      </c>
      <c r="C110" t="s">
        <v>24</v>
      </c>
      <c r="D110" t="s">
        <v>302</v>
      </c>
      <c r="E110" t="s">
        <v>148</v>
      </c>
      <c r="F110" t="s">
        <v>134</v>
      </c>
      <c r="G110">
        <v>2021</v>
      </c>
      <c r="H110">
        <v>51</v>
      </c>
      <c r="I110" s="2" t="s">
        <v>775</v>
      </c>
      <c r="J110" s="2" t="s">
        <v>753</v>
      </c>
      <c r="K110" s="2" t="s">
        <v>777</v>
      </c>
      <c r="M110" s="33">
        <v>851.59999999999991</v>
      </c>
      <c r="N110" s="33">
        <v>333</v>
      </c>
      <c r="O110">
        <v>0</v>
      </c>
      <c r="P110" s="8">
        <f t="shared" si="23"/>
        <v>155.73573573573572</v>
      </c>
      <c r="Q110" s="33">
        <v>316.39999999999998</v>
      </c>
      <c r="R110" s="33">
        <v>6.8000000000000007</v>
      </c>
      <c r="S110" s="8">
        <v>10</v>
      </c>
      <c r="T110" s="33">
        <v>8.43</v>
      </c>
      <c r="U110" s="8">
        <f t="shared" si="24"/>
        <v>1.5700000000000003</v>
      </c>
      <c r="V110" s="8">
        <f t="shared" si="25"/>
        <v>0.15700000000000003</v>
      </c>
      <c r="W110" s="8">
        <f t="shared" si="26"/>
        <v>2.1491782553729459E-2</v>
      </c>
      <c r="X110" s="8">
        <f>W110*'Soil resampling and MOM'!$J$26</f>
        <v>1.4875268789194896E-2</v>
      </c>
      <c r="Y110" s="8">
        <f t="shared" si="27"/>
        <v>15.700000000000003</v>
      </c>
      <c r="Z110" s="8">
        <f t="shared" si="28"/>
        <v>2.1491782553729459</v>
      </c>
      <c r="AA110" s="8">
        <f t="shared" si="29"/>
        <v>1.4875268789194895</v>
      </c>
      <c r="AB110" s="33" t="s">
        <v>794</v>
      </c>
      <c r="AC110">
        <f>VLOOKUP(AB110,'Meta-data'!$H$2:$J$10,2,0)</f>
        <v>10</v>
      </c>
      <c r="AD110">
        <f>VLOOKUP(AB110,'Meta-data'!$H$2:$J$10,3,0)</f>
        <v>30</v>
      </c>
      <c r="AE110" t="s">
        <v>778</v>
      </c>
    </row>
    <row r="111" spans="1:31" x14ac:dyDescent="0.2">
      <c r="A111" t="str">
        <f t="shared" si="22"/>
        <v>DM4Eb</v>
      </c>
      <c r="C111" t="s">
        <v>24</v>
      </c>
      <c r="D111" t="s">
        <v>302</v>
      </c>
      <c r="E111" t="s">
        <v>148</v>
      </c>
      <c r="F111" t="s">
        <v>135</v>
      </c>
      <c r="G111">
        <v>2021</v>
      </c>
      <c r="H111">
        <v>51</v>
      </c>
      <c r="I111" s="2" t="s">
        <v>775</v>
      </c>
      <c r="J111" s="2" t="s">
        <v>753</v>
      </c>
      <c r="K111" s="2" t="s">
        <v>777</v>
      </c>
      <c r="M111" s="33">
        <v>805.5</v>
      </c>
      <c r="N111" s="33">
        <v>323.10000000000002</v>
      </c>
      <c r="O111">
        <v>0</v>
      </c>
      <c r="P111" s="8">
        <f t="shared" si="23"/>
        <v>149.30362116991643</v>
      </c>
      <c r="Q111" s="33">
        <v>298.89999999999998</v>
      </c>
      <c r="R111" s="33">
        <v>14.999999999999998</v>
      </c>
      <c r="S111" s="8">
        <v>10</v>
      </c>
      <c r="T111" s="33">
        <v>8.24</v>
      </c>
      <c r="U111" s="8">
        <f t="shared" si="24"/>
        <v>1.7599999999999998</v>
      </c>
      <c r="V111" s="8">
        <f t="shared" si="25"/>
        <v>0.17599999999999999</v>
      </c>
      <c r="W111" s="8">
        <f t="shared" si="26"/>
        <v>5.0184008029441285E-2</v>
      </c>
      <c r="X111" s="8">
        <f>W111*'Soil resampling and MOM'!$J$26</f>
        <v>3.47342341888488E-2</v>
      </c>
      <c r="Y111" s="8">
        <f t="shared" si="27"/>
        <v>17.599999999999998</v>
      </c>
      <c r="Z111" s="8">
        <f t="shared" si="28"/>
        <v>5.0184008029441287</v>
      </c>
      <c r="AA111" s="8">
        <f t="shared" si="29"/>
        <v>3.47342341888488</v>
      </c>
      <c r="AB111" s="33" t="s">
        <v>294</v>
      </c>
      <c r="AC111">
        <f>VLOOKUP(AB111,'Meta-data'!$H$2:$J$10,2,0)</f>
        <v>30</v>
      </c>
      <c r="AD111">
        <f>VLOOKUP(AB111,'Meta-data'!$H$2:$J$10,3,0)</f>
        <v>30</v>
      </c>
      <c r="AE111" t="s">
        <v>778</v>
      </c>
    </row>
    <row r="112" spans="1:31" x14ac:dyDescent="0.2">
      <c r="A112" t="str">
        <f t="shared" si="22"/>
        <v>DM4Ec</v>
      </c>
      <c r="C112" t="s">
        <v>24</v>
      </c>
      <c r="D112" t="s">
        <v>302</v>
      </c>
      <c r="E112" t="s">
        <v>148</v>
      </c>
      <c r="F112" t="s">
        <v>220</v>
      </c>
      <c r="G112">
        <v>2021</v>
      </c>
      <c r="H112">
        <v>51</v>
      </c>
      <c r="I112" s="2" t="s">
        <v>775</v>
      </c>
      <c r="J112" s="2" t="s">
        <v>753</v>
      </c>
      <c r="K112" s="2" t="s">
        <v>777</v>
      </c>
      <c r="M112" s="33">
        <v>1007.0999999999999</v>
      </c>
      <c r="N112" s="33">
        <v>434.59999999999997</v>
      </c>
      <c r="O112">
        <v>0</v>
      </c>
      <c r="P112" s="8">
        <f t="shared" si="23"/>
        <v>131.73032673722963</v>
      </c>
      <c r="Q112" s="33">
        <v>419.9</v>
      </c>
      <c r="R112" s="33">
        <v>10.9</v>
      </c>
      <c r="S112" s="8">
        <v>10</v>
      </c>
      <c r="T112" s="33">
        <v>8.629999999999999</v>
      </c>
      <c r="U112" s="8">
        <f t="shared" si="24"/>
        <v>1.370000000000001</v>
      </c>
      <c r="V112" s="8">
        <f t="shared" si="25"/>
        <v>0.13700000000000009</v>
      </c>
      <c r="W112" s="8">
        <f t="shared" si="26"/>
        <v>2.5958561562276734E-2</v>
      </c>
      <c r="X112" s="8">
        <f>W112*'Soil resampling and MOM'!$J$26</f>
        <v>1.7966894074717993E-2</v>
      </c>
      <c r="Y112" s="8">
        <f t="shared" si="27"/>
        <v>13.70000000000001</v>
      </c>
      <c r="Z112" s="8">
        <f t="shared" si="28"/>
        <v>2.5958561562276734</v>
      </c>
      <c r="AA112" s="8">
        <f t="shared" si="29"/>
        <v>1.7966894074717992</v>
      </c>
      <c r="AB112" s="33" t="s">
        <v>794</v>
      </c>
      <c r="AC112">
        <f>VLOOKUP(AB112,'Meta-data'!$H$2:$J$10,2,0)</f>
        <v>10</v>
      </c>
      <c r="AD112">
        <f>VLOOKUP(AB112,'Meta-data'!$H$2:$J$10,3,0)</f>
        <v>30</v>
      </c>
      <c r="AE112" t="s">
        <v>778</v>
      </c>
    </row>
    <row r="113" spans="1:31" x14ac:dyDescent="0.2">
      <c r="A113" t="str">
        <f t="shared" si="22"/>
        <v>DM4Ed</v>
      </c>
      <c r="C113" t="s">
        <v>24</v>
      </c>
      <c r="D113" t="s">
        <v>302</v>
      </c>
      <c r="E113" t="s">
        <v>148</v>
      </c>
      <c r="F113" t="s">
        <v>221</v>
      </c>
      <c r="G113">
        <v>2021</v>
      </c>
      <c r="H113">
        <v>51</v>
      </c>
      <c r="I113" s="2" t="s">
        <v>775</v>
      </c>
      <c r="J113" s="2" t="s">
        <v>753</v>
      </c>
      <c r="K113" s="2" t="s">
        <v>777</v>
      </c>
      <c r="M113" s="33">
        <v>725.40000000000009</v>
      </c>
      <c r="N113" s="33">
        <v>323.7</v>
      </c>
      <c r="O113">
        <v>0</v>
      </c>
      <c r="P113" s="8">
        <f t="shared" si="23"/>
        <v>124.0963855421687</v>
      </c>
      <c r="Q113" s="33">
        <v>302.10000000000002</v>
      </c>
      <c r="R113" s="33">
        <v>16.100000000000001</v>
      </c>
      <c r="S113" s="8">
        <v>10</v>
      </c>
      <c r="T113" s="33">
        <v>8.43</v>
      </c>
      <c r="U113" s="8">
        <f t="shared" si="24"/>
        <v>1.5700000000000003</v>
      </c>
      <c r="V113" s="8">
        <f t="shared" si="25"/>
        <v>0.15700000000000003</v>
      </c>
      <c r="W113" s="8">
        <f t="shared" si="26"/>
        <v>5.3293611386957963E-2</v>
      </c>
      <c r="X113" s="8">
        <f>W113*'Soil resampling and MOM'!$J$26</f>
        <v>3.6886507303245109E-2</v>
      </c>
      <c r="Y113" s="8">
        <f t="shared" si="27"/>
        <v>15.700000000000003</v>
      </c>
      <c r="Z113" s="8">
        <f t="shared" si="28"/>
        <v>5.3293611386957966</v>
      </c>
      <c r="AA113" s="8">
        <f t="shared" si="29"/>
        <v>3.6886507303245111</v>
      </c>
      <c r="AB113" s="33" t="s">
        <v>296</v>
      </c>
      <c r="AC113">
        <f>VLOOKUP(AB113,'Meta-data'!$H$2:$J$10,2,0)</f>
        <v>60</v>
      </c>
      <c r="AD113">
        <f>VLOOKUP(AB113,'Meta-data'!$H$2:$J$10,3,0)</f>
        <v>10</v>
      </c>
      <c r="AE113" t="s">
        <v>778</v>
      </c>
    </row>
    <row r="114" spans="1:31" x14ac:dyDescent="0.2">
      <c r="A114" t="str">
        <f t="shared" si="22"/>
        <v>RK1Ea</v>
      </c>
      <c r="C114" t="s">
        <v>23</v>
      </c>
      <c r="D114" t="s">
        <v>302</v>
      </c>
      <c r="E114" t="s">
        <v>149</v>
      </c>
      <c r="F114" t="s">
        <v>134</v>
      </c>
      <c r="G114">
        <v>2021</v>
      </c>
      <c r="H114">
        <v>51</v>
      </c>
      <c r="I114" s="2" t="s">
        <v>775</v>
      </c>
      <c r="J114" t="s">
        <v>754</v>
      </c>
      <c r="K114" s="2" t="s">
        <v>777</v>
      </c>
      <c r="M114" s="33">
        <v>957.8</v>
      </c>
      <c r="N114" s="33">
        <v>542.09999999999991</v>
      </c>
      <c r="O114">
        <v>0</v>
      </c>
      <c r="P114" s="8">
        <f t="shared" si="23"/>
        <v>76.683268769599721</v>
      </c>
      <c r="Q114" s="33">
        <v>471.3</v>
      </c>
      <c r="R114" s="33">
        <v>38.9</v>
      </c>
      <c r="S114" s="8">
        <v>10</v>
      </c>
      <c r="T114" s="33">
        <v>9.16</v>
      </c>
      <c r="U114" s="8">
        <f t="shared" si="24"/>
        <v>0.83999999999999986</v>
      </c>
      <c r="V114" s="8">
        <f t="shared" si="25"/>
        <v>8.3999999999999991E-2</v>
      </c>
      <c r="W114" s="8">
        <f t="shared" si="26"/>
        <v>8.2537661786547839E-2</v>
      </c>
      <c r="X114" s="8">
        <f>W114*'Soil resampling and MOM'!$J$26</f>
        <v>5.7127411429793426E-2</v>
      </c>
      <c r="Y114" s="8">
        <f t="shared" si="27"/>
        <v>8.3999999999999986</v>
      </c>
      <c r="Z114" s="8">
        <f t="shared" si="28"/>
        <v>8.253766178654784</v>
      </c>
      <c r="AA114" s="8">
        <f t="shared" si="29"/>
        <v>5.7127411429793424</v>
      </c>
      <c r="AB114" s="33" t="s">
        <v>294</v>
      </c>
      <c r="AC114">
        <f>VLOOKUP(AB114,'Meta-data'!$H$2:$J$10,2,0)</f>
        <v>30</v>
      </c>
      <c r="AD114">
        <f>VLOOKUP(AB114,'Meta-data'!$H$2:$J$10,3,0)</f>
        <v>30</v>
      </c>
      <c r="AE114" t="s">
        <v>778</v>
      </c>
    </row>
    <row r="115" spans="1:31" x14ac:dyDescent="0.2">
      <c r="A115" t="str">
        <f t="shared" si="22"/>
        <v>RK1Eb</v>
      </c>
      <c r="C115" t="s">
        <v>23</v>
      </c>
      <c r="D115" t="s">
        <v>302</v>
      </c>
      <c r="E115" t="s">
        <v>149</v>
      </c>
      <c r="F115" t="s">
        <v>135</v>
      </c>
      <c r="G115">
        <v>2021</v>
      </c>
      <c r="H115">
        <v>51</v>
      </c>
      <c r="I115" s="2" t="s">
        <v>775</v>
      </c>
      <c r="J115" t="s">
        <v>754</v>
      </c>
      <c r="K115" s="2" t="s">
        <v>777</v>
      </c>
      <c r="M115" s="33">
        <v>1127</v>
      </c>
      <c r="N115" s="33">
        <v>694.9</v>
      </c>
      <c r="O115">
        <v>0</v>
      </c>
      <c r="P115" s="8">
        <f t="shared" si="23"/>
        <v>62.181608864584838</v>
      </c>
      <c r="Q115" s="33">
        <v>629.6</v>
      </c>
      <c r="R115" s="33">
        <v>31.5</v>
      </c>
      <c r="S115" s="8">
        <v>10</v>
      </c>
      <c r="T115" s="33">
        <v>9.2799999999999994</v>
      </c>
      <c r="U115" s="8">
        <f t="shared" si="24"/>
        <v>0.72000000000000064</v>
      </c>
      <c r="V115" s="8">
        <f t="shared" si="25"/>
        <v>7.2000000000000064E-2</v>
      </c>
      <c r="W115" s="8">
        <f t="shared" si="26"/>
        <v>5.0031766200762384E-2</v>
      </c>
      <c r="X115" s="8">
        <f>W115*'Soil resampling and MOM'!$J$26</f>
        <v>3.462886190914629E-2</v>
      </c>
      <c r="Y115" s="8">
        <f t="shared" si="27"/>
        <v>7.2000000000000064</v>
      </c>
      <c r="Z115" s="8">
        <f t="shared" si="28"/>
        <v>5.0031766200762382</v>
      </c>
      <c r="AA115" s="8">
        <f t="shared" si="29"/>
        <v>3.4628861909146291</v>
      </c>
      <c r="AB115" s="33" t="s">
        <v>301</v>
      </c>
      <c r="AC115">
        <f>VLOOKUP(AB115,'Meta-data'!$H$2:$J$10,2,0)</f>
        <v>30</v>
      </c>
      <c r="AD115">
        <f>VLOOKUP(AB115,'Meta-data'!$H$2:$J$10,3,0)</f>
        <v>50</v>
      </c>
      <c r="AE115" t="s">
        <v>778</v>
      </c>
    </row>
    <row r="116" spans="1:31" x14ac:dyDescent="0.2">
      <c r="A116" t="str">
        <f t="shared" si="22"/>
        <v>RK1Ec</v>
      </c>
      <c r="C116" t="s">
        <v>23</v>
      </c>
      <c r="D116" t="s">
        <v>302</v>
      </c>
      <c r="E116" t="s">
        <v>149</v>
      </c>
      <c r="F116" t="s">
        <v>220</v>
      </c>
      <c r="G116">
        <v>2021</v>
      </c>
      <c r="H116">
        <v>51</v>
      </c>
      <c r="I116" s="2" t="s">
        <v>775</v>
      </c>
      <c r="J116" t="s">
        <v>754</v>
      </c>
      <c r="K116" s="2" t="s">
        <v>777</v>
      </c>
      <c r="M116" s="33">
        <v>1218.4000000000001</v>
      </c>
      <c r="N116" s="33">
        <v>892.90000000000009</v>
      </c>
      <c r="O116">
        <v>0</v>
      </c>
      <c r="P116" s="8">
        <f t="shared" si="23"/>
        <v>36.454250195990589</v>
      </c>
      <c r="Q116" s="33">
        <v>885.59999999999991</v>
      </c>
      <c r="R116" s="33">
        <v>6.1999999999999993</v>
      </c>
      <c r="S116" s="8">
        <v>10</v>
      </c>
      <c r="T116" s="33">
        <v>9.61</v>
      </c>
      <c r="U116" s="8">
        <f t="shared" si="24"/>
        <v>0.39000000000000057</v>
      </c>
      <c r="V116" s="8">
        <f t="shared" si="25"/>
        <v>3.9000000000000055E-2</v>
      </c>
      <c r="W116" s="8">
        <f t="shared" si="26"/>
        <v>7.0009033423667566E-3</v>
      </c>
      <c r="X116" s="8">
        <f>W116*'Soil resampling and MOM'!$J$26</f>
        <v>4.8455877833552255E-3</v>
      </c>
      <c r="Y116" s="8">
        <f t="shared" si="27"/>
        <v>3.9000000000000057</v>
      </c>
      <c r="Z116" s="8">
        <f t="shared" si="28"/>
        <v>0.70009033423667566</v>
      </c>
      <c r="AA116" s="8">
        <f t="shared" si="29"/>
        <v>0.48455877833552252</v>
      </c>
      <c r="AB116" s="33" t="s">
        <v>294</v>
      </c>
      <c r="AC116">
        <f>VLOOKUP(AB116,'Meta-data'!$H$2:$J$10,2,0)</f>
        <v>30</v>
      </c>
      <c r="AD116">
        <f>VLOOKUP(AB116,'Meta-data'!$H$2:$J$10,3,0)</f>
        <v>30</v>
      </c>
      <c r="AE116" t="s">
        <v>778</v>
      </c>
    </row>
    <row r="117" spans="1:31" x14ac:dyDescent="0.2">
      <c r="A117" t="str">
        <f t="shared" si="22"/>
        <v>RK1Ed</v>
      </c>
      <c r="C117" t="s">
        <v>23</v>
      </c>
      <c r="D117" t="s">
        <v>302</v>
      </c>
      <c r="E117" t="s">
        <v>149</v>
      </c>
      <c r="F117" t="s">
        <v>221</v>
      </c>
      <c r="G117">
        <v>2021</v>
      </c>
      <c r="H117">
        <v>51</v>
      </c>
      <c r="I117" s="2" t="s">
        <v>775</v>
      </c>
      <c r="J117" t="s">
        <v>754</v>
      </c>
      <c r="K117" s="2" t="s">
        <v>777</v>
      </c>
      <c r="M117" s="33">
        <v>989.90000000000009</v>
      </c>
      <c r="N117" s="33">
        <v>610.6</v>
      </c>
      <c r="O117">
        <v>0</v>
      </c>
      <c r="P117" s="8">
        <f t="shared" si="23"/>
        <v>62.119226989846069</v>
      </c>
      <c r="Q117" s="33">
        <v>572.70000000000005</v>
      </c>
      <c r="R117" s="33">
        <v>22.5</v>
      </c>
      <c r="S117" s="8">
        <v>10</v>
      </c>
      <c r="T117" s="33">
        <v>9.5299999999999994</v>
      </c>
      <c r="U117" s="8">
        <f t="shared" si="24"/>
        <v>0.47000000000000064</v>
      </c>
      <c r="V117" s="8">
        <f t="shared" si="25"/>
        <v>4.7000000000000063E-2</v>
      </c>
      <c r="W117" s="8">
        <f t="shared" si="26"/>
        <v>3.9287585123101099E-2</v>
      </c>
      <c r="X117" s="8">
        <f>W117*'Soil resampling and MOM'!$J$26</f>
        <v>2.7192411207561305E-2</v>
      </c>
      <c r="Y117" s="8">
        <f t="shared" si="27"/>
        <v>4.7000000000000064</v>
      </c>
      <c r="Z117" s="8">
        <f t="shared" si="28"/>
        <v>3.9287585123101101</v>
      </c>
      <c r="AA117" s="8">
        <f t="shared" si="29"/>
        <v>2.7192411207561307</v>
      </c>
      <c r="AB117" s="33" t="s">
        <v>795</v>
      </c>
      <c r="AC117">
        <f>VLOOKUP(AB117,'Meta-data'!$H$2:$J$10,2,0)</f>
        <v>20</v>
      </c>
      <c r="AD117">
        <f>VLOOKUP(AB117,'Meta-data'!$H$2:$J$10,3,0)</f>
        <v>10</v>
      </c>
      <c r="AE117" t="s">
        <v>778</v>
      </c>
    </row>
    <row r="118" spans="1:31" x14ac:dyDescent="0.2">
      <c r="A118" t="str">
        <f t="shared" si="22"/>
        <v>RK2Ea</v>
      </c>
      <c r="C118" t="s">
        <v>23</v>
      </c>
      <c r="D118" t="s">
        <v>302</v>
      </c>
      <c r="E118" t="s">
        <v>150</v>
      </c>
      <c r="F118" t="s">
        <v>134</v>
      </c>
      <c r="G118">
        <v>2021</v>
      </c>
      <c r="H118">
        <v>51</v>
      </c>
      <c r="I118" s="2" t="s">
        <v>775</v>
      </c>
      <c r="J118" t="s">
        <v>754</v>
      </c>
      <c r="K118" s="2" t="s">
        <v>777</v>
      </c>
      <c r="M118" s="33">
        <v>1115.8</v>
      </c>
      <c r="N118" s="33">
        <v>818.19999999999993</v>
      </c>
      <c r="O118">
        <v>0</v>
      </c>
      <c r="P118" s="8">
        <f t="shared" si="23"/>
        <v>36.372525054998782</v>
      </c>
      <c r="Q118" s="33">
        <v>781.6</v>
      </c>
      <c r="R118" s="33">
        <v>28.000000000000004</v>
      </c>
      <c r="S118" s="8">
        <v>10</v>
      </c>
      <c r="T118" s="33">
        <v>9.67</v>
      </c>
      <c r="U118" s="8">
        <f t="shared" si="24"/>
        <v>0.33000000000000007</v>
      </c>
      <c r="V118" s="8">
        <f t="shared" si="25"/>
        <v>3.3000000000000008E-2</v>
      </c>
      <c r="W118" s="8">
        <f t="shared" si="26"/>
        <v>3.5823950870010238E-2</v>
      </c>
      <c r="X118" s="8">
        <f>W118*'Soil resampling and MOM'!$J$26</f>
        <v>2.4795100031841811E-2</v>
      </c>
      <c r="Y118" s="8">
        <f t="shared" si="27"/>
        <v>3.3000000000000007</v>
      </c>
      <c r="Z118" s="8">
        <f t="shared" si="28"/>
        <v>3.5823950870010237</v>
      </c>
      <c r="AA118" s="8">
        <f t="shared" si="29"/>
        <v>2.4795100031841812</v>
      </c>
      <c r="AB118" s="33" t="s">
        <v>301</v>
      </c>
      <c r="AC118">
        <f>VLOOKUP(AB118,'Meta-data'!$H$2:$J$10,2,0)</f>
        <v>30</v>
      </c>
      <c r="AD118">
        <f>VLOOKUP(AB118,'Meta-data'!$H$2:$J$10,3,0)</f>
        <v>50</v>
      </c>
      <c r="AE118" t="s">
        <v>778</v>
      </c>
    </row>
    <row r="119" spans="1:31" x14ac:dyDescent="0.2">
      <c r="A119" t="str">
        <f t="shared" si="22"/>
        <v>RK2Eb</v>
      </c>
      <c r="C119" t="s">
        <v>23</v>
      </c>
      <c r="D119" t="s">
        <v>302</v>
      </c>
      <c r="E119" t="s">
        <v>150</v>
      </c>
      <c r="F119" t="s">
        <v>135</v>
      </c>
      <c r="G119">
        <v>2021</v>
      </c>
      <c r="H119">
        <v>51</v>
      </c>
      <c r="I119" s="2" t="s">
        <v>775</v>
      </c>
      <c r="J119" t="s">
        <v>754</v>
      </c>
      <c r="K119" s="2" t="s">
        <v>777</v>
      </c>
      <c r="M119" s="33">
        <v>1125</v>
      </c>
      <c r="N119" s="33">
        <v>806.5</v>
      </c>
      <c r="O119">
        <v>0</v>
      </c>
      <c r="P119" s="8">
        <f t="shared" si="23"/>
        <v>39.491630502169869</v>
      </c>
      <c r="Q119" s="33">
        <v>796.09999999999991</v>
      </c>
      <c r="R119" s="33">
        <v>4.8000000000000007</v>
      </c>
      <c r="S119" s="8">
        <v>10</v>
      </c>
      <c r="T119" s="33">
        <v>9.7200000000000006</v>
      </c>
      <c r="U119" s="8">
        <f t="shared" si="24"/>
        <v>0.27999999999999936</v>
      </c>
      <c r="V119" s="8">
        <f t="shared" si="25"/>
        <v>2.7999999999999935E-2</v>
      </c>
      <c r="W119" s="8">
        <f t="shared" si="26"/>
        <v>6.0293932922999638E-3</v>
      </c>
      <c r="X119" s="8">
        <f>W119*'Soil resampling and MOM'!$J$26</f>
        <v>4.1731692396621166E-3</v>
      </c>
      <c r="Y119" s="8">
        <f t="shared" si="27"/>
        <v>2.7999999999999936</v>
      </c>
      <c r="Z119" s="8">
        <f t="shared" si="28"/>
        <v>0.60293932922999638</v>
      </c>
      <c r="AA119" s="8">
        <f t="shared" si="29"/>
        <v>0.41731692396621167</v>
      </c>
      <c r="AB119" s="33" t="s">
        <v>294</v>
      </c>
      <c r="AC119">
        <f>VLOOKUP(AB119,'Meta-data'!$H$2:$J$10,2,0)</f>
        <v>30</v>
      </c>
      <c r="AD119">
        <f>VLOOKUP(AB119,'Meta-data'!$H$2:$J$10,3,0)</f>
        <v>30</v>
      </c>
      <c r="AE119" t="s">
        <v>778</v>
      </c>
    </row>
    <row r="120" spans="1:31" x14ac:dyDescent="0.2">
      <c r="A120" t="str">
        <f t="shared" si="22"/>
        <v>RK2Ec</v>
      </c>
      <c r="C120" t="s">
        <v>23</v>
      </c>
      <c r="D120" t="s">
        <v>302</v>
      </c>
      <c r="E120" t="s">
        <v>150</v>
      </c>
      <c r="F120" t="s">
        <v>220</v>
      </c>
      <c r="G120">
        <v>2021</v>
      </c>
      <c r="H120">
        <v>51</v>
      </c>
      <c r="I120" s="2" t="s">
        <v>775</v>
      </c>
      <c r="J120" t="s">
        <v>754</v>
      </c>
      <c r="K120" s="2" t="s">
        <v>777</v>
      </c>
      <c r="M120" s="33">
        <v>1208.2</v>
      </c>
      <c r="N120" s="33">
        <v>877.2</v>
      </c>
      <c r="O120">
        <v>0</v>
      </c>
      <c r="P120" s="8">
        <f t="shared" si="23"/>
        <v>37.733698130414957</v>
      </c>
      <c r="Q120" s="33">
        <v>847.3</v>
      </c>
      <c r="R120" s="33">
        <v>17.7</v>
      </c>
      <c r="S120" s="8">
        <v>10</v>
      </c>
      <c r="T120" s="33">
        <v>9.64</v>
      </c>
      <c r="U120" s="8">
        <f t="shared" si="24"/>
        <v>0.35999999999999943</v>
      </c>
      <c r="V120" s="8">
        <f t="shared" si="25"/>
        <v>3.5999999999999942E-2</v>
      </c>
      <c r="W120" s="8">
        <f t="shared" si="26"/>
        <v>2.0889885518706481E-2</v>
      </c>
      <c r="X120" s="8">
        <f>W120*'Soil resampling and MOM'!$J$26</f>
        <v>1.4458673276142276E-2</v>
      </c>
      <c r="Y120" s="8">
        <f t="shared" si="27"/>
        <v>3.5999999999999943</v>
      </c>
      <c r="Z120" s="8">
        <f t="shared" si="28"/>
        <v>2.0889885518706479</v>
      </c>
      <c r="AA120" s="8">
        <f t="shared" si="29"/>
        <v>1.4458673276142275</v>
      </c>
      <c r="AB120" s="33" t="s">
        <v>794</v>
      </c>
      <c r="AC120">
        <f>VLOOKUP(AB120,'Meta-data'!$H$2:$J$10,2,0)</f>
        <v>10</v>
      </c>
      <c r="AD120">
        <f>VLOOKUP(AB120,'Meta-data'!$H$2:$J$10,3,0)</f>
        <v>30</v>
      </c>
      <c r="AE120" t="s">
        <v>778</v>
      </c>
    </row>
    <row r="121" spans="1:31" x14ac:dyDescent="0.2">
      <c r="A121" t="str">
        <f t="shared" si="22"/>
        <v>RK2Ed</v>
      </c>
      <c r="C121" t="s">
        <v>23</v>
      </c>
      <c r="D121" t="s">
        <v>302</v>
      </c>
      <c r="E121" t="s">
        <v>150</v>
      </c>
      <c r="F121" t="s">
        <v>221</v>
      </c>
      <c r="G121">
        <v>2021</v>
      </c>
      <c r="H121">
        <v>51</v>
      </c>
      <c r="I121" s="2" t="s">
        <v>775</v>
      </c>
      <c r="J121" t="s">
        <v>754</v>
      </c>
      <c r="K121" s="2" t="s">
        <v>777</v>
      </c>
      <c r="M121" s="33">
        <v>810.3</v>
      </c>
      <c r="N121" s="33">
        <v>542.9</v>
      </c>
      <c r="O121">
        <v>0</v>
      </c>
      <c r="P121" s="8">
        <f t="shared" si="23"/>
        <v>49.254006262663474</v>
      </c>
      <c r="Q121" s="33">
        <v>529.6</v>
      </c>
      <c r="R121" s="33">
        <v>9.4</v>
      </c>
      <c r="S121" s="8">
        <v>10</v>
      </c>
      <c r="T121" s="33">
        <v>9.6199999999999992</v>
      </c>
      <c r="U121" s="8">
        <f t="shared" si="24"/>
        <v>0.38000000000000078</v>
      </c>
      <c r="V121" s="8">
        <f t="shared" si="25"/>
        <v>3.8000000000000075E-2</v>
      </c>
      <c r="W121" s="8">
        <f t="shared" si="26"/>
        <v>1.7749244712990938E-2</v>
      </c>
      <c r="X121" s="8">
        <f>W121*'Soil resampling and MOM'!$J$26</f>
        <v>1.2284917979738285E-2</v>
      </c>
      <c r="Y121" s="8">
        <f t="shared" si="27"/>
        <v>3.8000000000000074</v>
      </c>
      <c r="Z121" s="8">
        <f t="shared" si="28"/>
        <v>1.7749244712990937</v>
      </c>
      <c r="AA121" s="8">
        <f t="shared" si="29"/>
        <v>1.2284917979738286</v>
      </c>
      <c r="AB121" s="33" t="s">
        <v>294</v>
      </c>
      <c r="AC121">
        <f>VLOOKUP(AB121,'Meta-data'!$H$2:$J$10,2,0)</f>
        <v>30</v>
      </c>
      <c r="AD121">
        <f>VLOOKUP(AB121,'Meta-data'!$H$2:$J$10,3,0)</f>
        <v>30</v>
      </c>
      <c r="AE121" t="s">
        <v>778</v>
      </c>
    </row>
    <row r="122" spans="1:31" x14ac:dyDescent="0.2">
      <c r="A122" t="str">
        <f t="shared" si="22"/>
        <v>RK3Ea</v>
      </c>
      <c r="C122" t="s">
        <v>23</v>
      </c>
      <c r="D122" t="s">
        <v>302</v>
      </c>
      <c r="E122" t="s">
        <v>151</v>
      </c>
      <c r="F122" t="s">
        <v>134</v>
      </c>
      <c r="G122">
        <v>2021</v>
      </c>
      <c r="H122">
        <v>51</v>
      </c>
      <c r="I122" s="2" t="s">
        <v>775</v>
      </c>
      <c r="J122" t="s">
        <v>754</v>
      </c>
      <c r="K122" s="2" t="s">
        <v>777</v>
      </c>
      <c r="M122" s="33" t="s">
        <v>113</v>
      </c>
      <c r="N122" s="33" t="s">
        <v>113</v>
      </c>
      <c r="O122" s="33" t="s">
        <v>113</v>
      </c>
      <c r="P122" s="33" t="s">
        <v>113</v>
      </c>
      <c r="Q122" s="33" t="s">
        <v>113</v>
      </c>
      <c r="R122" s="33" t="s">
        <v>113</v>
      </c>
      <c r="S122" s="33" t="s">
        <v>113</v>
      </c>
      <c r="T122" s="33" t="s">
        <v>113</v>
      </c>
      <c r="U122" s="33" t="s">
        <v>113</v>
      </c>
      <c r="V122" s="33" t="s">
        <v>113</v>
      </c>
      <c r="W122" s="33" t="s">
        <v>113</v>
      </c>
      <c r="X122" s="33" t="s">
        <v>113</v>
      </c>
      <c r="Y122" s="33" t="s">
        <v>113</v>
      </c>
      <c r="Z122" s="33" t="s">
        <v>113</v>
      </c>
      <c r="AA122" s="33" t="s">
        <v>113</v>
      </c>
      <c r="AB122" s="33" t="s">
        <v>113</v>
      </c>
      <c r="AC122" s="33" t="s">
        <v>113</v>
      </c>
      <c r="AD122" s="33" t="s">
        <v>113</v>
      </c>
      <c r="AE122" t="s">
        <v>778</v>
      </c>
    </row>
    <row r="123" spans="1:31" x14ac:dyDescent="0.2">
      <c r="A123" t="str">
        <f t="shared" si="22"/>
        <v>RK3Eb</v>
      </c>
      <c r="C123" t="s">
        <v>23</v>
      </c>
      <c r="D123" t="s">
        <v>302</v>
      </c>
      <c r="E123" t="s">
        <v>151</v>
      </c>
      <c r="F123" t="s">
        <v>135</v>
      </c>
      <c r="G123">
        <v>2021</v>
      </c>
      <c r="H123">
        <v>51</v>
      </c>
      <c r="I123" s="2" t="s">
        <v>775</v>
      </c>
      <c r="J123" t="s">
        <v>754</v>
      </c>
      <c r="K123" s="2" t="s">
        <v>777</v>
      </c>
      <c r="M123" s="33" t="s">
        <v>113</v>
      </c>
      <c r="N123" s="33" t="s">
        <v>113</v>
      </c>
      <c r="O123" s="33" t="s">
        <v>113</v>
      </c>
      <c r="P123" s="33" t="s">
        <v>113</v>
      </c>
      <c r="Q123" s="33" t="s">
        <v>113</v>
      </c>
      <c r="R123" s="33" t="s">
        <v>113</v>
      </c>
      <c r="S123" s="33" t="s">
        <v>113</v>
      </c>
      <c r="T123" s="33" t="s">
        <v>113</v>
      </c>
      <c r="U123" s="33" t="s">
        <v>113</v>
      </c>
      <c r="V123" s="33" t="s">
        <v>113</v>
      </c>
      <c r="W123" s="33" t="s">
        <v>113</v>
      </c>
      <c r="X123" s="33" t="s">
        <v>113</v>
      </c>
      <c r="Y123" s="33" t="s">
        <v>113</v>
      </c>
      <c r="Z123" s="33" t="s">
        <v>113</v>
      </c>
      <c r="AA123" s="33" t="s">
        <v>113</v>
      </c>
      <c r="AB123" s="33" t="s">
        <v>113</v>
      </c>
      <c r="AC123" s="33" t="s">
        <v>113</v>
      </c>
      <c r="AD123" s="33" t="s">
        <v>113</v>
      </c>
      <c r="AE123" t="s">
        <v>778</v>
      </c>
    </row>
    <row r="124" spans="1:31" x14ac:dyDescent="0.2">
      <c r="A124" t="str">
        <f t="shared" si="22"/>
        <v>RK3Ec</v>
      </c>
      <c r="C124" t="s">
        <v>23</v>
      </c>
      <c r="D124" t="s">
        <v>302</v>
      </c>
      <c r="E124" t="s">
        <v>151</v>
      </c>
      <c r="F124" t="s">
        <v>220</v>
      </c>
      <c r="G124">
        <v>2021</v>
      </c>
      <c r="H124">
        <v>51</v>
      </c>
      <c r="I124" s="2" t="s">
        <v>775</v>
      </c>
      <c r="J124" t="s">
        <v>754</v>
      </c>
      <c r="K124" s="2" t="s">
        <v>777</v>
      </c>
      <c r="M124" s="33" t="s">
        <v>113</v>
      </c>
      <c r="N124" s="33" t="s">
        <v>113</v>
      </c>
      <c r="O124" s="33" t="s">
        <v>113</v>
      </c>
      <c r="P124" s="33" t="s">
        <v>113</v>
      </c>
      <c r="Q124" s="33" t="s">
        <v>113</v>
      </c>
      <c r="R124" s="33" t="s">
        <v>113</v>
      </c>
      <c r="S124" s="33" t="s">
        <v>113</v>
      </c>
      <c r="T124" s="33" t="s">
        <v>113</v>
      </c>
      <c r="U124" s="33" t="s">
        <v>113</v>
      </c>
      <c r="V124" s="33" t="s">
        <v>113</v>
      </c>
      <c r="W124" s="33" t="s">
        <v>113</v>
      </c>
      <c r="X124" s="33" t="s">
        <v>113</v>
      </c>
      <c r="Y124" s="33" t="s">
        <v>113</v>
      </c>
      <c r="Z124" s="33" t="s">
        <v>113</v>
      </c>
      <c r="AA124" s="33" t="s">
        <v>113</v>
      </c>
      <c r="AB124" s="33" t="s">
        <v>113</v>
      </c>
      <c r="AC124" s="33" t="s">
        <v>113</v>
      </c>
      <c r="AD124" s="33" t="s">
        <v>113</v>
      </c>
      <c r="AE124" t="s">
        <v>778</v>
      </c>
    </row>
    <row r="125" spans="1:31" x14ac:dyDescent="0.2">
      <c r="A125" t="str">
        <f t="shared" si="22"/>
        <v>RK3Ed</v>
      </c>
      <c r="C125" t="s">
        <v>23</v>
      </c>
      <c r="D125" t="s">
        <v>302</v>
      </c>
      <c r="E125" t="s">
        <v>151</v>
      </c>
      <c r="F125" t="s">
        <v>221</v>
      </c>
      <c r="G125">
        <v>2021</v>
      </c>
      <c r="H125">
        <v>51</v>
      </c>
      <c r="I125" s="2" t="s">
        <v>775</v>
      </c>
      <c r="J125" t="s">
        <v>754</v>
      </c>
      <c r="K125" s="2" t="s">
        <v>777</v>
      </c>
      <c r="M125" s="33" t="s">
        <v>113</v>
      </c>
      <c r="N125" s="33" t="s">
        <v>113</v>
      </c>
      <c r="O125" s="33" t="s">
        <v>113</v>
      </c>
      <c r="P125" s="33" t="s">
        <v>113</v>
      </c>
      <c r="Q125" s="33" t="s">
        <v>113</v>
      </c>
      <c r="R125" s="33" t="s">
        <v>113</v>
      </c>
      <c r="S125" s="33" t="s">
        <v>113</v>
      </c>
      <c r="T125" s="33" t="s">
        <v>113</v>
      </c>
      <c r="U125" s="33" t="s">
        <v>113</v>
      </c>
      <c r="V125" s="33" t="s">
        <v>113</v>
      </c>
      <c r="W125" s="33" t="s">
        <v>113</v>
      </c>
      <c r="X125" s="33" t="s">
        <v>113</v>
      </c>
      <c r="Y125" s="33" t="s">
        <v>113</v>
      </c>
      <c r="Z125" s="33" t="s">
        <v>113</v>
      </c>
      <c r="AA125" s="33" t="s">
        <v>113</v>
      </c>
      <c r="AB125" s="33" t="s">
        <v>113</v>
      </c>
      <c r="AC125" s="33" t="s">
        <v>113</v>
      </c>
      <c r="AD125" s="33" t="s">
        <v>113</v>
      </c>
      <c r="AE125" t="s">
        <v>778</v>
      </c>
    </row>
    <row r="126" spans="1:31" x14ac:dyDescent="0.2">
      <c r="A126" t="str">
        <f t="shared" si="22"/>
        <v>RK4Ea</v>
      </c>
      <c r="C126" t="s">
        <v>23</v>
      </c>
      <c r="D126" t="s">
        <v>302</v>
      </c>
      <c r="E126" t="s">
        <v>152</v>
      </c>
      <c r="F126" t="s">
        <v>134</v>
      </c>
      <c r="G126">
        <v>2021</v>
      </c>
      <c r="H126">
        <v>51</v>
      </c>
      <c r="I126" s="2" t="s">
        <v>775</v>
      </c>
      <c r="J126" t="s">
        <v>754</v>
      </c>
      <c r="K126" s="2" t="s">
        <v>777</v>
      </c>
      <c r="M126" s="33">
        <v>1053.6999999999998</v>
      </c>
      <c r="N126" s="33">
        <v>615.90000000000009</v>
      </c>
      <c r="O126">
        <v>0</v>
      </c>
      <c r="P126" s="8">
        <f t="shared" ref="P126:P153" si="30">((M126-O126)-(N126-O126))/(N126-O126)*100</f>
        <v>71.082968014287985</v>
      </c>
      <c r="Q126" s="33">
        <v>559.79999999999995</v>
      </c>
      <c r="R126" s="33">
        <v>45.7</v>
      </c>
      <c r="S126" s="8">
        <v>10</v>
      </c>
      <c r="T126" s="33">
        <v>9.42</v>
      </c>
      <c r="U126" s="8">
        <f t="shared" ref="U126:U153" si="31">S126-T126</f>
        <v>0.58000000000000007</v>
      </c>
      <c r="V126" s="8">
        <f t="shared" ref="V126:V153" si="32">U126/S126</f>
        <v>5.800000000000001E-2</v>
      </c>
      <c r="W126" s="8">
        <f t="shared" ref="W126:W153" si="33">R126/Q126</f>
        <v>8.1636298678099337E-2</v>
      </c>
      <c r="X126" s="8">
        <f>W126*'Soil resampling and MOM'!$J$26</f>
        <v>5.6503544215367837E-2</v>
      </c>
      <c r="Y126" s="8">
        <f t="shared" ref="Y126:Y153" si="34">V126*100</f>
        <v>5.8000000000000007</v>
      </c>
      <c r="Z126" s="8">
        <f t="shared" ref="Z126:Z153" si="35">W126*100</f>
        <v>8.1636298678099344</v>
      </c>
      <c r="AA126" s="8">
        <f t="shared" ref="AA126:AA153" si="36">X126*100</f>
        <v>5.6503544215367834</v>
      </c>
      <c r="AB126" s="33" t="s">
        <v>794</v>
      </c>
      <c r="AC126">
        <f>VLOOKUP(AB126,'Meta-data'!$H$2:$J$10,2,0)</f>
        <v>10</v>
      </c>
      <c r="AD126">
        <f>VLOOKUP(AB126,'Meta-data'!$H$2:$J$10,3,0)</f>
        <v>30</v>
      </c>
      <c r="AE126" t="s">
        <v>778</v>
      </c>
    </row>
    <row r="127" spans="1:31" x14ac:dyDescent="0.2">
      <c r="A127" t="str">
        <f t="shared" si="22"/>
        <v>RK4Eb</v>
      </c>
      <c r="C127" t="s">
        <v>23</v>
      </c>
      <c r="D127" t="s">
        <v>302</v>
      </c>
      <c r="E127" t="s">
        <v>152</v>
      </c>
      <c r="F127" t="s">
        <v>135</v>
      </c>
      <c r="G127">
        <v>2021</v>
      </c>
      <c r="H127">
        <v>51</v>
      </c>
      <c r="I127" s="2" t="s">
        <v>775</v>
      </c>
      <c r="J127" t="s">
        <v>754</v>
      </c>
      <c r="K127" s="2" t="s">
        <v>777</v>
      </c>
      <c r="M127" s="33">
        <v>1009.5</v>
      </c>
      <c r="N127" s="33">
        <v>648.5</v>
      </c>
      <c r="O127">
        <v>0</v>
      </c>
      <c r="P127" s="8">
        <f t="shared" si="30"/>
        <v>55.666923670007705</v>
      </c>
      <c r="Q127" s="33">
        <v>599.69999999999993</v>
      </c>
      <c r="R127" s="33">
        <v>33.5</v>
      </c>
      <c r="S127" s="8">
        <v>10</v>
      </c>
      <c r="T127" s="33">
        <v>9.35</v>
      </c>
      <c r="U127" s="8">
        <f t="shared" si="31"/>
        <v>0.65000000000000036</v>
      </c>
      <c r="V127" s="8">
        <f t="shared" si="32"/>
        <v>6.500000000000003E-2</v>
      </c>
      <c r="W127" s="8">
        <f t="shared" si="33"/>
        <v>5.5861263965315995E-2</v>
      </c>
      <c r="X127" s="8">
        <f>W127*'Soil resampling and MOM'!$J$26</f>
        <v>3.8663675956652925E-2</v>
      </c>
      <c r="Y127" s="8">
        <f t="shared" si="34"/>
        <v>6.5000000000000027</v>
      </c>
      <c r="Z127" s="8">
        <f t="shared" si="35"/>
        <v>5.5861263965315997</v>
      </c>
      <c r="AA127" s="8">
        <f t="shared" si="36"/>
        <v>3.8663675956652925</v>
      </c>
      <c r="AB127" s="33" t="s">
        <v>301</v>
      </c>
      <c r="AC127">
        <f>VLOOKUP(AB127,'Meta-data'!$H$2:$J$10,2,0)</f>
        <v>30</v>
      </c>
      <c r="AD127">
        <f>VLOOKUP(AB127,'Meta-data'!$H$2:$J$10,3,0)</f>
        <v>50</v>
      </c>
      <c r="AE127" t="s">
        <v>778</v>
      </c>
    </row>
    <row r="128" spans="1:31" x14ac:dyDescent="0.2">
      <c r="A128" t="str">
        <f t="shared" si="22"/>
        <v>RK4Ec</v>
      </c>
      <c r="C128" t="s">
        <v>23</v>
      </c>
      <c r="D128" t="s">
        <v>302</v>
      </c>
      <c r="E128" t="s">
        <v>152</v>
      </c>
      <c r="F128" t="s">
        <v>220</v>
      </c>
      <c r="G128">
        <v>2021</v>
      </c>
      <c r="H128">
        <v>51</v>
      </c>
      <c r="I128" s="2" t="s">
        <v>775</v>
      </c>
      <c r="J128" t="s">
        <v>754</v>
      </c>
      <c r="K128" s="2" t="s">
        <v>777</v>
      </c>
      <c r="M128" s="33">
        <v>1121.5999999999999</v>
      </c>
      <c r="N128" s="33">
        <v>765</v>
      </c>
      <c r="O128">
        <v>0</v>
      </c>
      <c r="P128" s="8">
        <f t="shared" si="30"/>
        <v>46.614379084967304</v>
      </c>
      <c r="Q128" s="33">
        <v>741.5</v>
      </c>
      <c r="R128" s="33">
        <v>16.100000000000001</v>
      </c>
      <c r="S128" s="8">
        <v>10</v>
      </c>
      <c r="T128" s="33">
        <v>9.5299999999999994</v>
      </c>
      <c r="U128" s="8">
        <f t="shared" si="31"/>
        <v>0.47000000000000064</v>
      </c>
      <c r="V128" s="8">
        <f t="shared" si="32"/>
        <v>4.7000000000000063E-2</v>
      </c>
      <c r="W128" s="8">
        <f t="shared" si="33"/>
        <v>2.1712744436952126E-2</v>
      </c>
      <c r="X128" s="8">
        <f>W128*'Soil resampling and MOM'!$J$26</f>
        <v>1.5028204796102965E-2</v>
      </c>
      <c r="Y128" s="8">
        <f t="shared" si="34"/>
        <v>4.7000000000000064</v>
      </c>
      <c r="Z128" s="8">
        <f t="shared" si="35"/>
        <v>2.1712744436952125</v>
      </c>
      <c r="AA128" s="8">
        <f t="shared" si="36"/>
        <v>1.5028204796102964</v>
      </c>
      <c r="AB128" s="33" t="s">
        <v>301</v>
      </c>
      <c r="AC128">
        <f>VLOOKUP(AB128,'Meta-data'!$H$2:$J$10,2,0)</f>
        <v>30</v>
      </c>
      <c r="AD128">
        <f>VLOOKUP(AB128,'Meta-data'!$H$2:$J$10,3,0)</f>
        <v>50</v>
      </c>
      <c r="AE128" t="s">
        <v>778</v>
      </c>
    </row>
    <row r="129" spans="1:31" x14ac:dyDescent="0.2">
      <c r="A129" t="str">
        <f t="shared" si="22"/>
        <v>RK4Ed</v>
      </c>
      <c r="C129" t="s">
        <v>23</v>
      </c>
      <c r="D129" t="s">
        <v>302</v>
      </c>
      <c r="E129" t="s">
        <v>152</v>
      </c>
      <c r="F129" t="s">
        <v>221</v>
      </c>
      <c r="G129">
        <v>2021</v>
      </c>
      <c r="H129">
        <v>51</v>
      </c>
      <c r="I129" s="2" t="s">
        <v>775</v>
      </c>
      <c r="J129" t="s">
        <v>754</v>
      </c>
      <c r="K129" s="2" t="s">
        <v>777</v>
      </c>
      <c r="M129" s="33">
        <v>792.8</v>
      </c>
      <c r="N129" s="33">
        <v>501.3</v>
      </c>
      <c r="O129">
        <v>0</v>
      </c>
      <c r="P129" s="8">
        <f t="shared" si="30"/>
        <v>58.14881308597645</v>
      </c>
      <c r="Q129" s="33">
        <v>467.1</v>
      </c>
      <c r="R129" s="33">
        <v>36.1</v>
      </c>
      <c r="S129" s="8">
        <v>10</v>
      </c>
      <c r="T129" s="33">
        <v>9.18</v>
      </c>
      <c r="U129" s="8">
        <f t="shared" si="31"/>
        <v>0.82000000000000028</v>
      </c>
      <c r="V129" s="8">
        <f t="shared" si="32"/>
        <v>8.2000000000000031E-2</v>
      </c>
      <c r="W129" s="8">
        <f t="shared" si="33"/>
        <v>7.7285377863412538E-2</v>
      </c>
      <c r="X129" s="8">
        <f>W129*'Soil resampling and MOM'!$J$26</f>
        <v>5.3492108731262873E-2</v>
      </c>
      <c r="Y129" s="8">
        <f t="shared" si="34"/>
        <v>8.2000000000000028</v>
      </c>
      <c r="Z129" s="8">
        <f t="shared" si="35"/>
        <v>7.7285377863412537</v>
      </c>
      <c r="AA129" s="8">
        <f t="shared" si="36"/>
        <v>5.3492108731262871</v>
      </c>
      <c r="AB129" s="33" t="s">
        <v>294</v>
      </c>
      <c r="AC129">
        <f>VLOOKUP(AB129,'Meta-data'!$H$2:$J$10,2,0)</f>
        <v>30</v>
      </c>
      <c r="AD129">
        <f>VLOOKUP(AB129,'Meta-data'!$H$2:$J$10,3,0)</f>
        <v>30</v>
      </c>
    </row>
    <row r="130" spans="1:31" x14ac:dyDescent="0.2">
      <c r="A130" t="str">
        <f t="shared" ref="A130:A193" si="37">E130&amp;D130&amp;F130</f>
        <v>DM1Ea</v>
      </c>
      <c r="C130" t="s">
        <v>24</v>
      </c>
      <c r="D130" t="s">
        <v>302</v>
      </c>
      <c r="E130" t="s">
        <v>145</v>
      </c>
      <c r="F130" t="s">
        <v>134</v>
      </c>
      <c r="G130">
        <v>2021</v>
      </c>
      <c r="H130">
        <v>51</v>
      </c>
      <c r="I130" s="2" t="s">
        <v>775</v>
      </c>
      <c r="J130" s="2" t="s">
        <v>753</v>
      </c>
      <c r="K130" s="2" t="s">
        <v>132</v>
      </c>
      <c r="M130" s="33">
        <v>761.6</v>
      </c>
      <c r="N130" s="33">
        <v>475.4</v>
      </c>
      <c r="O130">
        <v>0</v>
      </c>
      <c r="P130" s="8">
        <f t="shared" si="30"/>
        <v>60.201935212452682</v>
      </c>
      <c r="Q130" s="33">
        <v>436.90000000000003</v>
      </c>
      <c r="R130" s="33">
        <v>30.400000000000006</v>
      </c>
      <c r="S130" s="8">
        <v>5</v>
      </c>
      <c r="T130" s="33">
        <v>4.6900000000000004</v>
      </c>
      <c r="U130" s="8">
        <f t="shared" si="31"/>
        <v>0.30999999999999961</v>
      </c>
      <c r="V130" s="8">
        <f t="shared" si="32"/>
        <v>6.1999999999999923E-2</v>
      </c>
      <c r="W130" s="8">
        <f t="shared" si="33"/>
        <v>6.9581139848935686E-2</v>
      </c>
      <c r="X130" s="8">
        <f>W130*'Soil resampling and MOM'!$J$26</f>
        <v>4.8159716641645832E-2</v>
      </c>
      <c r="Y130" s="8">
        <f t="shared" si="34"/>
        <v>6.1999999999999922</v>
      </c>
      <c r="Z130" s="8">
        <f t="shared" si="35"/>
        <v>6.9581139848935685</v>
      </c>
      <c r="AA130" s="8">
        <f t="shared" si="36"/>
        <v>4.8159716641645831</v>
      </c>
      <c r="AB130" s="33" t="s">
        <v>794</v>
      </c>
      <c r="AC130">
        <f>VLOOKUP(AB130,'Meta-data'!$H$2:$J$10,2,0)</f>
        <v>10</v>
      </c>
      <c r="AD130">
        <f>VLOOKUP(AB130,'Meta-data'!$H$2:$J$10,3,0)</f>
        <v>30</v>
      </c>
      <c r="AE130" t="s">
        <v>778</v>
      </c>
    </row>
    <row r="131" spans="1:31" x14ac:dyDescent="0.2">
      <c r="A131" t="str">
        <f t="shared" si="37"/>
        <v>DM1Eb</v>
      </c>
      <c r="C131" t="s">
        <v>24</v>
      </c>
      <c r="D131" t="s">
        <v>302</v>
      </c>
      <c r="E131" t="s">
        <v>145</v>
      </c>
      <c r="F131" t="s">
        <v>135</v>
      </c>
      <c r="G131">
        <v>2021</v>
      </c>
      <c r="H131">
        <v>51</v>
      </c>
      <c r="I131" s="2" t="s">
        <v>775</v>
      </c>
      <c r="J131" s="2" t="s">
        <v>753</v>
      </c>
      <c r="K131" s="2" t="s">
        <v>132</v>
      </c>
      <c r="M131" s="33">
        <v>805</v>
      </c>
      <c r="N131" s="33">
        <v>530.5</v>
      </c>
      <c r="O131">
        <v>0</v>
      </c>
      <c r="P131" s="8">
        <f t="shared" si="30"/>
        <v>51.743638077285581</v>
      </c>
      <c r="Q131" s="33">
        <v>480</v>
      </c>
      <c r="R131" s="33">
        <v>42.099999999999994</v>
      </c>
      <c r="S131" s="8">
        <v>5</v>
      </c>
      <c r="T131" s="33">
        <v>4.7699999999999996</v>
      </c>
      <c r="U131" s="8">
        <f t="shared" si="31"/>
        <v>0.23000000000000043</v>
      </c>
      <c r="V131" s="8">
        <f t="shared" si="32"/>
        <v>4.6000000000000082E-2</v>
      </c>
      <c r="W131" s="8">
        <f t="shared" si="33"/>
        <v>8.7708333333333319E-2</v>
      </c>
      <c r="X131" s="8">
        <f>W131*'Soil resampling and MOM'!$J$26</f>
        <v>6.0706227141649263E-2</v>
      </c>
      <c r="Y131" s="8">
        <f t="shared" si="34"/>
        <v>4.6000000000000085</v>
      </c>
      <c r="Z131" s="8">
        <f t="shared" si="35"/>
        <v>8.7708333333333321</v>
      </c>
      <c r="AA131" s="8">
        <f t="shared" si="36"/>
        <v>6.0706227141649265</v>
      </c>
      <c r="AB131" s="33" t="s">
        <v>304</v>
      </c>
      <c r="AC131">
        <f>VLOOKUP(AB131,'Meta-data'!$H$2:$J$10,2,0)</f>
        <v>40</v>
      </c>
      <c r="AD131">
        <f>VLOOKUP(AB131,'Meta-data'!$H$2:$J$10,3,0)</f>
        <v>20</v>
      </c>
      <c r="AE131" t="s">
        <v>778</v>
      </c>
    </row>
    <row r="132" spans="1:31" x14ac:dyDescent="0.2">
      <c r="A132" t="str">
        <f t="shared" si="37"/>
        <v>DM1Ec</v>
      </c>
      <c r="C132" t="s">
        <v>24</v>
      </c>
      <c r="D132" t="s">
        <v>302</v>
      </c>
      <c r="E132" t="s">
        <v>145</v>
      </c>
      <c r="F132" t="s">
        <v>220</v>
      </c>
      <c r="G132">
        <v>2021</v>
      </c>
      <c r="H132">
        <v>51</v>
      </c>
      <c r="I132" s="2" t="s">
        <v>775</v>
      </c>
      <c r="J132" s="2" t="s">
        <v>753</v>
      </c>
      <c r="K132" s="2" t="s">
        <v>132</v>
      </c>
      <c r="M132" s="33">
        <v>674.5</v>
      </c>
      <c r="N132" s="33">
        <v>453</v>
      </c>
      <c r="O132">
        <v>0</v>
      </c>
      <c r="P132" s="8">
        <f t="shared" si="30"/>
        <v>48.896247240618102</v>
      </c>
      <c r="Q132" s="33">
        <v>407.70000000000005</v>
      </c>
      <c r="R132" s="33">
        <v>32.599999999999994</v>
      </c>
      <c r="S132" s="8">
        <v>5</v>
      </c>
      <c r="T132" s="33">
        <v>4.78</v>
      </c>
      <c r="U132" s="8">
        <f t="shared" si="31"/>
        <v>0.21999999999999975</v>
      </c>
      <c r="V132" s="8">
        <f t="shared" si="32"/>
        <v>4.3999999999999949E-2</v>
      </c>
      <c r="W132" s="8">
        <f t="shared" si="33"/>
        <v>7.9960755457444174E-2</v>
      </c>
      <c r="X132" s="8">
        <f>W132*'Soil resampling and MOM'!$J$26</f>
        <v>5.5343837908417799E-2</v>
      </c>
      <c r="Y132" s="8">
        <f t="shared" si="34"/>
        <v>4.399999999999995</v>
      </c>
      <c r="Z132" s="8">
        <f t="shared" si="35"/>
        <v>7.996075545744417</v>
      </c>
      <c r="AA132" s="8">
        <f t="shared" si="36"/>
        <v>5.5343837908417797</v>
      </c>
      <c r="AB132" s="33" t="s">
        <v>304</v>
      </c>
      <c r="AC132">
        <f>VLOOKUP(AB132,'Meta-data'!$H$2:$J$10,2,0)</f>
        <v>40</v>
      </c>
      <c r="AD132">
        <f>VLOOKUP(AB132,'Meta-data'!$H$2:$J$10,3,0)</f>
        <v>20</v>
      </c>
      <c r="AE132" t="s">
        <v>778</v>
      </c>
    </row>
    <row r="133" spans="1:31" x14ac:dyDescent="0.2">
      <c r="A133" t="str">
        <f t="shared" si="37"/>
        <v>DM1Ed</v>
      </c>
      <c r="C133" t="s">
        <v>24</v>
      </c>
      <c r="D133" t="s">
        <v>302</v>
      </c>
      <c r="E133" t="s">
        <v>145</v>
      </c>
      <c r="F133" t="s">
        <v>221</v>
      </c>
      <c r="G133">
        <v>2021</v>
      </c>
      <c r="H133">
        <v>51</v>
      </c>
      <c r="I133" s="2" t="s">
        <v>775</v>
      </c>
      <c r="J133" s="2" t="s">
        <v>753</v>
      </c>
      <c r="K133" s="2" t="s">
        <v>132</v>
      </c>
      <c r="M133" s="33">
        <v>636.6</v>
      </c>
      <c r="N133" s="33">
        <v>409.6</v>
      </c>
      <c r="O133">
        <v>0</v>
      </c>
      <c r="P133" s="8">
        <f t="shared" si="30"/>
        <v>55.419921875</v>
      </c>
      <c r="Q133" s="33">
        <v>403.1</v>
      </c>
      <c r="R133" s="33">
        <v>5.3999999999999986</v>
      </c>
      <c r="S133" s="8">
        <v>5</v>
      </c>
      <c r="T133" s="33">
        <v>4.8</v>
      </c>
      <c r="U133" s="8">
        <f t="shared" si="31"/>
        <v>0.20000000000000018</v>
      </c>
      <c r="V133" s="8">
        <f t="shared" si="32"/>
        <v>4.0000000000000036E-2</v>
      </c>
      <c r="W133" s="8">
        <f t="shared" si="33"/>
        <v>1.3396179608037703E-2</v>
      </c>
      <c r="X133" s="8">
        <f>W133*'Soil resampling and MOM'!$J$26</f>
        <v>9.2719983519148723E-3</v>
      </c>
      <c r="Y133" s="8">
        <f t="shared" si="34"/>
        <v>4.0000000000000036</v>
      </c>
      <c r="Z133" s="8">
        <f t="shared" si="35"/>
        <v>1.3396179608037704</v>
      </c>
      <c r="AA133" s="8">
        <f t="shared" si="36"/>
        <v>0.92719983519148719</v>
      </c>
      <c r="AB133" s="33" t="s">
        <v>795</v>
      </c>
      <c r="AC133">
        <f>VLOOKUP(AB133,'Meta-data'!$H$2:$J$10,2,0)</f>
        <v>20</v>
      </c>
      <c r="AD133">
        <f>VLOOKUP(AB133,'Meta-data'!$H$2:$J$10,3,0)</f>
        <v>10</v>
      </c>
      <c r="AE133" t="s">
        <v>778</v>
      </c>
    </row>
    <row r="134" spans="1:31" x14ac:dyDescent="0.2">
      <c r="A134" t="str">
        <f t="shared" si="37"/>
        <v>DM2Ea</v>
      </c>
      <c r="C134" t="s">
        <v>24</v>
      </c>
      <c r="D134" t="s">
        <v>302</v>
      </c>
      <c r="E134" t="s">
        <v>146</v>
      </c>
      <c r="F134" t="s">
        <v>134</v>
      </c>
      <c r="G134">
        <v>2021</v>
      </c>
      <c r="H134">
        <v>51</v>
      </c>
      <c r="I134" s="2" t="s">
        <v>775</v>
      </c>
      <c r="J134" s="2" t="s">
        <v>753</v>
      </c>
      <c r="K134" s="2" t="s">
        <v>132</v>
      </c>
      <c r="M134" s="33">
        <v>667.09999999999991</v>
      </c>
      <c r="N134" s="33">
        <v>465.5</v>
      </c>
      <c r="O134">
        <v>0</v>
      </c>
      <c r="P134" s="8">
        <f t="shared" si="30"/>
        <v>43.308270676691713</v>
      </c>
      <c r="Q134" s="33">
        <v>458</v>
      </c>
      <c r="R134" s="33">
        <v>7.0999999999999979</v>
      </c>
      <c r="S134" s="8">
        <v>5</v>
      </c>
      <c r="T134" s="33">
        <v>4.83</v>
      </c>
      <c r="U134" s="8">
        <f t="shared" si="31"/>
        <v>0.16999999999999993</v>
      </c>
      <c r="V134" s="8">
        <f t="shared" si="32"/>
        <v>3.3999999999999989E-2</v>
      </c>
      <c r="W134" s="8">
        <f t="shared" si="33"/>
        <v>1.5502183406113533E-2</v>
      </c>
      <c r="X134" s="8">
        <f>W134*'Soil resampling and MOM'!$J$26</f>
        <v>1.0729642569611793E-2</v>
      </c>
      <c r="Y134" s="8">
        <f t="shared" si="34"/>
        <v>3.399999999999999</v>
      </c>
      <c r="Z134" s="8">
        <f t="shared" si="35"/>
        <v>1.5502183406113532</v>
      </c>
      <c r="AA134" s="8">
        <f t="shared" si="36"/>
        <v>1.0729642569611793</v>
      </c>
      <c r="AB134" s="33" t="s">
        <v>794</v>
      </c>
      <c r="AC134">
        <f>VLOOKUP(AB134,'Meta-data'!$H$2:$J$10,2,0)</f>
        <v>10</v>
      </c>
      <c r="AD134">
        <f>VLOOKUP(AB134,'Meta-data'!$H$2:$J$10,3,0)</f>
        <v>30</v>
      </c>
      <c r="AE134" t="s">
        <v>778</v>
      </c>
    </row>
    <row r="135" spans="1:31" x14ac:dyDescent="0.2">
      <c r="A135" t="str">
        <f t="shared" si="37"/>
        <v>DM2Eb</v>
      </c>
      <c r="C135" t="s">
        <v>24</v>
      </c>
      <c r="D135" t="s">
        <v>302</v>
      </c>
      <c r="E135" t="s">
        <v>146</v>
      </c>
      <c r="F135" t="s">
        <v>135</v>
      </c>
      <c r="G135">
        <v>2021</v>
      </c>
      <c r="H135">
        <v>51</v>
      </c>
      <c r="I135" s="2" t="s">
        <v>775</v>
      </c>
      <c r="J135" s="2" t="s">
        <v>753</v>
      </c>
      <c r="K135" s="2" t="s">
        <v>132</v>
      </c>
      <c r="M135" s="33">
        <v>680.3</v>
      </c>
      <c r="N135" s="33">
        <v>492.79999999999995</v>
      </c>
      <c r="O135">
        <v>0</v>
      </c>
      <c r="P135" s="8">
        <f t="shared" si="30"/>
        <v>38.04788961038961</v>
      </c>
      <c r="Q135" s="33">
        <v>479.2</v>
      </c>
      <c r="R135" s="33">
        <v>11.600000000000001</v>
      </c>
      <c r="S135" s="8">
        <v>5</v>
      </c>
      <c r="T135" s="33">
        <v>4.88</v>
      </c>
      <c r="U135" s="8">
        <f t="shared" si="31"/>
        <v>0.12000000000000011</v>
      </c>
      <c r="V135" s="8">
        <f t="shared" si="32"/>
        <v>2.4000000000000021E-2</v>
      </c>
      <c r="W135" s="8">
        <f t="shared" si="33"/>
        <v>2.4207011686143576E-2</v>
      </c>
      <c r="X135" s="8">
        <f>W135*'Soil resampling and MOM'!$J$26</f>
        <v>1.6754580710760174E-2</v>
      </c>
      <c r="Y135" s="8">
        <f t="shared" si="34"/>
        <v>2.4000000000000021</v>
      </c>
      <c r="Z135" s="8">
        <f t="shared" si="35"/>
        <v>2.4207011686143578</v>
      </c>
      <c r="AA135" s="8">
        <f t="shared" si="36"/>
        <v>1.6754580710760174</v>
      </c>
      <c r="AB135" s="33" t="s">
        <v>294</v>
      </c>
      <c r="AC135">
        <f>VLOOKUP(AB135,'Meta-data'!$H$2:$J$10,2,0)</f>
        <v>30</v>
      </c>
      <c r="AD135">
        <f>VLOOKUP(AB135,'Meta-data'!$H$2:$J$10,3,0)</f>
        <v>30</v>
      </c>
      <c r="AE135" t="s">
        <v>778</v>
      </c>
    </row>
    <row r="136" spans="1:31" x14ac:dyDescent="0.2">
      <c r="A136" t="str">
        <f t="shared" si="37"/>
        <v>DM2Ec</v>
      </c>
      <c r="C136" t="s">
        <v>24</v>
      </c>
      <c r="D136" t="s">
        <v>302</v>
      </c>
      <c r="E136" t="s">
        <v>146</v>
      </c>
      <c r="F136" t="s">
        <v>220</v>
      </c>
      <c r="G136">
        <v>2021</v>
      </c>
      <c r="H136">
        <v>51</v>
      </c>
      <c r="I136" s="2" t="s">
        <v>775</v>
      </c>
      <c r="J136" s="2" t="s">
        <v>753</v>
      </c>
      <c r="K136" s="2" t="s">
        <v>132</v>
      </c>
      <c r="M136" s="33">
        <v>795.9</v>
      </c>
      <c r="N136" s="33">
        <v>585.9</v>
      </c>
      <c r="O136">
        <v>0</v>
      </c>
      <c r="P136" s="8">
        <f t="shared" si="30"/>
        <v>35.842293906810035</v>
      </c>
      <c r="Q136" s="33">
        <v>581.29999999999995</v>
      </c>
      <c r="R136" s="33">
        <v>3.1999999999999997</v>
      </c>
      <c r="S136" s="8">
        <v>5</v>
      </c>
      <c r="T136" s="33">
        <v>4.8600000000000003</v>
      </c>
      <c r="U136" s="8">
        <f t="shared" si="31"/>
        <v>0.13999999999999968</v>
      </c>
      <c r="V136" s="8">
        <f t="shared" si="32"/>
        <v>2.7999999999999935E-2</v>
      </c>
      <c r="W136" s="8">
        <f t="shared" si="33"/>
        <v>5.5049028040598654E-3</v>
      </c>
      <c r="X136" s="8">
        <f>W136*'Soil resampling and MOM'!$J$26</f>
        <v>3.8101497008945582E-3</v>
      </c>
      <c r="Y136" s="8">
        <f t="shared" si="34"/>
        <v>2.7999999999999936</v>
      </c>
      <c r="Z136" s="8">
        <f t="shared" si="35"/>
        <v>0.55049028040598658</v>
      </c>
      <c r="AA136" s="8">
        <f t="shared" si="36"/>
        <v>0.38101497008945584</v>
      </c>
      <c r="AB136" s="33" t="s">
        <v>295</v>
      </c>
      <c r="AC136">
        <f>VLOOKUP(AB136,'Meta-data'!$H$2:$J$10,2,0)</f>
        <v>60</v>
      </c>
      <c r="AD136">
        <f>VLOOKUP(AB136,'Meta-data'!$H$2:$J$10,3,0)</f>
        <v>30</v>
      </c>
      <c r="AE136" t="s">
        <v>778</v>
      </c>
    </row>
    <row r="137" spans="1:31" x14ac:dyDescent="0.2">
      <c r="A137" t="str">
        <f t="shared" si="37"/>
        <v>DM2Ed</v>
      </c>
      <c r="C137" t="s">
        <v>24</v>
      </c>
      <c r="D137" t="s">
        <v>302</v>
      </c>
      <c r="E137" t="s">
        <v>146</v>
      </c>
      <c r="F137" t="s">
        <v>221</v>
      </c>
      <c r="G137">
        <v>2021</v>
      </c>
      <c r="H137">
        <v>51</v>
      </c>
      <c r="I137" s="2" t="s">
        <v>775</v>
      </c>
      <c r="J137" s="2" t="s">
        <v>753</v>
      </c>
      <c r="K137" s="2" t="s">
        <v>132</v>
      </c>
      <c r="M137" s="33">
        <v>739.1</v>
      </c>
      <c r="N137" s="33">
        <v>563.6</v>
      </c>
      <c r="O137">
        <v>0</v>
      </c>
      <c r="P137" s="8">
        <f t="shared" si="30"/>
        <v>31.139105748757984</v>
      </c>
      <c r="Q137" s="33">
        <v>550.70000000000005</v>
      </c>
      <c r="R137" s="33">
        <v>9.4</v>
      </c>
      <c r="S137" s="8">
        <v>5</v>
      </c>
      <c r="T137" s="33">
        <v>4.8</v>
      </c>
      <c r="U137" s="8">
        <f t="shared" si="31"/>
        <v>0.20000000000000018</v>
      </c>
      <c r="V137" s="8">
        <f t="shared" si="32"/>
        <v>4.0000000000000036E-2</v>
      </c>
      <c r="W137" s="8">
        <f t="shared" si="33"/>
        <v>1.7069184674051208E-2</v>
      </c>
      <c r="X137" s="8">
        <f>W137*'Soil resampling and MOM'!$J$26</f>
        <v>1.1814222920046115E-2</v>
      </c>
      <c r="Y137" s="8">
        <f t="shared" si="34"/>
        <v>4.0000000000000036</v>
      </c>
      <c r="Z137" s="8">
        <f t="shared" si="35"/>
        <v>1.7069184674051208</v>
      </c>
      <c r="AA137" s="8">
        <f t="shared" si="36"/>
        <v>1.1814222920046116</v>
      </c>
      <c r="AB137" s="33" t="s">
        <v>294</v>
      </c>
      <c r="AC137">
        <f>VLOOKUP(AB137,'Meta-data'!$H$2:$J$10,2,0)</f>
        <v>30</v>
      </c>
      <c r="AD137">
        <f>VLOOKUP(AB137,'Meta-data'!$H$2:$J$10,3,0)</f>
        <v>30</v>
      </c>
      <c r="AE137" t="s">
        <v>778</v>
      </c>
    </row>
    <row r="138" spans="1:31" x14ac:dyDescent="0.2">
      <c r="A138" t="str">
        <f t="shared" si="37"/>
        <v>DM3Ea</v>
      </c>
      <c r="C138" t="s">
        <v>24</v>
      </c>
      <c r="D138" t="s">
        <v>302</v>
      </c>
      <c r="E138" t="s">
        <v>147</v>
      </c>
      <c r="F138" t="s">
        <v>134</v>
      </c>
      <c r="G138">
        <v>2021</v>
      </c>
      <c r="H138">
        <v>51</v>
      </c>
      <c r="I138" s="2" t="s">
        <v>775</v>
      </c>
      <c r="J138" s="2" t="s">
        <v>753</v>
      </c>
      <c r="K138" s="2" t="s">
        <v>132</v>
      </c>
      <c r="M138" s="33">
        <v>608.1</v>
      </c>
      <c r="N138" s="33">
        <v>419.3</v>
      </c>
      <c r="O138">
        <v>0</v>
      </c>
      <c r="P138" s="8">
        <f t="shared" si="30"/>
        <v>45.027426663486764</v>
      </c>
      <c r="Q138" s="33">
        <v>409.70000000000005</v>
      </c>
      <c r="R138" s="33">
        <v>9.6999999999999993</v>
      </c>
      <c r="S138" s="8">
        <v>5</v>
      </c>
      <c r="T138" s="33">
        <v>4.82</v>
      </c>
      <c r="U138" s="8">
        <f t="shared" si="31"/>
        <v>0.17999999999999972</v>
      </c>
      <c r="V138" s="8">
        <f t="shared" si="32"/>
        <v>3.5999999999999942E-2</v>
      </c>
      <c r="W138" s="8">
        <f t="shared" si="33"/>
        <v>2.3675860385648031E-2</v>
      </c>
      <c r="X138" s="8">
        <f>W138*'Soil resampling and MOM'!$J$26</f>
        <v>1.6386950974006179E-2</v>
      </c>
      <c r="Y138" s="8">
        <f t="shared" si="34"/>
        <v>3.5999999999999943</v>
      </c>
      <c r="Z138" s="8">
        <f t="shared" si="35"/>
        <v>2.3675860385648031</v>
      </c>
      <c r="AA138" s="8">
        <f t="shared" si="36"/>
        <v>1.6386950974006178</v>
      </c>
      <c r="AB138" s="33" t="s">
        <v>294</v>
      </c>
      <c r="AC138">
        <f>VLOOKUP(AB138,'Meta-data'!$H$2:$J$10,2,0)</f>
        <v>30</v>
      </c>
      <c r="AD138">
        <f>VLOOKUP(AB138,'Meta-data'!$H$2:$J$10,3,0)</f>
        <v>30</v>
      </c>
      <c r="AE138" t="s">
        <v>778</v>
      </c>
    </row>
    <row r="139" spans="1:31" x14ac:dyDescent="0.2">
      <c r="A139" t="str">
        <f t="shared" si="37"/>
        <v>DM3Eb</v>
      </c>
      <c r="C139" t="s">
        <v>24</v>
      </c>
      <c r="D139" t="s">
        <v>302</v>
      </c>
      <c r="E139" t="s">
        <v>147</v>
      </c>
      <c r="F139" t="s">
        <v>135</v>
      </c>
      <c r="G139">
        <v>2021</v>
      </c>
      <c r="H139">
        <v>51</v>
      </c>
      <c r="I139" s="2" t="s">
        <v>775</v>
      </c>
      <c r="J139" s="2" t="s">
        <v>753</v>
      </c>
      <c r="K139" s="2" t="s">
        <v>132</v>
      </c>
      <c r="M139" s="33">
        <v>741.9</v>
      </c>
      <c r="N139" s="33">
        <v>499.1</v>
      </c>
      <c r="O139">
        <v>0</v>
      </c>
      <c r="P139" s="8">
        <f t="shared" si="30"/>
        <v>48.647565618112594</v>
      </c>
      <c r="Q139" s="33">
        <v>444.1</v>
      </c>
      <c r="R139" s="33">
        <v>20.399999999999999</v>
      </c>
      <c r="S139" s="8">
        <v>5</v>
      </c>
      <c r="T139" s="33">
        <v>4.87</v>
      </c>
      <c r="U139" s="8">
        <f t="shared" si="31"/>
        <v>0.12999999999999989</v>
      </c>
      <c r="V139" s="8">
        <f t="shared" si="32"/>
        <v>2.5999999999999978E-2</v>
      </c>
      <c r="W139" s="8">
        <f t="shared" si="33"/>
        <v>4.5935600090069799E-2</v>
      </c>
      <c r="X139" s="8">
        <f>W139*'Soil resampling and MOM'!$J$26</f>
        <v>3.179375171065929E-2</v>
      </c>
      <c r="Y139" s="8">
        <f t="shared" si="34"/>
        <v>2.5999999999999979</v>
      </c>
      <c r="Z139" s="8">
        <f t="shared" si="35"/>
        <v>4.5935600090069801</v>
      </c>
      <c r="AA139" s="8">
        <f t="shared" si="36"/>
        <v>3.1793751710659288</v>
      </c>
      <c r="AB139" s="33" t="s">
        <v>294</v>
      </c>
      <c r="AC139">
        <f>VLOOKUP(AB139,'Meta-data'!$H$2:$J$10,2,0)</f>
        <v>30</v>
      </c>
      <c r="AD139">
        <f>VLOOKUP(AB139,'Meta-data'!$H$2:$J$10,3,0)</f>
        <v>30</v>
      </c>
      <c r="AE139" t="s">
        <v>778</v>
      </c>
    </row>
    <row r="140" spans="1:31" x14ac:dyDescent="0.2">
      <c r="A140" t="str">
        <f t="shared" si="37"/>
        <v>DM3Ec</v>
      </c>
      <c r="C140" t="s">
        <v>24</v>
      </c>
      <c r="D140" t="s">
        <v>302</v>
      </c>
      <c r="E140" t="s">
        <v>147</v>
      </c>
      <c r="F140" t="s">
        <v>220</v>
      </c>
      <c r="G140">
        <v>2021</v>
      </c>
      <c r="H140">
        <v>51</v>
      </c>
      <c r="I140" s="2" t="s">
        <v>775</v>
      </c>
      <c r="J140" s="2" t="s">
        <v>753</v>
      </c>
      <c r="K140" s="2" t="s">
        <v>132</v>
      </c>
      <c r="M140" s="33">
        <v>748</v>
      </c>
      <c r="N140" s="33">
        <v>542.40000000000009</v>
      </c>
      <c r="O140">
        <v>0</v>
      </c>
      <c r="P140" s="8">
        <f t="shared" si="30"/>
        <v>37.905604719763993</v>
      </c>
      <c r="Q140" s="33">
        <v>532.1</v>
      </c>
      <c r="R140" s="33">
        <v>8.4</v>
      </c>
      <c r="S140" s="8">
        <v>5</v>
      </c>
      <c r="T140" s="33">
        <v>4.83</v>
      </c>
      <c r="U140" s="8">
        <f t="shared" si="31"/>
        <v>0.16999999999999993</v>
      </c>
      <c r="V140" s="8">
        <f t="shared" si="32"/>
        <v>3.3999999999999989E-2</v>
      </c>
      <c r="W140" s="8">
        <f t="shared" si="33"/>
        <v>1.578650629580906E-2</v>
      </c>
      <c r="X140" s="8">
        <f>W140*'Soil resampling and MOM'!$J$26</f>
        <v>1.0926433105555852E-2</v>
      </c>
      <c r="Y140" s="8">
        <f t="shared" si="34"/>
        <v>3.399999999999999</v>
      </c>
      <c r="Z140" s="8">
        <f t="shared" si="35"/>
        <v>1.578650629580906</v>
      </c>
      <c r="AA140" s="8">
        <f t="shared" si="36"/>
        <v>1.0926433105555851</v>
      </c>
      <c r="AB140" s="33" t="s">
        <v>294</v>
      </c>
      <c r="AC140">
        <f>VLOOKUP(AB140,'Meta-data'!$H$2:$J$10,2,0)</f>
        <v>30</v>
      </c>
      <c r="AD140">
        <f>VLOOKUP(AB140,'Meta-data'!$H$2:$J$10,3,0)</f>
        <v>30</v>
      </c>
      <c r="AE140" t="s">
        <v>778</v>
      </c>
    </row>
    <row r="141" spans="1:31" x14ac:dyDescent="0.2">
      <c r="A141" t="str">
        <f t="shared" si="37"/>
        <v>DM3Ed</v>
      </c>
      <c r="C141" t="s">
        <v>24</v>
      </c>
      <c r="D141" t="s">
        <v>302</v>
      </c>
      <c r="E141" t="s">
        <v>147</v>
      </c>
      <c r="F141" t="s">
        <v>221</v>
      </c>
      <c r="G141">
        <v>2021</v>
      </c>
      <c r="H141">
        <v>51</v>
      </c>
      <c r="I141" s="2" t="s">
        <v>775</v>
      </c>
      <c r="J141" s="2" t="s">
        <v>753</v>
      </c>
      <c r="K141" s="2" t="s">
        <v>132</v>
      </c>
      <c r="M141" s="33">
        <v>817.1</v>
      </c>
      <c r="N141" s="33">
        <v>595.6</v>
      </c>
      <c r="O141">
        <v>0</v>
      </c>
      <c r="P141" s="8">
        <f t="shared" si="30"/>
        <v>37.189388851578236</v>
      </c>
      <c r="Q141" s="33">
        <v>588.40000000000009</v>
      </c>
      <c r="R141" s="33">
        <v>5.2</v>
      </c>
      <c r="S141" s="8">
        <v>5</v>
      </c>
      <c r="T141" s="33">
        <v>4.87</v>
      </c>
      <c r="U141" s="8">
        <f t="shared" si="31"/>
        <v>0.12999999999999989</v>
      </c>
      <c r="V141" s="8">
        <f t="shared" si="32"/>
        <v>2.5999999999999978E-2</v>
      </c>
      <c r="W141" s="8">
        <f t="shared" si="33"/>
        <v>8.8375254928619983E-3</v>
      </c>
      <c r="X141" s="8">
        <f>W141*'Soil resampling and MOM'!$J$26</f>
        <v>6.1167828591710757E-3</v>
      </c>
      <c r="Y141" s="8">
        <f t="shared" si="34"/>
        <v>2.5999999999999979</v>
      </c>
      <c r="Z141" s="8">
        <f t="shared" si="35"/>
        <v>0.88375254928619984</v>
      </c>
      <c r="AA141" s="8">
        <f t="shared" si="36"/>
        <v>0.6116782859171076</v>
      </c>
      <c r="AB141" s="33" t="s">
        <v>794</v>
      </c>
      <c r="AC141">
        <f>VLOOKUP(AB141,'Meta-data'!$H$2:$J$10,2,0)</f>
        <v>10</v>
      </c>
      <c r="AD141">
        <f>VLOOKUP(AB141,'Meta-data'!$H$2:$J$10,3,0)</f>
        <v>30</v>
      </c>
      <c r="AE141" t="s">
        <v>778</v>
      </c>
    </row>
    <row r="142" spans="1:31" x14ac:dyDescent="0.2">
      <c r="A142" t="str">
        <f t="shared" si="37"/>
        <v>DM4Ea</v>
      </c>
      <c r="C142" t="s">
        <v>24</v>
      </c>
      <c r="D142" t="s">
        <v>302</v>
      </c>
      <c r="E142" t="s">
        <v>148</v>
      </c>
      <c r="F142" t="s">
        <v>134</v>
      </c>
      <c r="G142">
        <v>2021</v>
      </c>
      <c r="H142">
        <v>51</v>
      </c>
      <c r="I142" s="2" t="s">
        <v>775</v>
      </c>
      <c r="J142" s="2" t="s">
        <v>753</v>
      </c>
      <c r="K142" s="2" t="s">
        <v>132</v>
      </c>
      <c r="M142" s="33">
        <v>603</v>
      </c>
      <c r="N142" s="33">
        <v>234.70000000000002</v>
      </c>
      <c r="O142">
        <v>0</v>
      </c>
      <c r="P142" s="8">
        <f t="shared" si="30"/>
        <v>156.92373242437151</v>
      </c>
      <c r="Q142" s="33">
        <v>223.1</v>
      </c>
      <c r="R142" s="33">
        <v>3.6999999999999997</v>
      </c>
      <c r="S142" s="8">
        <v>5</v>
      </c>
      <c r="T142" s="33">
        <v>4.09</v>
      </c>
      <c r="U142" s="8">
        <f t="shared" si="31"/>
        <v>0.91000000000000014</v>
      </c>
      <c r="V142" s="8">
        <f t="shared" si="32"/>
        <v>0.18200000000000002</v>
      </c>
      <c r="W142" s="8">
        <f t="shared" si="33"/>
        <v>1.6584491259524877E-2</v>
      </c>
      <c r="X142" s="8">
        <f>W142*'Soil resampling and MOM'!$J$26</f>
        <v>1.1478748428648903E-2</v>
      </c>
      <c r="Y142" s="8">
        <f t="shared" si="34"/>
        <v>18.200000000000003</v>
      </c>
      <c r="Z142" s="8">
        <f t="shared" si="35"/>
        <v>1.6584491259524876</v>
      </c>
      <c r="AA142" s="8">
        <f t="shared" si="36"/>
        <v>1.1478748428648904</v>
      </c>
      <c r="AB142" s="33" t="s">
        <v>794</v>
      </c>
      <c r="AC142">
        <f>VLOOKUP(AB142,'Meta-data'!$H$2:$J$10,2,0)</f>
        <v>10</v>
      </c>
      <c r="AD142">
        <f>VLOOKUP(AB142,'Meta-data'!$H$2:$J$10,3,0)</f>
        <v>30</v>
      </c>
      <c r="AE142" t="s">
        <v>778</v>
      </c>
    </row>
    <row r="143" spans="1:31" x14ac:dyDescent="0.2">
      <c r="A143" t="str">
        <f t="shared" si="37"/>
        <v>DM4Eb</v>
      </c>
      <c r="C143" t="s">
        <v>24</v>
      </c>
      <c r="D143" t="s">
        <v>302</v>
      </c>
      <c r="E143" t="s">
        <v>148</v>
      </c>
      <c r="F143" t="s">
        <v>135</v>
      </c>
      <c r="G143">
        <v>2021</v>
      </c>
      <c r="H143">
        <v>51</v>
      </c>
      <c r="I143" s="2" t="s">
        <v>775</v>
      </c>
      <c r="J143" s="2" t="s">
        <v>753</v>
      </c>
      <c r="K143" s="2" t="s">
        <v>132</v>
      </c>
      <c r="M143" s="33">
        <v>622.79999999999995</v>
      </c>
      <c r="N143" s="33">
        <v>257.2</v>
      </c>
      <c r="O143">
        <v>0</v>
      </c>
      <c r="P143" s="8">
        <f t="shared" si="30"/>
        <v>142.14618973561431</v>
      </c>
      <c r="Q143" s="33">
        <v>237.7</v>
      </c>
      <c r="R143" s="33">
        <v>12.399999999999999</v>
      </c>
      <c r="S143" s="8">
        <v>5</v>
      </c>
      <c r="T143" s="33">
        <v>4.12</v>
      </c>
      <c r="U143" s="8">
        <f t="shared" si="31"/>
        <v>0.87999999999999989</v>
      </c>
      <c r="V143" s="8">
        <f t="shared" si="32"/>
        <v>0.17599999999999999</v>
      </c>
      <c r="W143" s="8">
        <f t="shared" si="33"/>
        <v>5.2166596550273447E-2</v>
      </c>
      <c r="X143" s="8">
        <f>W143*'Soil resampling and MOM'!$J$26</f>
        <v>3.6106458064277556E-2</v>
      </c>
      <c r="Y143" s="8">
        <f t="shared" si="34"/>
        <v>17.599999999999998</v>
      </c>
      <c r="Z143" s="8">
        <f t="shared" si="35"/>
        <v>5.2166596550273443</v>
      </c>
      <c r="AA143" s="8">
        <f t="shared" si="36"/>
        <v>3.6106458064277556</v>
      </c>
      <c r="AB143" s="33" t="s">
        <v>294</v>
      </c>
      <c r="AC143">
        <f>VLOOKUP(AB143,'Meta-data'!$H$2:$J$10,2,0)</f>
        <v>30</v>
      </c>
      <c r="AD143">
        <f>VLOOKUP(AB143,'Meta-data'!$H$2:$J$10,3,0)</f>
        <v>30</v>
      </c>
      <c r="AE143" t="s">
        <v>778</v>
      </c>
    </row>
    <row r="144" spans="1:31" x14ac:dyDescent="0.2">
      <c r="A144" t="str">
        <f t="shared" si="37"/>
        <v>DM4Ec</v>
      </c>
      <c r="C144" t="s">
        <v>24</v>
      </c>
      <c r="D144" t="s">
        <v>302</v>
      </c>
      <c r="E144" t="s">
        <v>148</v>
      </c>
      <c r="F144" t="s">
        <v>220</v>
      </c>
      <c r="G144">
        <v>2021</v>
      </c>
      <c r="H144">
        <v>51</v>
      </c>
      <c r="I144" s="2" t="s">
        <v>775</v>
      </c>
      <c r="J144" s="2" t="s">
        <v>753</v>
      </c>
      <c r="K144" s="2" t="s">
        <v>132</v>
      </c>
      <c r="M144" s="33">
        <v>606</v>
      </c>
      <c r="N144" s="33">
        <v>261.89999999999998</v>
      </c>
      <c r="O144">
        <v>0</v>
      </c>
      <c r="P144" s="8">
        <f t="shared" si="30"/>
        <v>131.38602520045822</v>
      </c>
      <c r="Q144" s="33">
        <v>256.7</v>
      </c>
      <c r="R144" s="33">
        <v>4.2</v>
      </c>
      <c r="S144" s="8">
        <v>5</v>
      </c>
      <c r="T144" s="33">
        <v>4.22</v>
      </c>
      <c r="U144" s="8">
        <f t="shared" si="31"/>
        <v>0.78000000000000025</v>
      </c>
      <c r="V144" s="8">
        <f t="shared" si="32"/>
        <v>0.15600000000000006</v>
      </c>
      <c r="W144" s="8">
        <f t="shared" si="33"/>
        <v>1.6361511492014025E-2</v>
      </c>
      <c r="X144" s="8">
        <f>W144*'Soil resampling and MOM'!$J$26</f>
        <v>1.1324415768340998E-2</v>
      </c>
      <c r="Y144" s="8">
        <f t="shared" si="34"/>
        <v>15.600000000000005</v>
      </c>
      <c r="Z144" s="8">
        <f t="shared" si="35"/>
        <v>1.6361511492014025</v>
      </c>
      <c r="AA144" s="8">
        <f t="shared" si="36"/>
        <v>1.1324415768340999</v>
      </c>
      <c r="AB144" s="33" t="s">
        <v>794</v>
      </c>
      <c r="AC144">
        <f>VLOOKUP(AB144,'Meta-data'!$H$2:$J$10,2,0)</f>
        <v>10</v>
      </c>
      <c r="AD144">
        <f>VLOOKUP(AB144,'Meta-data'!$H$2:$J$10,3,0)</f>
        <v>30</v>
      </c>
      <c r="AE144" t="s">
        <v>778</v>
      </c>
    </row>
    <row r="145" spans="1:31" x14ac:dyDescent="0.2">
      <c r="A145" t="str">
        <f t="shared" si="37"/>
        <v>DM4Ed</v>
      </c>
      <c r="C145" t="s">
        <v>24</v>
      </c>
      <c r="D145" t="s">
        <v>302</v>
      </c>
      <c r="E145" t="s">
        <v>148</v>
      </c>
      <c r="F145" t="s">
        <v>221</v>
      </c>
      <c r="G145">
        <v>2021</v>
      </c>
      <c r="H145">
        <v>51</v>
      </c>
      <c r="I145" s="2" t="s">
        <v>775</v>
      </c>
      <c r="J145" s="2" t="s">
        <v>753</v>
      </c>
      <c r="K145" s="2" t="s">
        <v>132</v>
      </c>
      <c r="M145" s="33">
        <v>552.29999999999995</v>
      </c>
      <c r="N145" s="33">
        <v>257.60000000000002</v>
      </c>
      <c r="O145">
        <v>0</v>
      </c>
      <c r="P145" s="8">
        <f t="shared" si="30"/>
        <v>114.40217391304344</v>
      </c>
      <c r="Q145" s="33">
        <v>246.6</v>
      </c>
      <c r="R145" s="33">
        <v>5.6999999999999993</v>
      </c>
      <c r="S145" s="8">
        <v>5</v>
      </c>
      <c r="T145" s="33">
        <v>4.17</v>
      </c>
      <c r="U145" s="8">
        <f t="shared" si="31"/>
        <v>0.83000000000000007</v>
      </c>
      <c r="V145" s="8">
        <f t="shared" si="32"/>
        <v>0.16600000000000001</v>
      </c>
      <c r="W145" s="8">
        <f t="shared" si="33"/>
        <v>2.3114355231143548E-2</v>
      </c>
      <c r="X145" s="8">
        <f>W145*'Soil resampling and MOM'!$J$26</f>
        <v>1.5998312196422643E-2</v>
      </c>
      <c r="Y145" s="8">
        <f t="shared" si="34"/>
        <v>16.600000000000001</v>
      </c>
      <c r="Z145" s="8">
        <f t="shared" si="35"/>
        <v>2.3114355231143549</v>
      </c>
      <c r="AA145" s="8">
        <f t="shared" si="36"/>
        <v>1.5998312196422644</v>
      </c>
      <c r="AB145" s="33" t="s">
        <v>296</v>
      </c>
      <c r="AC145">
        <f>VLOOKUP(AB145,'Meta-data'!$H$2:$J$10,2,0)</f>
        <v>60</v>
      </c>
      <c r="AD145">
        <f>VLOOKUP(AB145,'Meta-data'!$H$2:$J$10,3,0)</f>
        <v>10</v>
      </c>
      <c r="AE145" t="s">
        <v>778</v>
      </c>
    </row>
    <row r="146" spans="1:31" x14ac:dyDescent="0.2">
      <c r="A146" t="str">
        <f t="shared" si="37"/>
        <v>RK1Ea</v>
      </c>
      <c r="C146" t="s">
        <v>23</v>
      </c>
      <c r="D146" t="s">
        <v>302</v>
      </c>
      <c r="E146" t="s">
        <v>149</v>
      </c>
      <c r="F146" t="s">
        <v>134</v>
      </c>
      <c r="G146">
        <v>2021</v>
      </c>
      <c r="H146">
        <v>51</v>
      </c>
      <c r="I146" s="2" t="s">
        <v>775</v>
      </c>
      <c r="J146" t="s">
        <v>754</v>
      </c>
      <c r="K146" s="2" t="s">
        <v>132</v>
      </c>
      <c r="M146" s="33">
        <v>730.09999999999991</v>
      </c>
      <c r="N146" s="33">
        <v>442.4</v>
      </c>
      <c r="O146">
        <v>0</v>
      </c>
      <c r="P146" s="8">
        <f t="shared" si="30"/>
        <v>65.031645569620238</v>
      </c>
      <c r="Q146" s="33">
        <v>388.3</v>
      </c>
      <c r="R146" s="33">
        <v>24.9</v>
      </c>
      <c r="S146" s="8">
        <v>5</v>
      </c>
      <c r="T146" s="33">
        <v>4.7</v>
      </c>
      <c r="U146" s="8">
        <f t="shared" si="31"/>
        <v>0.29999999999999982</v>
      </c>
      <c r="V146" s="8">
        <f t="shared" si="32"/>
        <v>5.9999999999999963E-2</v>
      </c>
      <c r="W146" s="8">
        <f t="shared" si="33"/>
        <v>6.4125676023693012E-2</v>
      </c>
      <c r="X146" s="8">
        <f>W146*'Soil resampling and MOM'!$J$26</f>
        <v>4.4383785512278812E-2</v>
      </c>
      <c r="Y146" s="8">
        <f t="shared" si="34"/>
        <v>5.9999999999999964</v>
      </c>
      <c r="Z146" s="8">
        <f t="shared" si="35"/>
        <v>6.4125676023693012</v>
      </c>
      <c r="AA146" s="8">
        <f t="shared" si="36"/>
        <v>4.4383785512278813</v>
      </c>
      <c r="AB146" s="33" t="s">
        <v>294</v>
      </c>
      <c r="AC146">
        <f>VLOOKUP(AB146,'Meta-data'!$H$2:$J$10,2,0)</f>
        <v>30</v>
      </c>
      <c r="AD146">
        <f>VLOOKUP(AB146,'Meta-data'!$H$2:$J$10,3,0)</f>
        <v>30</v>
      </c>
      <c r="AE146" t="s">
        <v>778</v>
      </c>
    </row>
    <row r="147" spans="1:31" x14ac:dyDescent="0.2">
      <c r="A147" t="str">
        <f t="shared" si="37"/>
        <v>RK1Eb</v>
      </c>
      <c r="C147" t="s">
        <v>23</v>
      </c>
      <c r="D147" t="s">
        <v>302</v>
      </c>
      <c r="E147" t="s">
        <v>149</v>
      </c>
      <c r="F147" t="s">
        <v>135</v>
      </c>
      <c r="G147">
        <v>2021</v>
      </c>
      <c r="H147">
        <v>51</v>
      </c>
      <c r="I147" s="2" t="s">
        <v>775</v>
      </c>
      <c r="J147" t="s">
        <v>754</v>
      </c>
      <c r="K147" s="2" t="s">
        <v>132</v>
      </c>
      <c r="M147" s="33">
        <v>848.1</v>
      </c>
      <c r="N147" s="33">
        <v>545.29999999999995</v>
      </c>
      <c r="O147">
        <v>0</v>
      </c>
      <c r="P147" s="8">
        <f t="shared" si="30"/>
        <v>55.529066568861197</v>
      </c>
      <c r="Q147" s="33">
        <v>488.6</v>
      </c>
      <c r="R147" s="33">
        <v>26.6</v>
      </c>
      <c r="S147" s="8">
        <v>5</v>
      </c>
      <c r="T147" s="33">
        <v>4.72</v>
      </c>
      <c r="U147" s="8">
        <f t="shared" si="31"/>
        <v>0.28000000000000025</v>
      </c>
      <c r="V147" s="8">
        <f t="shared" si="32"/>
        <v>5.600000000000005E-2</v>
      </c>
      <c r="W147" s="8">
        <f t="shared" si="33"/>
        <v>5.4441260744985676E-2</v>
      </c>
      <c r="X147" s="8">
        <f>W147*'Soil resampling and MOM'!$J$26</f>
        <v>3.7680838468365091E-2</v>
      </c>
      <c r="Y147" s="8">
        <f t="shared" si="34"/>
        <v>5.600000000000005</v>
      </c>
      <c r="Z147" s="8">
        <f t="shared" si="35"/>
        <v>5.444126074498568</v>
      </c>
      <c r="AA147" s="8">
        <f t="shared" si="36"/>
        <v>3.7680838468365092</v>
      </c>
      <c r="AB147" s="33" t="s">
        <v>301</v>
      </c>
      <c r="AC147">
        <f>VLOOKUP(AB147,'Meta-data'!$H$2:$J$10,2,0)</f>
        <v>30</v>
      </c>
      <c r="AD147">
        <f>VLOOKUP(AB147,'Meta-data'!$H$2:$J$10,3,0)</f>
        <v>50</v>
      </c>
      <c r="AE147" t="s">
        <v>778</v>
      </c>
    </row>
    <row r="148" spans="1:31" x14ac:dyDescent="0.2">
      <c r="A148" t="str">
        <f t="shared" si="37"/>
        <v>RK1Ec</v>
      </c>
      <c r="C148" t="s">
        <v>23</v>
      </c>
      <c r="D148" t="s">
        <v>302</v>
      </c>
      <c r="E148" t="s">
        <v>149</v>
      </c>
      <c r="F148" t="s">
        <v>220</v>
      </c>
      <c r="G148">
        <v>2021</v>
      </c>
      <c r="H148">
        <v>51</v>
      </c>
      <c r="I148" s="2" t="s">
        <v>775</v>
      </c>
      <c r="J148" t="s">
        <v>754</v>
      </c>
      <c r="K148" s="2" t="s">
        <v>132</v>
      </c>
      <c r="M148" s="33">
        <v>823.3</v>
      </c>
      <c r="N148" s="33">
        <v>620.40000000000009</v>
      </c>
      <c r="O148">
        <v>0</v>
      </c>
      <c r="P148" s="8">
        <f t="shared" si="30"/>
        <v>32.704706640876829</v>
      </c>
      <c r="Q148" s="33">
        <v>615.5</v>
      </c>
      <c r="R148" s="33">
        <v>3.6</v>
      </c>
      <c r="S148" s="8">
        <v>5</v>
      </c>
      <c r="T148" s="33">
        <v>4.82</v>
      </c>
      <c r="U148" s="8">
        <f t="shared" si="31"/>
        <v>0.17999999999999972</v>
      </c>
      <c r="V148" s="8">
        <f t="shared" si="32"/>
        <v>3.5999999999999942E-2</v>
      </c>
      <c r="W148" s="8">
        <f t="shared" si="33"/>
        <v>5.8489033306255078E-3</v>
      </c>
      <c r="X148" s="8">
        <f>W148*'Soil resampling and MOM'!$J$26</f>
        <v>4.0482453676218642E-3</v>
      </c>
      <c r="Y148" s="8">
        <f t="shared" si="34"/>
        <v>3.5999999999999943</v>
      </c>
      <c r="Z148" s="8">
        <f t="shared" si="35"/>
        <v>0.58489033306255078</v>
      </c>
      <c r="AA148" s="8">
        <f t="shared" si="36"/>
        <v>0.40482453676218644</v>
      </c>
      <c r="AB148" s="33" t="s">
        <v>294</v>
      </c>
      <c r="AC148">
        <f>VLOOKUP(AB148,'Meta-data'!$H$2:$J$10,2,0)</f>
        <v>30</v>
      </c>
      <c r="AD148">
        <f>VLOOKUP(AB148,'Meta-data'!$H$2:$J$10,3,0)</f>
        <v>30</v>
      </c>
      <c r="AE148" t="s">
        <v>778</v>
      </c>
    </row>
    <row r="149" spans="1:31" x14ac:dyDescent="0.2">
      <c r="A149" t="str">
        <f t="shared" si="37"/>
        <v>RK1Ed</v>
      </c>
      <c r="C149" t="s">
        <v>23</v>
      </c>
      <c r="D149" t="s">
        <v>302</v>
      </c>
      <c r="E149" t="s">
        <v>149</v>
      </c>
      <c r="F149" t="s">
        <v>221</v>
      </c>
      <c r="G149">
        <v>2021</v>
      </c>
      <c r="H149">
        <v>51</v>
      </c>
      <c r="I149" s="2" t="s">
        <v>775</v>
      </c>
      <c r="J149" t="s">
        <v>754</v>
      </c>
      <c r="K149" s="2" t="s">
        <v>132</v>
      </c>
      <c r="M149" s="33">
        <v>739.5</v>
      </c>
      <c r="N149" s="33">
        <v>467.7</v>
      </c>
      <c r="O149">
        <v>0</v>
      </c>
      <c r="P149" s="8">
        <f t="shared" si="30"/>
        <v>58.114175753688272</v>
      </c>
      <c r="Q149" s="33">
        <v>434.1</v>
      </c>
      <c r="R149" s="33">
        <v>19.2</v>
      </c>
      <c r="S149" s="8">
        <v>5</v>
      </c>
      <c r="T149" s="33">
        <v>4.7699999999999996</v>
      </c>
      <c r="U149" s="8">
        <f t="shared" si="31"/>
        <v>0.23000000000000043</v>
      </c>
      <c r="V149" s="8">
        <f t="shared" si="32"/>
        <v>4.6000000000000082E-2</v>
      </c>
      <c r="W149" s="8">
        <f t="shared" si="33"/>
        <v>4.42294402211472E-2</v>
      </c>
      <c r="X149" s="8">
        <f>W149*'Soil resampling and MOM'!$J$26</f>
        <v>3.0612854473116884E-2</v>
      </c>
      <c r="Y149" s="8">
        <f t="shared" si="34"/>
        <v>4.6000000000000085</v>
      </c>
      <c r="Z149" s="8">
        <f t="shared" si="35"/>
        <v>4.42294402211472</v>
      </c>
      <c r="AA149" s="8">
        <f t="shared" si="36"/>
        <v>3.0612854473116884</v>
      </c>
      <c r="AB149" s="33" t="s">
        <v>795</v>
      </c>
      <c r="AC149">
        <f>VLOOKUP(AB149,'Meta-data'!$H$2:$J$10,2,0)</f>
        <v>20</v>
      </c>
      <c r="AD149">
        <f>VLOOKUP(AB149,'Meta-data'!$H$2:$J$10,3,0)</f>
        <v>10</v>
      </c>
      <c r="AE149" t="s">
        <v>778</v>
      </c>
    </row>
    <row r="150" spans="1:31" x14ac:dyDescent="0.2">
      <c r="A150" t="str">
        <f t="shared" si="37"/>
        <v>RK2Ea</v>
      </c>
      <c r="C150" t="s">
        <v>23</v>
      </c>
      <c r="D150" t="s">
        <v>302</v>
      </c>
      <c r="E150" t="s">
        <v>150</v>
      </c>
      <c r="F150" t="s">
        <v>134</v>
      </c>
      <c r="G150">
        <v>2021</v>
      </c>
      <c r="H150">
        <v>51</v>
      </c>
      <c r="I150" s="2" t="s">
        <v>775</v>
      </c>
      <c r="J150" t="s">
        <v>754</v>
      </c>
      <c r="K150" s="2" t="s">
        <v>132</v>
      </c>
      <c r="M150" s="33">
        <v>702.8</v>
      </c>
      <c r="N150" s="33">
        <v>516.20000000000005</v>
      </c>
      <c r="O150">
        <v>0</v>
      </c>
      <c r="P150" s="8">
        <f t="shared" si="30"/>
        <v>36.148779542812839</v>
      </c>
      <c r="Q150" s="33">
        <v>489.90000000000009</v>
      </c>
      <c r="R150" s="33">
        <v>19.100000000000001</v>
      </c>
      <c r="S150" s="8">
        <v>5</v>
      </c>
      <c r="T150" s="33">
        <v>4.83</v>
      </c>
      <c r="U150" s="8">
        <f t="shared" si="31"/>
        <v>0.16999999999999993</v>
      </c>
      <c r="V150" s="8">
        <f t="shared" si="32"/>
        <v>3.3999999999999989E-2</v>
      </c>
      <c r="W150" s="8">
        <f t="shared" si="33"/>
        <v>3.8987548479281479E-2</v>
      </c>
      <c r="X150" s="8">
        <f>W150*'Soil resampling and MOM'!$J$26</f>
        <v>2.6984744593018424E-2</v>
      </c>
      <c r="Y150" s="8">
        <f t="shared" si="34"/>
        <v>3.399999999999999</v>
      </c>
      <c r="Z150" s="8">
        <f t="shared" si="35"/>
        <v>3.898754847928148</v>
      </c>
      <c r="AA150" s="8">
        <f t="shared" si="36"/>
        <v>2.6984744593018424</v>
      </c>
      <c r="AB150" s="33" t="s">
        <v>301</v>
      </c>
      <c r="AC150">
        <f>VLOOKUP(AB150,'Meta-data'!$H$2:$J$10,2,0)</f>
        <v>30</v>
      </c>
      <c r="AD150">
        <f>VLOOKUP(AB150,'Meta-data'!$H$2:$J$10,3,0)</f>
        <v>50</v>
      </c>
      <c r="AE150" t="s">
        <v>778</v>
      </c>
    </row>
    <row r="151" spans="1:31" x14ac:dyDescent="0.2">
      <c r="A151" t="str">
        <f t="shared" si="37"/>
        <v>RK2Eb</v>
      </c>
      <c r="C151" t="s">
        <v>23</v>
      </c>
      <c r="D151" t="s">
        <v>302</v>
      </c>
      <c r="E151" t="s">
        <v>150</v>
      </c>
      <c r="F151" t="s">
        <v>135</v>
      </c>
      <c r="G151">
        <v>2021</v>
      </c>
      <c r="H151">
        <v>51</v>
      </c>
      <c r="I151" s="2" t="s">
        <v>775</v>
      </c>
      <c r="J151" t="s">
        <v>754</v>
      </c>
      <c r="K151" s="2" t="s">
        <v>132</v>
      </c>
      <c r="M151" s="33">
        <v>827.9</v>
      </c>
      <c r="N151" s="33">
        <v>601.79999999999995</v>
      </c>
      <c r="O151">
        <v>0</v>
      </c>
      <c r="P151" s="8">
        <f t="shared" si="30"/>
        <v>37.570621468926561</v>
      </c>
      <c r="Q151" s="33">
        <v>594.4</v>
      </c>
      <c r="R151" s="33">
        <v>3.5</v>
      </c>
      <c r="S151" s="8">
        <v>5</v>
      </c>
      <c r="T151" s="33">
        <v>4.8600000000000003</v>
      </c>
      <c r="U151" s="8">
        <f t="shared" si="31"/>
        <v>0.13999999999999968</v>
      </c>
      <c r="V151" s="8">
        <f t="shared" si="32"/>
        <v>2.7999999999999935E-2</v>
      </c>
      <c r="W151" s="8">
        <f t="shared" si="33"/>
        <v>5.8882907133243605E-3</v>
      </c>
      <c r="X151" s="8">
        <f>W151*'Soil resampling and MOM'!$J$26</f>
        <v>4.075506852474672E-3</v>
      </c>
      <c r="Y151" s="8">
        <f t="shared" si="34"/>
        <v>2.7999999999999936</v>
      </c>
      <c r="Z151" s="8">
        <f t="shared" si="35"/>
        <v>0.588829071332436</v>
      </c>
      <c r="AA151" s="8">
        <f t="shared" si="36"/>
        <v>0.40755068524746718</v>
      </c>
      <c r="AB151" s="33" t="s">
        <v>294</v>
      </c>
      <c r="AC151">
        <f>VLOOKUP(AB151,'Meta-data'!$H$2:$J$10,2,0)</f>
        <v>30</v>
      </c>
      <c r="AD151">
        <f>VLOOKUP(AB151,'Meta-data'!$H$2:$J$10,3,0)</f>
        <v>30</v>
      </c>
      <c r="AE151" t="s">
        <v>778</v>
      </c>
    </row>
    <row r="152" spans="1:31" x14ac:dyDescent="0.2">
      <c r="A152" t="str">
        <f t="shared" si="37"/>
        <v>RK2Ec</v>
      </c>
      <c r="C152" t="s">
        <v>23</v>
      </c>
      <c r="D152" t="s">
        <v>302</v>
      </c>
      <c r="E152" t="s">
        <v>150</v>
      </c>
      <c r="F152" t="s">
        <v>220</v>
      </c>
      <c r="G152">
        <v>2021</v>
      </c>
      <c r="H152">
        <v>51</v>
      </c>
      <c r="I152" s="2" t="s">
        <v>775</v>
      </c>
      <c r="J152" t="s">
        <v>754</v>
      </c>
      <c r="K152" s="2" t="s">
        <v>132</v>
      </c>
      <c r="M152" s="33">
        <v>802.40000000000009</v>
      </c>
      <c r="N152" s="33">
        <v>564.29999999999995</v>
      </c>
      <c r="O152">
        <v>0</v>
      </c>
      <c r="P152" s="8">
        <f t="shared" si="30"/>
        <v>42.19386850965801</v>
      </c>
      <c r="Q152" s="33">
        <v>541.20000000000005</v>
      </c>
      <c r="R152" s="33">
        <v>10.7</v>
      </c>
      <c r="S152" s="8">
        <v>5</v>
      </c>
      <c r="T152" s="33">
        <v>4.79</v>
      </c>
      <c r="U152" s="8">
        <f t="shared" si="31"/>
        <v>0.20999999999999996</v>
      </c>
      <c r="V152" s="8">
        <f t="shared" si="32"/>
        <v>4.1999999999999996E-2</v>
      </c>
      <c r="W152" s="8">
        <f t="shared" si="33"/>
        <v>1.9770879526977085E-2</v>
      </c>
      <c r="X152" s="8">
        <f>W152*'Soil resampling and MOM'!$J$26</f>
        <v>1.3684167259152733E-2</v>
      </c>
      <c r="Y152" s="8">
        <f t="shared" si="34"/>
        <v>4.1999999999999993</v>
      </c>
      <c r="Z152" s="8">
        <f t="shared" si="35"/>
        <v>1.9770879526977085</v>
      </c>
      <c r="AA152" s="8">
        <f t="shared" si="36"/>
        <v>1.3684167259152733</v>
      </c>
      <c r="AB152" s="33" t="s">
        <v>794</v>
      </c>
      <c r="AC152">
        <f>VLOOKUP(AB152,'Meta-data'!$H$2:$J$10,2,0)</f>
        <v>10</v>
      </c>
      <c r="AD152">
        <f>VLOOKUP(AB152,'Meta-data'!$H$2:$J$10,3,0)</f>
        <v>30</v>
      </c>
      <c r="AE152" t="s">
        <v>778</v>
      </c>
    </row>
    <row r="153" spans="1:31" x14ac:dyDescent="0.2">
      <c r="A153" t="str">
        <f t="shared" si="37"/>
        <v>RK2Ed</v>
      </c>
      <c r="C153" t="s">
        <v>23</v>
      </c>
      <c r="D153" t="s">
        <v>302</v>
      </c>
      <c r="E153" t="s">
        <v>150</v>
      </c>
      <c r="F153" t="s">
        <v>221</v>
      </c>
      <c r="G153">
        <v>2021</v>
      </c>
      <c r="H153">
        <v>51</v>
      </c>
      <c r="I153" s="2" t="s">
        <v>775</v>
      </c>
      <c r="J153" t="s">
        <v>754</v>
      </c>
      <c r="K153" s="2" t="s">
        <v>132</v>
      </c>
      <c r="M153" s="33">
        <v>589.9</v>
      </c>
      <c r="N153" s="33">
        <v>398.4</v>
      </c>
      <c r="O153">
        <v>0</v>
      </c>
      <c r="P153" s="8">
        <f t="shared" si="30"/>
        <v>48.067269076305223</v>
      </c>
      <c r="Q153" s="33">
        <v>388.4</v>
      </c>
      <c r="R153" s="33">
        <v>7.4</v>
      </c>
      <c r="S153" s="8">
        <v>5</v>
      </c>
      <c r="T153" s="33">
        <v>4.8099999999999996</v>
      </c>
      <c r="U153" s="8">
        <f t="shared" si="31"/>
        <v>0.19000000000000039</v>
      </c>
      <c r="V153" s="8">
        <f t="shared" si="32"/>
        <v>3.8000000000000075E-2</v>
      </c>
      <c r="W153" s="8">
        <f t="shared" si="33"/>
        <v>1.9052523171987645E-2</v>
      </c>
      <c r="X153" s="8">
        <f>W153*'Soil resampling and MOM'!$J$26</f>
        <v>1.3186965882757831E-2</v>
      </c>
      <c r="Y153" s="8">
        <f t="shared" si="34"/>
        <v>3.8000000000000074</v>
      </c>
      <c r="Z153" s="8">
        <f t="shared" si="35"/>
        <v>1.9052523171987645</v>
      </c>
      <c r="AA153" s="8">
        <f t="shared" si="36"/>
        <v>1.3186965882757831</v>
      </c>
      <c r="AB153" s="33" t="s">
        <v>294</v>
      </c>
      <c r="AC153">
        <f>VLOOKUP(AB153,'Meta-data'!$H$2:$J$10,2,0)</f>
        <v>30</v>
      </c>
      <c r="AD153">
        <f>VLOOKUP(AB153,'Meta-data'!$H$2:$J$10,3,0)</f>
        <v>30</v>
      </c>
      <c r="AE153" t="s">
        <v>778</v>
      </c>
    </row>
    <row r="154" spans="1:31" x14ac:dyDescent="0.2">
      <c r="A154" t="str">
        <f t="shared" si="37"/>
        <v>RK3Ea</v>
      </c>
      <c r="C154" t="s">
        <v>23</v>
      </c>
      <c r="D154" t="s">
        <v>302</v>
      </c>
      <c r="E154" t="s">
        <v>151</v>
      </c>
      <c r="F154" t="s">
        <v>134</v>
      </c>
      <c r="G154">
        <v>2021</v>
      </c>
      <c r="H154">
        <v>51</v>
      </c>
      <c r="I154" s="2" t="s">
        <v>775</v>
      </c>
      <c r="J154" t="s">
        <v>754</v>
      </c>
      <c r="K154" s="2" t="s">
        <v>132</v>
      </c>
      <c r="M154" s="33" t="s">
        <v>113</v>
      </c>
      <c r="N154" s="33" t="s">
        <v>113</v>
      </c>
      <c r="O154" s="2" t="s">
        <v>113</v>
      </c>
      <c r="P154" s="2" t="s">
        <v>113</v>
      </c>
      <c r="Q154" s="33" t="s">
        <v>113</v>
      </c>
      <c r="R154" s="33" t="s">
        <v>113</v>
      </c>
      <c r="S154" s="33" t="s">
        <v>113</v>
      </c>
      <c r="T154" s="33" t="s">
        <v>113</v>
      </c>
      <c r="U154" s="33" t="s">
        <v>113</v>
      </c>
      <c r="V154" s="33" t="s">
        <v>113</v>
      </c>
      <c r="W154" s="33" t="s">
        <v>113</v>
      </c>
      <c r="X154" s="33" t="s">
        <v>113</v>
      </c>
      <c r="Y154" s="33" t="s">
        <v>113</v>
      </c>
      <c r="Z154" s="33" t="s">
        <v>113</v>
      </c>
      <c r="AA154" s="33" t="s">
        <v>113</v>
      </c>
      <c r="AB154" s="33" t="s">
        <v>113</v>
      </c>
      <c r="AC154" s="33" t="s">
        <v>113</v>
      </c>
      <c r="AD154" s="33" t="s">
        <v>113</v>
      </c>
      <c r="AE154" t="s">
        <v>779</v>
      </c>
    </row>
    <row r="155" spans="1:31" x14ac:dyDescent="0.2">
      <c r="A155" t="str">
        <f t="shared" si="37"/>
        <v>RK3Eb</v>
      </c>
      <c r="C155" t="s">
        <v>23</v>
      </c>
      <c r="D155" t="s">
        <v>302</v>
      </c>
      <c r="E155" t="s">
        <v>151</v>
      </c>
      <c r="F155" t="s">
        <v>135</v>
      </c>
      <c r="G155">
        <v>2021</v>
      </c>
      <c r="H155">
        <v>51</v>
      </c>
      <c r="I155" s="2" t="s">
        <v>775</v>
      </c>
      <c r="J155" t="s">
        <v>754</v>
      </c>
      <c r="K155" s="2" t="s">
        <v>132</v>
      </c>
      <c r="M155" s="33" t="s">
        <v>113</v>
      </c>
      <c r="N155" s="33" t="s">
        <v>113</v>
      </c>
      <c r="O155" s="2" t="s">
        <v>113</v>
      </c>
      <c r="P155" s="2" t="s">
        <v>113</v>
      </c>
      <c r="Q155" s="33" t="s">
        <v>113</v>
      </c>
      <c r="R155" s="33" t="s">
        <v>113</v>
      </c>
      <c r="S155" s="33" t="s">
        <v>113</v>
      </c>
      <c r="T155" s="33" t="s">
        <v>113</v>
      </c>
      <c r="U155" s="33" t="s">
        <v>113</v>
      </c>
      <c r="V155" s="33" t="s">
        <v>113</v>
      </c>
      <c r="W155" s="33" t="s">
        <v>113</v>
      </c>
      <c r="X155" s="33" t="s">
        <v>113</v>
      </c>
      <c r="Y155" s="33" t="s">
        <v>113</v>
      </c>
      <c r="Z155" s="33" t="s">
        <v>113</v>
      </c>
      <c r="AA155" s="33" t="s">
        <v>113</v>
      </c>
      <c r="AB155" s="33" t="s">
        <v>113</v>
      </c>
      <c r="AC155" s="33" t="s">
        <v>113</v>
      </c>
      <c r="AD155" s="33" t="s">
        <v>113</v>
      </c>
      <c r="AE155" t="s">
        <v>779</v>
      </c>
    </row>
    <row r="156" spans="1:31" x14ac:dyDescent="0.2">
      <c r="A156" t="str">
        <f t="shared" si="37"/>
        <v>RK3Ec</v>
      </c>
      <c r="C156" t="s">
        <v>23</v>
      </c>
      <c r="D156" t="s">
        <v>302</v>
      </c>
      <c r="E156" t="s">
        <v>151</v>
      </c>
      <c r="F156" t="s">
        <v>220</v>
      </c>
      <c r="G156">
        <v>2021</v>
      </c>
      <c r="H156">
        <v>51</v>
      </c>
      <c r="I156" s="2" t="s">
        <v>775</v>
      </c>
      <c r="J156" t="s">
        <v>754</v>
      </c>
      <c r="K156" s="2" t="s">
        <v>132</v>
      </c>
      <c r="M156" s="33" t="s">
        <v>113</v>
      </c>
      <c r="N156" s="33" t="s">
        <v>113</v>
      </c>
      <c r="O156" s="2" t="s">
        <v>113</v>
      </c>
      <c r="P156" s="2" t="s">
        <v>113</v>
      </c>
      <c r="Q156" s="33" t="s">
        <v>113</v>
      </c>
      <c r="R156" s="33" t="s">
        <v>113</v>
      </c>
      <c r="S156" s="33" t="s">
        <v>113</v>
      </c>
      <c r="T156" s="33" t="s">
        <v>113</v>
      </c>
      <c r="U156" s="33" t="s">
        <v>113</v>
      </c>
      <c r="V156" s="33" t="s">
        <v>113</v>
      </c>
      <c r="W156" s="33" t="s">
        <v>113</v>
      </c>
      <c r="X156" s="33" t="s">
        <v>113</v>
      </c>
      <c r="Y156" s="33" t="s">
        <v>113</v>
      </c>
      <c r="Z156" s="33" t="s">
        <v>113</v>
      </c>
      <c r="AA156" s="33" t="s">
        <v>113</v>
      </c>
      <c r="AB156" s="33" t="s">
        <v>113</v>
      </c>
      <c r="AC156" s="33" t="s">
        <v>113</v>
      </c>
      <c r="AD156" s="33" t="s">
        <v>113</v>
      </c>
      <c r="AE156" t="s">
        <v>779</v>
      </c>
    </row>
    <row r="157" spans="1:31" x14ac:dyDescent="0.2">
      <c r="A157" t="str">
        <f t="shared" si="37"/>
        <v>RK3Ed</v>
      </c>
      <c r="C157" t="s">
        <v>23</v>
      </c>
      <c r="D157" t="s">
        <v>302</v>
      </c>
      <c r="E157" t="s">
        <v>151</v>
      </c>
      <c r="F157" t="s">
        <v>221</v>
      </c>
      <c r="G157">
        <v>2021</v>
      </c>
      <c r="H157">
        <v>51</v>
      </c>
      <c r="I157" s="2" t="s">
        <v>775</v>
      </c>
      <c r="J157" t="s">
        <v>754</v>
      </c>
      <c r="K157" s="2" t="s">
        <v>132</v>
      </c>
      <c r="M157" s="33" t="s">
        <v>113</v>
      </c>
      <c r="N157" s="33" t="s">
        <v>113</v>
      </c>
      <c r="O157" s="2" t="s">
        <v>113</v>
      </c>
      <c r="P157" s="2" t="s">
        <v>113</v>
      </c>
      <c r="Q157" s="33" t="s">
        <v>113</v>
      </c>
      <c r="R157" s="33" t="s">
        <v>113</v>
      </c>
      <c r="S157" s="33" t="s">
        <v>113</v>
      </c>
      <c r="T157" s="33" t="s">
        <v>113</v>
      </c>
      <c r="U157" s="33" t="s">
        <v>113</v>
      </c>
      <c r="V157" s="33" t="s">
        <v>113</v>
      </c>
      <c r="W157" s="33" t="s">
        <v>113</v>
      </c>
      <c r="X157" s="33" t="s">
        <v>113</v>
      </c>
      <c r="Y157" s="33" t="s">
        <v>113</v>
      </c>
      <c r="Z157" s="33" t="s">
        <v>113</v>
      </c>
      <c r="AA157" s="33" t="s">
        <v>113</v>
      </c>
      <c r="AB157" s="33" t="s">
        <v>113</v>
      </c>
      <c r="AC157" s="33" t="s">
        <v>113</v>
      </c>
      <c r="AD157" s="33" t="s">
        <v>113</v>
      </c>
      <c r="AE157" t="s">
        <v>779</v>
      </c>
    </row>
    <row r="158" spans="1:31" x14ac:dyDescent="0.2">
      <c r="A158" t="str">
        <f t="shared" si="37"/>
        <v>RK4Ea</v>
      </c>
      <c r="C158" t="s">
        <v>23</v>
      </c>
      <c r="D158" t="s">
        <v>302</v>
      </c>
      <c r="E158" t="s">
        <v>152</v>
      </c>
      <c r="F158" t="s">
        <v>134</v>
      </c>
      <c r="G158">
        <v>2021</v>
      </c>
      <c r="H158">
        <v>51</v>
      </c>
      <c r="I158" s="2" t="s">
        <v>775</v>
      </c>
      <c r="J158" t="s">
        <v>754</v>
      </c>
      <c r="K158" s="2" t="s">
        <v>132</v>
      </c>
      <c r="M158" s="33">
        <v>738.4</v>
      </c>
      <c r="N158" s="33">
        <v>456.20000000000005</v>
      </c>
      <c r="O158">
        <v>0</v>
      </c>
      <c r="P158" s="8">
        <f t="shared" ref="P158:P185" si="38">((M158-O158)-(N158-O158))/(N158-O158)*100</f>
        <v>61.858833844804884</v>
      </c>
      <c r="Q158" s="33">
        <v>418.3</v>
      </c>
      <c r="R158" s="33">
        <v>29.5</v>
      </c>
      <c r="S158" s="8">
        <v>5</v>
      </c>
      <c r="T158" s="33">
        <v>4.75</v>
      </c>
      <c r="U158" s="8">
        <f t="shared" ref="U158:U185" si="39">S158-T158</f>
        <v>0.25</v>
      </c>
      <c r="V158" s="8">
        <f t="shared" ref="V158:V185" si="40">U158/S158</f>
        <v>0.05</v>
      </c>
      <c r="W158" s="8">
        <f t="shared" ref="W158:W185" si="41">R158/Q158</f>
        <v>7.0523547693043268E-2</v>
      </c>
      <c r="X158" s="8">
        <f>W158*'Soil resampling and MOM'!$J$26</f>
        <v>4.8811992457069686E-2</v>
      </c>
      <c r="Y158" s="8">
        <f t="shared" ref="Y158:Y185" si="42">V158*100</f>
        <v>5</v>
      </c>
      <c r="Z158" s="8">
        <f t="shared" ref="Z158:Z185" si="43">W158*100</f>
        <v>7.0523547693043271</v>
      </c>
      <c r="AA158" s="8">
        <f t="shared" ref="AA158:AA185" si="44">X158*100</f>
        <v>4.8811992457069682</v>
      </c>
      <c r="AB158" s="33" t="s">
        <v>794</v>
      </c>
      <c r="AC158">
        <f>VLOOKUP(AB158,'Meta-data'!$H$2:$J$10,2,0)</f>
        <v>10</v>
      </c>
      <c r="AD158">
        <f>VLOOKUP(AB158,'Meta-data'!$H$2:$J$10,3,0)</f>
        <v>30</v>
      </c>
      <c r="AE158" t="s">
        <v>778</v>
      </c>
    </row>
    <row r="159" spans="1:31" x14ac:dyDescent="0.2">
      <c r="A159" t="str">
        <f t="shared" si="37"/>
        <v>RK4Eb</v>
      </c>
      <c r="C159" t="s">
        <v>23</v>
      </c>
      <c r="D159" t="s">
        <v>302</v>
      </c>
      <c r="E159" t="s">
        <v>152</v>
      </c>
      <c r="F159" t="s">
        <v>135</v>
      </c>
      <c r="G159">
        <v>2021</v>
      </c>
      <c r="H159">
        <v>51</v>
      </c>
      <c r="I159" s="2" t="s">
        <v>775</v>
      </c>
      <c r="J159" t="s">
        <v>754</v>
      </c>
      <c r="K159" s="2" t="s">
        <v>132</v>
      </c>
      <c r="M159" s="33">
        <v>721.8</v>
      </c>
      <c r="N159" s="33">
        <v>497.79999999999995</v>
      </c>
      <c r="O159">
        <v>0</v>
      </c>
      <c r="P159" s="8">
        <f t="shared" si="38"/>
        <v>44.997991161108885</v>
      </c>
      <c r="Q159" s="33">
        <v>464</v>
      </c>
      <c r="R159" s="33">
        <v>19.399999999999999</v>
      </c>
      <c r="S159" s="8">
        <v>5</v>
      </c>
      <c r="T159" s="33">
        <v>4.79</v>
      </c>
      <c r="U159" s="8">
        <f t="shared" si="39"/>
        <v>0.20999999999999996</v>
      </c>
      <c r="V159" s="8">
        <f t="shared" si="40"/>
        <v>4.1999999999999996E-2</v>
      </c>
      <c r="W159" s="8">
        <f t="shared" si="41"/>
        <v>4.1810344827586207E-2</v>
      </c>
      <c r="X159" s="8">
        <f>W159*'Soil resampling and MOM'!$J$26</f>
        <v>2.8938507819182471E-2</v>
      </c>
      <c r="Y159" s="8">
        <f t="shared" si="42"/>
        <v>4.1999999999999993</v>
      </c>
      <c r="Z159" s="8">
        <f t="shared" si="43"/>
        <v>4.181034482758621</v>
      </c>
      <c r="AA159" s="8">
        <f t="shared" si="44"/>
        <v>2.8938507819182471</v>
      </c>
      <c r="AB159" s="33" t="s">
        <v>301</v>
      </c>
      <c r="AC159">
        <f>VLOOKUP(AB159,'Meta-data'!$H$2:$J$10,2,0)</f>
        <v>30</v>
      </c>
      <c r="AD159">
        <f>VLOOKUP(AB159,'Meta-data'!$H$2:$J$10,3,0)</f>
        <v>50</v>
      </c>
      <c r="AE159" t="s">
        <v>778</v>
      </c>
    </row>
    <row r="160" spans="1:31" x14ac:dyDescent="0.2">
      <c r="A160" t="str">
        <f t="shared" si="37"/>
        <v>RK4Ec</v>
      </c>
      <c r="C160" t="s">
        <v>23</v>
      </c>
      <c r="D160" t="s">
        <v>302</v>
      </c>
      <c r="E160" t="s">
        <v>152</v>
      </c>
      <c r="F160" t="s">
        <v>220</v>
      </c>
      <c r="G160">
        <v>2021</v>
      </c>
      <c r="H160">
        <v>51</v>
      </c>
      <c r="I160" s="2" t="s">
        <v>775</v>
      </c>
      <c r="J160" t="s">
        <v>754</v>
      </c>
      <c r="K160" s="2" t="s">
        <v>132</v>
      </c>
      <c r="M160" s="33">
        <v>834.3</v>
      </c>
      <c r="N160" s="33">
        <v>606.1</v>
      </c>
      <c r="O160">
        <v>0</v>
      </c>
      <c r="P160" s="8">
        <f t="shared" si="38"/>
        <v>37.650552714073569</v>
      </c>
      <c r="Q160" s="33">
        <v>592.5</v>
      </c>
      <c r="R160" s="33">
        <v>7.9</v>
      </c>
      <c r="S160" s="8">
        <v>5</v>
      </c>
      <c r="T160" s="33">
        <v>4.8499999999999996</v>
      </c>
      <c r="U160" s="8">
        <f t="shared" si="39"/>
        <v>0.15000000000000036</v>
      </c>
      <c r="V160" s="8">
        <f t="shared" si="40"/>
        <v>3.0000000000000072E-2</v>
      </c>
      <c r="W160" s="8">
        <f t="shared" si="41"/>
        <v>1.3333333333333334E-2</v>
      </c>
      <c r="X160" s="8">
        <f>W160*'Soil resampling and MOM'!$J$26</f>
        <v>9.2285000880416961E-3</v>
      </c>
      <c r="Y160" s="8">
        <f t="shared" si="42"/>
        <v>3.0000000000000071</v>
      </c>
      <c r="Z160" s="8">
        <f t="shared" si="43"/>
        <v>1.3333333333333335</v>
      </c>
      <c r="AA160" s="8">
        <f t="shared" si="44"/>
        <v>0.92285000880416956</v>
      </c>
      <c r="AB160" s="33" t="s">
        <v>301</v>
      </c>
      <c r="AC160">
        <f>VLOOKUP(AB160,'Meta-data'!$H$2:$J$10,2,0)</f>
        <v>30</v>
      </c>
      <c r="AD160">
        <f>VLOOKUP(AB160,'Meta-data'!$H$2:$J$10,3,0)</f>
        <v>50</v>
      </c>
      <c r="AE160" t="s">
        <v>778</v>
      </c>
    </row>
    <row r="161" spans="1:31" x14ac:dyDescent="0.2">
      <c r="A161" t="str">
        <f t="shared" si="37"/>
        <v>RK4Ed</v>
      </c>
      <c r="C161" t="s">
        <v>23</v>
      </c>
      <c r="D161" t="s">
        <v>302</v>
      </c>
      <c r="E161" t="s">
        <v>152</v>
      </c>
      <c r="F161" t="s">
        <v>221</v>
      </c>
      <c r="G161">
        <v>2021</v>
      </c>
      <c r="H161">
        <v>51</v>
      </c>
      <c r="I161" s="2" t="s">
        <v>775</v>
      </c>
      <c r="J161" t="s">
        <v>754</v>
      </c>
      <c r="K161" s="2" t="s">
        <v>132</v>
      </c>
      <c r="M161" s="33">
        <v>658.3</v>
      </c>
      <c r="N161" s="33">
        <v>431</v>
      </c>
      <c r="O161">
        <v>0</v>
      </c>
      <c r="P161" s="8">
        <f t="shared" si="38"/>
        <v>52.737819025522029</v>
      </c>
      <c r="Q161" s="33">
        <v>402.9</v>
      </c>
      <c r="R161" s="33">
        <v>30.5</v>
      </c>
      <c r="S161" s="8">
        <v>5</v>
      </c>
      <c r="T161" s="33">
        <v>4.6399999999999997</v>
      </c>
      <c r="U161" s="8">
        <f t="shared" si="39"/>
        <v>0.36000000000000032</v>
      </c>
      <c r="V161" s="8">
        <f t="shared" si="40"/>
        <v>7.2000000000000064E-2</v>
      </c>
      <c r="W161" s="8">
        <f t="shared" si="41"/>
        <v>7.5701166542566395E-2</v>
      </c>
      <c r="X161" s="8">
        <f>W161*'Soil resampling and MOM'!$J$26</f>
        <v>5.2395616657719975E-2</v>
      </c>
      <c r="Y161" s="8">
        <f t="shared" si="42"/>
        <v>7.2000000000000064</v>
      </c>
      <c r="Z161" s="8">
        <f t="shared" si="43"/>
        <v>7.5701166542566396</v>
      </c>
      <c r="AA161" s="8">
        <f t="shared" si="44"/>
        <v>5.2395616657719977</v>
      </c>
      <c r="AB161" s="33" t="s">
        <v>294</v>
      </c>
      <c r="AC161">
        <f>VLOOKUP(AB161,'Meta-data'!$H$2:$J$10,2,0)</f>
        <v>30</v>
      </c>
      <c r="AD161">
        <f>VLOOKUP(AB161,'Meta-data'!$H$2:$J$10,3,0)</f>
        <v>30</v>
      </c>
      <c r="AE161" t="s">
        <v>778</v>
      </c>
    </row>
    <row r="162" spans="1:31" x14ac:dyDescent="0.2">
      <c r="A162" t="str">
        <f t="shared" si="37"/>
        <v>DM1Ea</v>
      </c>
      <c r="C162" t="s">
        <v>24</v>
      </c>
      <c r="D162" t="s">
        <v>302</v>
      </c>
      <c r="E162" t="s">
        <v>145</v>
      </c>
      <c r="F162" t="s">
        <v>134</v>
      </c>
      <c r="G162">
        <v>2021</v>
      </c>
      <c r="H162">
        <v>51</v>
      </c>
      <c r="I162" s="2" t="s">
        <v>775</v>
      </c>
      <c r="J162" s="2" t="s">
        <v>753</v>
      </c>
      <c r="K162" s="2" t="s">
        <v>131</v>
      </c>
      <c r="M162" s="33">
        <v>201.6</v>
      </c>
      <c r="N162" s="33">
        <v>131.9</v>
      </c>
      <c r="O162">
        <v>0</v>
      </c>
      <c r="P162" s="8">
        <f t="shared" si="38"/>
        <v>52.843062926459424</v>
      </c>
      <c r="Q162" s="33">
        <v>129.4</v>
      </c>
      <c r="R162" s="33">
        <v>2.2000000000000002</v>
      </c>
      <c r="S162" s="8">
        <v>5</v>
      </c>
      <c r="T162" s="33">
        <v>4.66</v>
      </c>
      <c r="U162" s="8">
        <f t="shared" si="39"/>
        <v>0.33999999999999986</v>
      </c>
      <c r="V162" s="8">
        <f t="shared" si="40"/>
        <v>6.7999999999999977E-2</v>
      </c>
      <c r="W162" s="8">
        <f t="shared" si="41"/>
        <v>1.7001545595054096E-2</v>
      </c>
      <c r="X162" s="8">
        <f>W162*'Soil resampling and MOM'!$J$26</f>
        <v>1.176740737656012E-2</v>
      </c>
      <c r="Y162" s="8">
        <f t="shared" si="42"/>
        <v>6.799999999999998</v>
      </c>
      <c r="Z162" s="8">
        <f t="shared" si="43"/>
        <v>1.7001545595054095</v>
      </c>
      <c r="AA162" s="8">
        <f t="shared" si="44"/>
        <v>1.1767407376560119</v>
      </c>
      <c r="AB162" s="33" t="s">
        <v>794</v>
      </c>
      <c r="AC162">
        <f>VLOOKUP(AB162,'Meta-data'!$H$2:$J$10,2,0)</f>
        <v>10</v>
      </c>
      <c r="AD162">
        <f>VLOOKUP(AB162,'Meta-data'!$H$2:$J$10,3,0)</f>
        <v>30</v>
      </c>
      <c r="AE162" t="s">
        <v>778</v>
      </c>
    </row>
    <row r="163" spans="1:31" x14ac:dyDescent="0.2">
      <c r="A163" t="str">
        <f t="shared" si="37"/>
        <v>DM1Eb</v>
      </c>
      <c r="C163" t="s">
        <v>24</v>
      </c>
      <c r="D163" t="s">
        <v>302</v>
      </c>
      <c r="E163" t="s">
        <v>145</v>
      </c>
      <c r="F163" t="s">
        <v>135</v>
      </c>
      <c r="G163">
        <v>2021</v>
      </c>
      <c r="H163">
        <v>51</v>
      </c>
      <c r="I163" s="2" t="s">
        <v>775</v>
      </c>
      <c r="J163" s="2" t="s">
        <v>753</v>
      </c>
      <c r="K163" s="2" t="s">
        <v>131</v>
      </c>
      <c r="M163" s="33">
        <v>194.4</v>
      </c>
      <c r="N163" s="33">
        <v>129.6</v>
      </c>
      <c r="O163">
        <v>0</v>
      </c>
      <c r="P163" s="8">
        <f t="shared" si="38"/>
        <v>50.000000000000014</v>
      </c>
      <c r="Q163" s="33">
        <v>122.1</v>
      </c>
      <c r="R163" s="33">
        <v>5.6</v>
      </c>
      <c r="S163" s="8">
        <v>5</v>
      </c>
      <c r="T163" s="33">
        <v>4.8</v>
      </c>
      <c r="U163" s="8">
        <f t="shared" si="39"/>
        <v>0.20000000000000018</v>
      </c>
      <c r="V163" s="8">
        <f t="shared" si="40"/>
        <v>4.0000000000000036E-2</v>
      </c>
      <c r="W163" s="8">
        <f t="shared" si="41"/>
        <v>4.5864045864045862E-2</v>
      </c>
      <c r="X163" s="8">
        <f>W163*'Soil resampling and MOM'!$J$26</f>
        <v>3.174422634707217E-2</v>
      </c>
      <c r="Y163" s="8">
        <f t="shared" si="42"/>
        <v>4.0000000000000036</v>
      </c>
      <c r="Z163" s="8">
        <f t="shared" si="43"/>
        <v>4.5864045864045861</v>
      </c>
      <c r="AA163" s="8">
        <f t="shared" si="44"/>
        <v>3.1744226347072169</v>
      </c>
      <c r="AB163" s="33" t="s">
        <v>304</v>
      </c>
      <c r="AC163">
        <f>VLOOKUP(AB163,'Meta-data'!$H$2:$J$10,2,0)</f>
        <v>40</v>
      </c>
      <c r="AD163">
        <f>VLOOKUP(AB163,'Meta-data'!$H$2:$J$10,3,0)</f>
        <v>20</v>
      </c>
      <c r="AE163" t="s">
        <v>778</v>
      </c>
    </row>
    <row r="164" spans="1:31" x14ac:dyDescent="0.2">
      <c r="A164" t="str">
        <f t="shared" si="37"/>
        <v>DM1Ec</v>
      </c>
      <c r="C164" t="s">
        <v>24</v>
      </c>
      <c r="D164" t="s">
        <v>302</v>
      </c>
      <c r="E164" t="s">
        <v>145</v>
      </c>
      <c r="F164" t="s">
        <v>220</v>
      </c>
      <c r="G164">
        <v>2021</v>
      </c>
      <c r="H164">
        <v>51</v>
      </c>
      <c r="I164" s="2" t="s">
        <v>775</v>
      </c>
      <c r="J164" s="2" t="s">
        <v>753</v>
      </c>
      <c r="K164" s="2" t="s">
        <v>131</v>
      </c>
      <c r="M164" s="33">
        <v>216.4</v>
      </c>
      <c r="N164" s="33">
        <v>136.19999999999999</v>
      </c>
      <c r="O164">
        <v>0</v>
      </c>
      <c r="P164" s="8">
        <f t="shared" si="38"/>
        <v>58.88399412628489</v>
      </c>
      <c r="Q164" s="33">
        <v>128.4</v>
      </c>
      <c r="R164" s="33">
        <v>7.5</v>
      </c>
      <c r="S164" s="8">
        <v>5</v>
      </c>
      <c r="T164" s="33">
        <v>4.84</v>
      </c>
      <c r="U164" s="8">
        <f t="shared" si="39"/>
        <v>0.16000000000000014</v>
      </c>
      <c r="V164" s="8">
        <f t="shared" si="40"/>
        <v>3.2000000000000028E-2</v>
      </c>
      <c r="W164" s="8">
        <f t="shared" si="41"/>
        <v>5.8411214953271028E-2</v>
      </c>
      <c r="X164" s="8">
        <f>W164*'Soil resampling and MOM'!$J$26</f>
        <v>4.0428592675416306E-2</v>
      </c>
      <c r="Y164" s="8">
        <f t="shared" si="42"/>
        <v>3.2000000000000028</v>
      </c>
      <c r="Z164" s="8">
        <f t="shared" si="43"/>
        <v>5.8411214953271031</v>
      </c>
      <c r="AA164" s="8">
        <f t="shared" si="44"/>
        <v>4.0428592675416306</v>
      </c>
      <c r="AB164" s="33" t="s">
        <v>304</v>
      </c>
      <c r="AC164">
        <f>VLOOKUP(AB164,'Meta-data'!$H$2:$J$10,2,0)</f>
        <v>40</v>
      </c>
      <c r="AD164">
        <f>VLOOKUP(AB164,'Meta-data'!$H$2:$J$10,3,0)</f>
        <v>20</v>
      </c>
      <c r="AE164" t="s">
        <v>778</v>
      </c>
    </row>
    <row r="165" spans="1:31" x14ac:dyDescent="0.2">
      <c r="A165" t="str">
        <f t="shared" si="37"/>
        <v>DM1Ed</v>
      </c>
      <c r="C165" t="s">
        <v>24</v>
      </c>
      <c r="D165" t="s">
        <v>302</v>
      </c>
      <c r="E165" t="s">
        <v>145</v>
      </c>
      <c r="F165" t="s">
        <v>221</v>
      </c>
      <c r="G165">
        <v>2021</v>
      </c>
      <c r="H165">
        <v>51</v>
      </c>
      <c r="I165" s="2" t="s">
        <v>775</v>
      </c>
      <c r="J165" s="2" t="s">
        <v>753</v>
      </c>
      <c r="K165" s="2" t="s">
        <v>131</v>
      </c>
      <c r="M165" s="33">
        <v>236.5</v>
      </c>
      <c r="N165" s="33">
        <v>148.19999999999999</v>
      </c>
      <c r="O165">
        <v>0</v>
      </c>
      <c r="P165" s="8">
        <f t="shared" si="38"/>
        <v>59.5816464237517</v>
      </c>
      <c r="Q165" s="33">
        <v>138.69999999999999</v>
      </c>
      <c r="R165" s="33">
        <v>3</v>
      </c>
      <c r="S165" s="8">
        <v>5</v>
      </c>
      <c r="T165" s="33">
        <v>4.8099999999999996</v>
      </c>
      <c r="U165" s="8">
        <f t="shared" si="39"/>
        <v>0.19000000000000039</v>
      </c>
      <c r="V165" s="8">
        <f t="shared" si="40"/>
        <v>3.8000000000000075E-2</v>
      </c>
      <c r="W165" s="8">
        <f t="shared" si="41"/>
        <v>2.1629416005767847E-2</v>
      </c>
      <c r="X165" s="8">
        <f>W165*'Soil resampling and MOM'!$J$26</f>
        <v>1.4970530063513926E-2</v>
      </c>
      <c r="Y165" s="8">
        <f t="shared" si="42"/>
        <v>3.8000000000000074</v>
      </c>
      <c r="Z165" s="8">
        <f t="shared" si="43"/>
        <v>2.1629416005767848</v>
      </c>
      <c r="AA165" s="8">
        <f t="shared" si="44"/>
        <v>1.4970530063513925</v>
      </c>
      <c r="AB165" s="33" t="s">
        <v>795</v>
      </c>
      <c r="AC165">
        <f>VLOOKUP(AB165,'Meta-data'!$H$2:$J$10,2,0)</f>
        <v>20</v>
      </c>
      <c r="AD165">
        <f>VLOOKUP(AB165,'Meta-data'!$H$2:$J$10,3,0)</f>
        <v>10</v>
      </c>
      <c r="AE165" t="s">
        <v>778</v>
      </c>
    </row>
    <row r="166" spans="1:31" x14ac:dyDescent="0.2">
      <c r="A166" t="str">
        <f t="shared" si="37"/>
        <v>DM2Ea</v>
      </c>
      <c r="C166" t="s">
        <v>24</v>
      </c>
      <c r="D166" t="s">
        <v>302</v>
      </c>
      <c r="E166" t="s">
        <v>146</v>
      </c>
      <c r="F166" t="s">
        <v>134</v>
      </c>
      <c r="G166">
        <v>2021</v>
      </c>
      <c r="H166">
        <v>51</v>
      </c>
      <c r="I166" s="2" t="s">
        <v>775</v>
      </c>
      <c r="J166" s="2" t="s">
        <v>753</v>
      </c>
      <c r="K166" s="2" t="s">
        <v>131</v>
      </c>
      <c r="M166" s="33">
        <v>311.2</v>
      </c>
      <c r="N166" s="33">
        <v>203</v>
      </c>
      <c r="O166">
        <v>0</v>
      </c>
      <c r="P166" s="8">
        <f t="shared" si="38"/>
        <v>53.300492610837438</v>
      </c>
      <c r="Q166" s="33">
        <v>195.8</v>
      </c>
      <c r="R166" s="33">
        <v>5.0999999999999996</v>
      </c>
      <c r="S166" s="8">
        <v>5</v>
      </c>
      <c r="T166" s="33">
        <v>4.82</v>
      </c>
      <c r="U166" s="8">
        <f t="shared" si="39"/>
        <v>0.17999999999999972</v>
      </c>
      <c r="V166" s="8">
        <f t="shared" si="40"/>
        <v>3.5999999999999942E-2</v>
      </c>
      <c r="W166" s="8">
        <f t="shared" si="41"/>
        <v>2.6046986721144021E-2</v>
      </c>
      <c r="X166" s="8">
        <f>W166*'Soil resampling and MOM'!$J$26</f>
        <v>1.8028096443697385E-2</v>
      </c>
      <c r="Y166" s="8">
        <f t="shared" si="42"/>
        <v>3.5999999999999943</v>
      </c>
      <c r="Z166" s="8">
        <f t="shared" si="43"/>
        <v>2.6046986721144019</v>
      </c>
      <c r="AA166" s="8">
        <f t="shared" si="44"/>
        <v>1.8028096443697386</v>
      </c>
      <c r="AB166" s="33" t="s">
        <v>794</v>
      </c>
      <c r="AC166">
        <f>VLOOKUP(AB166,'Meta-data'!$H$2:$J$10,2,0)</f>
        <v>10</v>
      </c>
      <c r="AD166">
        <f>VLOOKUP(AB166,'Meta-data'!$H$2:$J$10,3,0)</f>
        <v>30</v>
      </c>
      <c r="AE166" t="s">
        <v>778</v>
      </c>
    </row>
    <row r="167" spans="1:31" x14ac:dyDescent="0.2">
      <c r="A167" t="str">
        <f t="shared" si="37"/>
        <v>DM2Eb</v>
      </c>
      <c r="C167" t="s">
        <v>24</v>
      </c>
      <c r="D167" t="s">
        <v>302</v>
      </c>
      <c r="E167" t="s">
        <v>146</v>
      </c>
      <c r="F167" t="s">
        <v>135</v>
      </c>
      <c r="G167">
        <v>2021</v>
      </c>
      <c r="H167">
        <v>51</v>
      </c>
      <c r="I167" s="2" t="s">
        <v>775</v>
      </c>
      <c r="J167" s="2" t="s">
        <v>753</v>
      </c>
      <c r="K167" s="2" t="s">
        <v>131</v>
      </c>
      <c r="M167" s="33">
        <v>316.10000000000002</v>
      </c>
      <c r="N167" s="33">
        <v>207.4</v>
      </c>
      <c r="O167">
        <v>0</v>
      </c>
      <c r="P167" s="8">
        <f t="shared" si="38"/>
        <v>52.410800385728074</v>
      </c>
      <c r="Q167" s="33">
        <v>197.2</v>
      </c>
      <c r="R167" s="33">
        <v>7.7999999999999989</v>
      </c>
      <c r="S167" s="8">
        <v>5</v>
      </c>
      <c r="T167" s="33">
        <v>4.79</v>
      </c>
      <c r="U167" s="8">
        <f t="shared" si="39"/>
        <v>0.20999999999999996</v>
      </c>
      <c r="V167" s="8">
        <f t="shared" si="40"/>
        <v>4.1999999999999996E-2</v>
      </c>
      <c r="W167" s="8">
        <f t="shared" si="41"/>
        <v>3.9553752535496957E-2</v>
      </c>
      <c r="X167" s="8">
        <f>W167*'Soil resampling and MOM'!$J$26</f>
        <v>2.737663565671598E-2</v>
      </c>
      <c r="Y167" s="8">
        <f t="shared" si="42"/>
        <v>4.1999999999999993</v>
      </c>
      <c r="Z167" s="8">
        <f t="shared" si="43"/>
        <v>3.9553752535496955</v>
      </c>
      <c r="AA167" s="8">
        <f t="shared" si="44"/>
        <v>2.737663565671598</v>
      </c>
      <c r="AB167" s="33" t="s">
        <v>294</v>
      </c>
      <c r="AC167">
        <f>VLOOKUP(AB167,'Meta-data'!$H$2:$J$10,2,0)</f>
        <v>30</v>
      </c>
      <c r="AD167">
        <f>VLOOKUP(AB167,'Meta-data'!$H$2:$J$10,3,0)</f>
        <v>30</v>
      </c>
      <c r="AE167" t="s">
        <v>778</v>
      </c>
    </row>
    <row r="168" spans="1:31" x14ac:dyDescent="0.2">
      <c r="A168" t="str">
        <f t="shared" si="37"/>
        <v>DM2Ec</v>
      </c>
      <c r="C168" t="s">
        <v>24</v>
      </c>
      <c r="D168" t="s">
        <v>302</v>
      </c>
      <c r="E168" t="s">
        <v>146</v>
      </c>
      <c r="F168" t="s">
        <v>220</v>
      </c>
      <c r="G168">
        <v>2021</v>
      </c>
      <c r="H168">
        <v>51</v>
      </c>
      <c r="I168" s="2" t="s">
        <v>775</v>
      </c>
      <c r="J168" s="2" t="s">
        <v>753</v>
      </c>
      <c r="K168" s="2" t="s">
        <v>131</v>
      </c>
      <c r="M168" s="33">
        <v>288.7</v>
      </c>
      <c r="N168" s="33">
        <v>192.7</v>
      </c>
      <c r="O168">
        <v>0</v>
      </c>
      <c r="P168" s="8">
        <f t="shared" si="38"/>
        <v>49.818370524130778</v>
      </c>
      <c r="Q168" s="33">
        <v>187.6</v>
      </c>
      <c r="R168" s="33">
        <v>3.5</v>
      </c>
      <c r="S168" s="8">
        <v>5</v>
      </c>
      <c r="T168" s="33">
        <v>4.83</v>
      </c>
      <c r="U168" s="8">
        <f t="shared" si="39"/>
        <v>0.16999999999999993</v>
      </c>
      <c r="V168" s="8">
        <f t="shared" si="40"/>
        <v>3.3999999999999989E-2</v>
      </c>
      <c r="W168" s="8">
        <f t="shared" si="41"/>
        <v>1.865671641791045E-2</v>
      </c>
      <c r="X168" s="8">
        <f>W168*'Soil resampling and MOM'!$J$26</f>
        <v>1.2913013182894164E-2</v>
      </c>
      <c r="Y168" s="8">
        <f t="shared" si="42"/>
        <v>3.399999999999999</v>
      </c>
      <c r="Z168" s="8">
        <f t="shared" si="43"/>
        <v>1.8656716417910451</v>
      </c>
      <c r="AA168" s="8">
        <f t="shared" si="44"/>
        <v>1.2913013182894164</v>
      </c>
      <c r="AB168" s="33" t="s">
        <v>295</v>
      </c>
      <c r="AC168">
        <f>VLOOKUP(AB168,'Meta-data'!$H$2:$J$10,2,0)</f>
        <v>60</v>
      </c>
      <c r="AD168">
        <f>VLOOKUP(AB168,'Meta-data'!$H$2:$J$10,3,0)</f>
        <v>30</v>
      </c>
      <c r="AE168" t="s">
        <v>778</v>
      </c>
    </row>
    <row r="169" spans="1:31" x14ac:dyDescent="0.2">
      <c r="A169" t="str">
        <f t="shared" si="37"/>
        <v>DM2Ed</v>
      </c>
      <c r="C169" t="s">
        <v>24</v>
      </c>
      <c r="D169" t="s">
        <v>302</v>
      </c>
      <c r="E169" t="s">
        <v>146</v>
      </c>
      <c r="F169" t="s">
        <v>221</v>
      </c>
      <c r="G169">
        <v>2021</v>
      </c>
      <c r="H169">
        <v>51</v>
      </c>
      <c r="I169" s="2" t="s">
        <v>775</v>
      </c>
      <c r="J169" s="2" t="s">
        <v>753</v>
      </c>
      <c r="K169" s="2" t="s">
        <v>131</v>
      </c>
      <c r="M169" s="33">
        <v>341.6</v>
      </c>
      <c r="N169" s="33">
        <v>220.7</v>
      </c>
      <c r="O169">
        <v>0</v>
      </c>
      <c r="P169" s="8">
        <f t="shared" si="38"/>
        <v>54.780244676030833</v>
      </c>
      <c r="Q169" s="33">
        <v>212.2</v>
      </c>
      <c r="R169" s="33">
        <v>5.6</v>
      </c>
      <c r="S169" s="8">
        <v>5</v>
      </c>
      <c r="T169" s="33">
        <v>4.71</v>
      </c>
      <c r="U169" s="8">
        <f t="shared" si="39"/>
        <v>0.29000000000000004</v>
      </c>
      <c r="V169" s="8">
        <f t="shared" si="40"/>
        <v>5.800000000000001E-2</v>
      </c>
      <c r="W169" s="8">
        <f t="shared" si="41"/>
        <v>2.6390197926484449E-2</v>
      </c>
      <c r="X169" s="8">
        <f>W169*'Soil resampling and MOM'!$J$26</f>
        <v>1.8265645791599963E-2</v>
      </c>
      <c r="Y169" s="8">
        <f t="shared" si="42"/>
        <v>5.8000000000000007</v>
      </c>
      <c r="Z169" s="8">
        <f t="shared" si="43"/>
        <v>2.6390197926484449</v>
      </c>
      <c r="AA169" s="8">
        <f t="shared" si="44"/>
        <v>1.8265645791599963</v>
      </c>
      <c r="AB169" s="33" t="s">
        <v>294</v>
      </c>
      <c r="AC169">
        <f>VLOOKUP(AB169,'Meta-data'!$H$2:$J$10,2,0)</f>
        <v>30</v>
      </c>
      <c r="AD169">
        <f>VLOOKUP(AB169,'Meta-data'!$H$2:$J$10,3,0)</f>
        <v>30</v>
      </c>
      <c r="AE169" t="s">
        <v>778</v>
      </c>
    </row>
    <row r="170" spans="1:31" x14ac:dyDescent="0.2">
      <c r="A170" t="str">
        <f t="shared" si="37"/>
        <v>DM3Ea</v>
      </c>
      <c r="C170" t="s">
        <v>24</v>
      </c>
      <c r="D170" t="s">
        <v>302</v>
      </c>
      <c r="E170" t="s">
        <v>147</v>
      </c>
      <c r="F170" t="s">
        <v>134</v>
      </c>
      <c r="G170">
        <v>2021</v>
      </c>
      <c r="H170">
        <v>51</v>
      </c>
      <c r="I170" s="2" t="s">
        <v>775</v>
      </c>
      <c r="J170" s="2" t="s">
        <v>753</v>
      </c>
      <c r="K170" s="2" t="s">
        <v>131</v>
      </c>
      <c r="M170" s="33">
        <v>366.4</v>
      </c>
      <c r="N170" s="33">
        <v>229</v>
      </c>
      <c r="O170">
        <v>0</v>
      </c>
      <c r="P170" s="8">
        <f t="shared" si="38"/>
        <v>59.999999999999986</v>
      </c>
      <c r="Q170" s="33">
        <v>221.4</v>
      </c>
      <c r="R170" s="33">
        <v>6.6</v>
      </c>
      <c r="S170" s="8">
        <v>5</v>
      </c>
      <c r="T170" s="33">
        <v>4.79</v>
      </c>
      <c r="U170" s="8">
        <f t="shared" si="39"/>
        <v>0.20999999999999996</v>
      </c>
      <c r="V170" s="8">
        <f t="shared" si="40"/>
        <v>4.1999999999999996E-2</v>
      </c>
      <c r="W170" s="8">
        <f t="shared" si="41"/>
        <v>2.9810298102981029E-2</v>
      </c>
      <c r="X170" s="8">
        <f>W170*'Soil resampling and MOM'!$J$26</f>
        <v>2.0632825400093219E-2</v>
      </c>
      <c r="Y170" s="8">
        <f t="shared" si="42"/>
        <v>4.1999999999999993</v>
      </c>
      <c r="Z170" s="8">
        <f t="shared" si="43"/>
        <v>2.9810298102981028</v>
      </c>
      <c r="AA170" s="8">
        <f t="shared" si="44"/>
        <v>2.0632825400093218</v>
      </c>
      <c r="AB170" s="33" t="s">
        <v>294</v>
      </c>
      <c r="AC170">
        <f>VLOOKUP(AB170,'Meta-data'!$H$2:$J$10,2,0)</f>
        <v>30</v>
      </c>
      <c r="AD170">
        <f>VLOOKUP(AB170,'Meta-data'!$H$2:$J$10,3,0)</f>
        <v>30</v>
      </c>
      <c r="AE170" t="s">
        <v>778</v>
      </c>
    </row>
    <row r="171" spans="1:31" x14ac:dyDescent="0.2">
      <c r="A171" t="str">
        <f t="shared" si="37"/>
        <v>DM3Eb</v>
      </c>
      <c r="C171" t="s">
        <v>24</v>
      </c>
      <c r="D171" t="s">
        <v>302</v>
      </c>
      <c r="E171" t="s">
        <v>147</v>
      </c>
      <c r="F171" t="s">
        <v>135</v>
      </c>
      <c r="G171">
        <v>2021</v>
      </c>
      <c r="H171">
        <v>51</v>
      </c>
      <c r="I171" s="2" t="s">
        <v>775</v>
      </c>
      <c r="J171" s="2" t="s">
        <v>753</v>
      </c>
      <c r="K171" s="2" t="s">
        <v>131</v>
      </c>
      <c r="M171" s="33">
        <v>265.3</v>
      </c>
      <c r="N171" s="33">
        <v>155.6</v>
      </c>
      <c r="O171">
        <v>0</v>
      </c>
      <c r="P171" s="8">
        <f t="shared" si="38"/>
        <v>70.501285347043719</v>
      </c>
      <c r="Q171" s="33">
        <v>134.80000000000001</v>
      </c>
      <c r="R171" s="33">
        <v>16.399999999999999</v>
      </c>
      <c r="S171" s="8">
        <v>5</v>
      </c>
      <c r="T171" s="33">
        <v>4.7300000000000004</v>
      </c>
      <c r="U171" s="8">
        <f t="shared" si="39"/>
        <v>0.26999999999999957</v>
      </c>
      <c r="V171" s="8">
        <f t="shared" si="40"/>
        <v>5.3999999999999916E-2</v>
      </c>
      <c r="W171" s="8">
        <f t="shared" si="41"/>
        <v>0.12166172106824924</v>
      </c>
      <c r="X171" s="8">
        <f>W171*'Soil resampling and MOM'!$J$26</f>
        <v>8.4206640269223171E-2</v>
      </c>
      <c r="Y171" s="8">
        <f t="shared" si="42"/>
        <v>5.3999999999999915</v>
      </c>
      <c r="Z171" s="8">
        <f t="shared" si="43"/>
        <v>12.166172106824924</v>
      </c>
      <c r="AA171" s="8">
        <f t="shared" si="44"/>
        <v>8.4206640269223172</v>
      </c>
      <c r="AB171" s="33" t="s">
        <v>294</v>
      </c>
      <c r="AC171">
        <f>VLOOKUP(AB171,'Meta-data'!$H$2:$J$10,2,0)</f>
        <v>30</v>
      </c>
      <c r="AD171">
        <f>VLOOKUP(AB171,'Meta-data'!$H$2:$J$10,3,0)</f>
        <v>30</v>
      </c>
      <c r="AE171" t="s">
        <v>778</v>
      </c>
    </row>
    <row r="172" spans="1:31" x14ac:dyDescent="0.2">
      <c r="A172" t="str">
        <f t="shared" si="37"/>
        <v>DM3Ec</v>
      </c>
      <c r="C172" t="s">
        <v>24</v>
      </c>
      <c r="D172" t="s">
        <v>302</v>
      </c>
      <c r="E172" t="s">
        <v>147</v>
      </c>
      <c r="F172" t="s">
        <v>220</v>
      </c>
      <c r="G172">
        <v>2021</v>
      </c>
      <c r="H172">
        <v>51</v>
      </c>
      <c r="I172" s="2" t="s">
        <v>775</v>
      </c>
      <c r="J172" s="2" t="s">
        <v>753</v>
      </c>
      <c r="K172" s="2" t="s">
        <v>131</v>
      </c>
      <c r="M172" s="33">
        <v>417.1</v>
      </c>
      <c r="N172" s="33">
        <v>280.8</v>
      </c>
      <c r="O172">
        <v>0</v>
      </c>
      <c r="P172" s="8">
        <f t="shared" si="38"/>
        <v>48.539886039886042</v>
      </c>
      <c r="Q172" s="33">
        <v>260</v>
      </c>
      <c r="R172" s="33">
        <v>17.899999999999999</v>
      </c>
      <c r="S172" s="8">
        <v>5</v>
      </c>
      <c r="T172" s="33">
        <v>4.82</v>
      </c>
      <c r="U172" s="8">
        <f t="shared" si="39"/>
        <v>0.17999999999999972</v>
      </c>
      <c r="V172" s="8">
        <f t="shared" si="40"/>
        <v>3.5999999999999942E-2</v>
      </c>
      <c r="W172" s="8">
        <f t="shared" si="41"/>
        <v>6.8846153846153835E-2</v>
      </c>
      <c r="X172" s="8">
        <f>W172*'Soil resampling and MOM'!$J$26</f>
        <v>4.7651005262292205E-2</v>
      </c>
      <c r="Y172" s="8">
        <f t="shared" si="42"/>
        <v>3.5999999999999943</v>
      </c>
      <c r="Z172" s="8">
        <f t="shared" si="43"/>
        <v>6.8846153846153832</v>
      </c>
      <c r="AA172" s="8">
        <f t="shared" si="44"/>
        <v>4.7651005262292205</v>
      </c>
      <c r="AB172" s="33" t="s">
        <v>294</v>
      </c>
      <c r="AC172">
        <f>VLOOKUP(AB172,'Meta-data'!$H$2:$J$10,2,0)</f>
        <v>30</v>
      </c>
      <c r="AD172">
        <f>VLOOKUP(AB172,'Meta-data'!$H$2:$J$10,3,0)</f>
        <v>30</v>
      </c>
      <c r="AE172" t="s">
        <v>778</v>
      </c>
    </row>
    <row r="173" spans="1:31" x14ac:dyDescent="0.2">
      <c r="A173" t="str">
        <f t="shared" si="37"/>
        <v>DM3Ed</v>
      </c>
      <c r="C173" t="s">
        <v>24</v>
      </c>
      <c r="D173" t="s">
        <v>302</v>
      </c>
      <c r="E173" t="s">
        <v>147</v>
      </c>
      <c r="F173" t="s">
        <v>221</v>
      </c>
      <c r="G173">
        <v>2021</v>
      </c>
      <c r="H173">
        <v>51</v>
      </c>
      <c r="I173" s="2" t="s">
        <v>775</v>
      </c>
      <c r="J173" s="2" t="s">
        <v>753</v>
      </c>
      <c r="K173" s="2" t="s">
        <v>131</v>
      </c>
      <c r="M173" s="33">
        <v>406.2</v>
      </c>
      <c r="N173" s="33">
        <v>287.8</v>
      </c>
      <c r="O173">
        <v>0</v>
      </c>
      <c r="P173" s="8">
        <f t="shared" si="38"/>
        <v>41.139680333564968</v>
      </c>
      <c r="Q173" s="33">
        <v>283.60000000000002</v>
      </c>
      <c r="R173" s="33">
        <v>3.2</v>
      </c>
      <c r="S173" s="8">
        <v>5</v>
      </c>
      <c r="T173" s="33">
        <v>4.8899999999999997</v>
      </c>
      <c r="U173" s="8">
        <f t="shared" si="39"/>
        <v>0.11000000000000032</v>
      </c>
      <c r="V173" s="8">
        <f t="shared" si="40"/>
        <v>2.2000000000000065E-2</v>
      </c>
      <c r="W173" s="8">
        <f t="shared" si="41"/>
        <v>1.1283497884344146E-2</v>
      </c>
      <c r="X173" s="8">
        <f>W173*'Soil resampling and MOM'!$J$26</f>
        <v>7.8097320914316173E-3</v>
      </c>
      <c r="Y173" s="8">
        <f t="shared" si="42"/>
        <v>2.2000000000000064</v>
      </c>
      <c r="Z173" s="8">
        <f t="shared" si="43"/>
        <v>1.1283497884344147</v>
      </c>
      <c r="AA173" s="8">
        <f t="shared" si="44"/>
        <v>0.78097320914316171</v>
      </c>
      <c r="AB173" s="33" t="s">
        <v>794</v>
      </c>
      <c r="AC173">
        <f>VLOOKUP(AB173,'Meta-data'!$H$2:$J$10,2,0)</f>
        <v>10</v>
      </c>
      <c r="AD173">
        <f>VLOOKUP(AB173,'Meta-data'!$H$2:$J$10,3,0)</f>
        <v>30</v>
      </c>
      <c r="AE173" t="s">
        <v>778</v>
      </c>
    </row>
    <row r="174" spans="1:31" x14ac:dyDescent="0.2">
      <c r="A174" t="str">
        <f t="shared" si="37"/>
        <v>DM4Ea</v>
      </c>
      <c r="C174" t="s">
        <v>24</v>
      </c>
      <c r="D174" t="s">
        <v>302</v>
      </c>
      <c r="E174" t="s">
        <v>148</v>
      </c>
      <c r="F174" t="s">
        <v>134</v>
      </c>
      <c r="G174">
        <v>2021</v>
      </c>
      <c r="H174">
        <v>51</v>
      </c>
      <c r="I174" s="2" t="s">
        <v>775</v>
      </c>
      <c r="J174" s="2" t="s">
        <v>753</v>
      </c>
      <c r="K174" s="2" t="s">
        <v>131</v>
      </c>
      <c r="M174" s="33">
        <v>248.6</v>
      </c>
      <c r="N174" s="33">
        <v>98.3</v>
      </c>
      <c r="O174">
        <v>0</v>
      </c>
      <c r="P174" s="8">
        <f t="shared" si="38"/>
        <v>152.89928789420145</v>
      </c>
      <c r="Q174" s="33">
        <v>93.3</v>
      </c>
      <c r="R174" s="33">
        <v>3.1</v>
      </c>
      <c r="S174" s="8">
        <v>5</v>
      </c>
      <c r="T174" s="33">
        <v>4.34</v>
      </c>
      <c r="U174" s="8">
        <f t="shared" si="39"/>
        <v>0.66000000000000014</v>
      </c>
      <c r="V174" s="8">
        <f t="shared" si="40"/>
        <v>0.13200000000000003</v>
      </c>
      <c r="W174" s="8">
        <f t="shared" si="41"/>
        <v>3.3226152197213289E-2</v>
      </c>
      <c r="X174" s="8">
        <f>W174*'Soil resampling and MOM'!$J$26</f>
        <v>2.2997066135795219E-2</v>
      </c>
      <c r="Y174" s="8">
        <f t="shared" si="42"/>
        <v>13.200000000000003</v>
      </c>
      <c r="Z174" s="8">
        <f t="shared" si="43"/>
        <v>3.322615219721329</v>
      </c>
      <c r="AA174" s="8">
        <f t="shared" si="44"/>
        <v>2.2997066135795219</v>
      </c>
      <c r="AB174" s="33" t="s">
        <v>794</v>
      </c>
      <c r="AC174">
        <f>VLOOKUP(AB174,'Meta-data'!$H$2:$J$10,2,0)</f>
        <v>10</v>
      </c>
      <c r="AD174">
        <f>VLOOKUP(AB174,'Meta-data'!$H$2:$J$10,3,0)</f>
        <v>30</v>
      </c>
      <c r="AE174" t="s">
        <v>778</v>
      </c>
    </row>
    <row r="175" spans="1:31" x14ac:dyDescent="0.2">
      <c r="A175" t="str">
        <f t="shared" si="37"/>
        <v>DM4Eb</v>
      </c>
      <c r="C175" t="s">
        <v>24</v>
      </c>
      <c r="D175" t="s">
        <v>302</v>
      </c>
      <c r="E175" t="s">
        <v>148</v>
      </c>
      <c r="F175" t="s">
        <v>135</v>
      </c>
      <c r="G175">
        <v>2021</v>
      </c>
      <c r="H175">
        <v>51</v>
      </c>
      <c r="I175" s="2" t="s">
        <v>775</v>
      </c>
      <c r="J175" s="2" t="s">
        <v>753</v>
      </c>
      <c r="K175" s="2" t="s">
        <v>131</v>
      </c>
      <c r="M175" s="33">
        <v>182.7</v>
      </c>
      <c r="N175" s="33">
        <v>65.900000000000006</v>
      </c>
      <c r="O175">
        <v>0</v>
      </c>
      <c r="P175" s="8">
        <f t="shared" si="38"/>
        <v>177.23823975720785</v>
      </c>
      <c r="Q175" s="33">
        <v>61.2</v>
      </c>
      <c r="R175" s="33">
        <v>2.5999999999999996</v>
      </c>
      <c r="S175" s="8">
        <v>5</v>
      </c>
      <c r="T175" s="33">
        <v>4.12</v>
      </c>
      <c r="U175" s="8">
        <f t="shared" si="39"/>
        <v>0.87999999999999989</v>
      </c>
      <c r="V175" s="8">
        <f t="shared" si="40"/>
        <v>0.17599999999999999</v>
      </c>
      <c r="W175" s="8">
        <f t="shared" si="41"/>
        <v>4.2483660130718949E-2</v>
      </c>
      <c r="X175" s="8">
        <f>W175*'Soil resampling and MOM'!$J$26</f>
        <v>2.9404534594250496E-2</v>
      </c>
      <c r="Y175" s="8">
        <f t="shared" si="42"/>
        <v>17.599999999999998</v>
      </c>
      <c r="Z175" s="8">
        <f t="shared" si="43"/>
        <v>4.2483660130718945</v>
      </c>
      <c r="AA175" s="8">
        <f t="shared" si="44"/>
        <v>2.9404534594250498</v>
      </c>
      <c r="AB175" s="33" t="s">
        <v>294</v>
      </c>
      <c r="AC175">
        <f>VLOOKUP(AB175,'Meta-data'!$H$2:$J$10,2,0)</f>
        <v>30</v>
      </c>
      <c r="AD175">
        <f>VLOOKUP(AB175,'Meta-data'!$H$2:$J$10,3,0)</f>
        <v>30</v>
      </c>
      <c r="AE175" t="s">
        <v>778</v>
      </c>
    </row>
    <row r="176" spans="1:31" x14ac:dyDescent="0.2">
      <c r="A176" t="str">
        <f t="shared" si="37"/>
        <v>DM4Ec</v>
      </c>
      <c r="C176" t="s">
        <v>24</v>
      </c>
      <c r="D176" t="s">
        <v>302</v>
      </c>
      <c r="E176" t="s">
        <v>148</v>
      </c>
      <c r="F176" t="s">
        <v>220</v>
      </c>
      <c r="G176">
        <v>2021</v>
      </c>
      <c r="H176">
        <v>51</v>
      </c>
      <c r="I176" s="2" t="s">
        <v>775</v>
      </c>
      <c r="J176" s="2" t="s">
        <v>753</v>
      </c>
      <c r="K176" s="2" t="s">
        <v>131</v>
      </c>
      <c r="M176" s="33">
        <v>401.1</v>
      </c>
      <c r="N176" s="33">
        <v>172.7</v>
      </c>
      <c r="O176">
        <v>0</v>
      </c>
      <c r="P176" s="8">
        <f t="shared" si="38"/>
        <v>132.25246091488131</v>
      </c>
      <c r="Q176" s="33">
        <v>163.19999999999999</v>
      </c>
      <c r="R176" s="33">
        <v>6.7000000000000011</v>
      </c>
      <c r="S176" s="8">
        <v>5</v>
      </c>
      <c r="T176" s="33">
        <v>4.41</v>
      </c>
      <c r="U176" s="8">
        <f t="shared" si="39"/>
        <v>0.58999999999999986</v>
      </c>
      <c r="V176" s="8">
        <f t="shared" si="40"/>
        <v>0.11799999999999997</v>
      </c>
      <c r="W176" s="8">
        <f t="shared" si="41"/>
        <v>4.1053921568627458E-2</v>
      </c>
      <c r="X176" s="8">
        <f>W176*'Soil resampling and MOM'!$J$26</f>
        <v>2.8414958910790149E-2</v>
      </c>
      <c r="Y176" s="8">
        <f t="shared" si="42"/>
        <v>11.799999999999997</v>
      </c>
      <c r="Z176" s="8">
        <f t="shared" si="43"/>
        <v>4.1053921568627461</v>
      </c>
      <c r="AA176" s="8">
        <f t="shared" si="44"/>
        <v>2.8414958910790147</v>
      </c>
      <c r="AB176" s="33" t="s">
        <v>794</v>
      </c>
      <c r="AC176">
        <f>VLOOKUP(AB176,'Meta-data'!$H$2:$J$10,2,0)</f>
        <v>10</v>
      </c>
      <c r="AD176">
        <f>VLOOKUP(AB176,'Meta-data'!$H$2:$J$10,3,0)</f>
        <v>30</v>
      </c>
      <c r="AE176" t="s">
        <v>778</v>
      </c>
    </row>
    <row r="177" spans="1:31" x14ac:dyDescent="0.2">
      <c r="A177" t="str">
        <f t="shared" si="37"/>
        <v>DM4Ed</v>
      </c>
      <c r="C177" t="s">
        <v>24</v>
      </c>
      <c r="D177" t="s">
        <v>302</v>
      </c>
      <c r="E177" t="s">
        <v>148</v>
      </c>
      <c r="F177" t="s">
        <v>221</v>
      </c>
      <c r="G177">
        <v>2021</v>
      </c>
      <c r="H177">
        <v>51</v>
      </c>
      <c r="I177" s="2" t="s">
        <v>775</v>
      </c>
      <c r="J177" s="2" t="s">
        <v>753</v>
      </c>
      <c r="K177" s="2" t="s">
        <v>131</v>
      </c>
      <c r="M177" s="33">
        <v>173.1</v>
      </c>
      <c r="N177" s="33">
        <v>66.099999999999994</v>
      </c>
      <c r="O177">
        <v>0</v>
      </c>
      <c r="P177" s="8">
        <f t="shared" si="38"/>
        <v>161.87594553706506</v>
      </c>
      <c r="Q177" s="33">
        <v>55.5</v>
      </c>
      <c r="R177" s="33">
        <v>10.4</v>
      </c>
      <c r="S177" s="8">
        <v>5</v>
      </c>
      <c r="T177" s="33">
        <v>4.26</v>
      </c>
      <c r="U177" s="8">
        <f t="shared" si="39"/>
        <v>0.74000000000000021</v>
      </c>
      <c r="V177" s="8">
        <f t="shared" si="40"/>
        <v>0.14800000000000005</v>
      </c>
      <c r="W177" s="8">
        <f t="shared" si="41"/>
        <v>0.18738738738738739</v>
      </c>
      <c r="X177" s="8">
        <f>W177*'Soil resampling and MOM'!$J$26</f>
        <v>0.12969783907518057</v>
      </c>
      <c r="Y177" s="8">
        <f t="shared" si="42"/>
        <v>14.800000000000004</v>
      </c>
      <c r="Z177" s="8">
        <f t="shared" si="43"/>
        <v>18.738738738738739</v>
      </c>
      <c r="AA177" s="8">
        <f t="shared" si="44"/>
        <v>12.969783907518057</v>
      </c>
      <c r="AB177" s="33" t="s">
        <v>296</v>
      </c>
      <c r="AC177">
        <f>VLOOKUP(AB177,'Meta-data'!$H$2:$J$10,2,0)</f>
        <v>60</v>
      </c>
      <c r="AD177">
        <f>VLOOKUP(AB177,'Meta-data'!$H$2:$J$10,3,0)</f>
        <v>10</v>
      </c>
      <c r="AE177" t="s">
        <v>778</v>
      </c>
    </row>
    <row r="178" spans="1:31" x14ac:dyDescent="0.2">
      <c r="A178" t="str">
        <f t="shared" si="37"/>
        <v>RK1Ea</v>
      </c>
      <c r="C178" t="s">
        <v>23</v>
      </c>
      <c r="D178" t="s">
        <v>302</v>
      </c>
      <c r="E178" t="s">
        <v>149</v>
      </c>
      <c r="F178" t="s">
        <v>134</v>
      </c>
      <c r="G178">
        <v>2021</v>
      </c>
      <c r="H178">
        <v>51</v>
      </c>
      <c r="I178" s="2" t="s">
        <v>775</v>
      </c>
      <c r="J178" t="s">
        <v>754</v>
      </c>
      <c r="K178" s="2" t="s">
        <v>131</v>
      </c>
      <c r="M178" s="33">
        <v>227.7</v>
      </c>
      <c r="N178" s="33">
        <v>99.7</v>
      </c>
      <c r="O178">
        <v>0</v>
      </c>
      <c r="P178" s="8">
        <f t="shared" si="38"/>
        <v>128.38515546639917</v>
      </c>
      <c r="Q178" s="33">
        <v>83</v>
      </c>
      <c r="R178" s="33">
        <v>14</v>
      </c>
      <c r="S178" s="8">
        <v>5</v>
      </c>
      <c r="T178" s="33">
        <v>4.46</v>
      </c>
      <c r="U178" s="8">
        <f t="shared" si="39"/>
        <v>0.54</v>
      </c>
      <c r="V178" s="8">
        <f t="shared" si="40"/>
        <v>0.10800000000000001</v>
      </c>
      <c r="W178" s="8">
        <f t="shared" si="41"/>
        <v>0.16867469879518071</v>
      </c>
      <c r="X178" s="8">
        <f>W178*'Soil resampling and MOM'!$J$26</f>
        <v>0.11674608545112987</v>
      </c>
      <c r="Y178" s="8">
        <f t="shared" si="42"/>
        <v>10.8</v>
      </c>
      <c r="Z178" s="8">
        <f t="shared" si="43"/>
        <v>16.867469879518072</v>
      </c>
      <c r="AA178" s="8">
        <f t="shared" si="44"/>
        <v>11.674608545112987</v>
      </c>
      <c r="AB178" s="33" t="s">
        <v>294</v>
      </c>
      <c r="AC178">
        <f>VLOOKUP(AB178,'Meta-data'!$H$2:$J$10,2,0)</f>
        <v>30</v>
      </c>
      <c r="AD178">
        <f>VLOOKUP(AB178,'Meta-data'!$H$2:$J$10,3,0)</f>
        <v>30</v>
      </c>
      <c r="AE178" t="s">
        <v>778</v>
      </c>
    </row>
    <row r="179" spans="1:31" x14ac:dyDescent="0.2">
      <c r="A179" t="str">
        <f t="shared" si="37"/>
        <v>RK1Eb</v>
      </c>
      <c r="C179" t="s">
        <v>23</v>
      </c>
      <c r="D179" t="s">
        <v>302</v>
      </c>
      <c r="E179" t="s">
        <v>149</v>
      </c>
      <c r="F179" t="s">
        <v>135</v>
      </c>
      <c r="G179">
        <v>2021</v>
      </c>
      <c r="H179">
        <v>51</v>
      </c>
      <c r="I179" s="2" t="s">
        <v>775</v>
      </c>
      <c r="J179" t="s">
        <v>754</v>
      </c>
      <c r="K179" s="2" t="s">
        <v>131</v>
      </c>
      <c r="M179" s="33">
        <v>278.89999999999998</v>
      </c>
      <c r="N179" s="33">
        <v>149.6</v>
      </c>
      <c r="O179">
        <v>0</v>
      </c>
      <c r="P179" s="8">
        <f t="shared" si="38"/>
        <v>86.430481283422452</v>
      </c>
      <c r="Q179" s="33">
        <v>141</v>
      </c>
      <c r="R179" s="33">
        <v>4.9000000000000004</v>
      </c>
      <c r="S179" s="8">
        <v>5</v>
      </c>
      <c r="T179" s="33">
        <v>4.5599999999999996</v>
      </c>
      <c r="U179" s="8">
        <f t="shared" si="39"/>
        <v>0.44000000000000039</v>
      </c>
      <c r="V179" s="8">
        <f t="shared" si="40"/>
        <v>8.8000000000000078E-2</v>
      </c>
      <c r="W179" s="8">
        <f t="shared" si="41"/>
        <v>3.4751773049645392E-2</v>
      </c>
      <c r="X179" s="8">
        <f>W179*'Soil resampling and MOM'!$J$26</f>
        <v>2.4053005548619312E-2</v>
      </c>
      <c r="Y179" s="8">
        <f t="shared" si="42"/>
        <v>8.8000000000000078</v>
      </c>
      <c r="Z179" s="8">
        <f t="shared" si="43"/>
        <v>3.4751773049645394</v>
      </c>
      <c r="AA179" s="8">
        <f t="shared" si="44"/>
        <v>2.4053005548619311</v>
      </c>
      <c r="AB179" s="33" t="s">
        <v>301</v>
      </c>
      <c r="AC179">
        <f>VLOOKUP(AB179,'Meta-data'!$H$2:$J$10,2,0)</f>
        <v>30</v>
      </c>
      <c r="AD179">
        <f>VLOOKUP(AB179,'Meta-data'!$H$2:$J$10,3,0)</f>
        <v>50</v>
      </c>
      <c r="AE179" t="s">
        <v>778</v>
      </c>
    </row>
    <row r="180" spans="1:31" x14ac:dyDescent="0.2">
      <c r="A180" t="str">
        <f t="shared" si="37"/>
        <v>RK1Ec</v>
      </c>
      <c r="C180" t="s">
        <v>23</v>
      </c>
      <c r="D180" t="s">
        <v>302</v>
      </c>
      <c r="E180" t="s">
        <v>149</v>
      </c>
      <c r="F180" t="s">
        <v>220</v>
      </c>
      <c r="G180">
        <v>2021</v>
      </c>
      <c r="H180">
        <v>51</v>
      </c>
      <c r="I180" s="2" t="s">
        <v>775</v>
      </c>
      <c r="J180" t="s">
        <v>754</v>
      </c>
      <c r="K180" s="2" t="s">
        <v>131</v>
      </c>
      <c r="M180" s="33">
        <v>395.1</v>
      </c>
      <c r="N180" s="33">
        <v>272.5</v>
      </c>
      <c r="O180">
        <v>0</v>
      </c>
      <c r="P180" s="8">
        <f t="shared" si="38"/>
        <v>44.990825688073407</v>
      </c>
      <c r="Q180" s="33">
        <v>270.10000000000002</v>
      </c>
      <c r="R180" s="33">
        <v>2.5999999999999996</v>
      </c>
      <c r="S180" s="8">
        <v>5</v>
      </c>
      <c r="T180" s="33">
        <v>4.79</v>
      </c>
      <c r="U180" s="8">
        <f t="shared" si="39"/>
        <v>0.20999999999999996</v>
      </c>
      <c r="V180" s="8">
        <f t="shared" si="40"/>
        <v>4.1999999999999996E-2</v>
      </c>
      <c r="W180" s="8">
        <f t="shared" si="41"/>
        <v>9.6260644205849663E-3</v>
      </c>
      <c r="X180" s="8">
        <f>W180*'Soil resampling and MOM'!$J$26</f>
        <v>6.6625602264647537E-3</v>
      </c>
      <c r="Y180" s="8">
        <f t="shared" si="42"/>
        <v>4.1999999999999993</v>
      </c>
      <c r="Z180" s="8">
        <f t="shared" si="43"/>
        <v>0.96260644205849666</v>
      </c>
      <c r="AA180" s="8">
        <f t="shared" si="44"/>
        <v>0.66625602264647532</v>
      </c>
      <c r="AB180" s="33" t="s">
        <v>294</v>
      </c>
      <c r="AC180">
        <f>VLOOKUP(AB180,'Meta-data'!$H$2:$J$10,2,0)</f>
        <v>30</v>
      </c>
      <c r="AD180">
        <f>VLOOKUP(AB180,'Meta-data'!$H$2:$J$10,3,0)</f>
        <v>30</v>
      </c>
      <c r="AE180" t="s">
        <v>778</v>
      </c>
    </row>
    <row r="181" spans="1:31" x14ac:dyDescent="0.2">
      <c r="A181" t="str">
        <f t="shared" si="37"/>
        <v>RK1Ed</v>
      </c>
      <c r="C181" t="s">
        <v>23</v>
      </c>
      <c r="D181" t="s">
        <v>302</v>
      </c>
      <c r="E181" t="s">
        <v>149</v>
      </c>
      <c r="F181" t="s">
        <v>221</v>
      </c>
      <c r="G181">
        <v>2021</v>
      </c>
      <c r="H181">
        <v>51</v>
      </c>
      <c r="I181" s="2" t="s">
        <v>775</v>
      </c>
      <c r="J181" t="s">
        <v>754</v>
      </c>
      <c r="K181" s="2" t="s">
        <v>131</v>
      </c>
      <c r="M181" s="33">
        <v>250.4</v>
      </c>
      <c r="N181" s="33">
        <v>142.9</v>
      </c>
      <c r="O181">
        <v>0</v>
      </c>
      <c r="P181" s="8">
        <f t="shared" si="38"/>
        <v>75.227431770468854</v>
      </c>
      <c r="Q181" s="33">
        <v>138.6</v>
      </c>
      <c r="R181" s="33">
        <v>3.3</v>
      </c>
      <c r="S181" s="8">
        <v>5</v>
      </c>
      <c r="T181" s="33">
        <v>4.76</v>
      </c>
      <c r="U181" s="8">
        <f t="shared" si="39"/>
        <v>0.24000000000000021</v>
      </c>
      <c r="V181" s="8">
        <f t="shared" si="40"/>
        <v>4.8000000000000043E-2</v>
      </c>
      <c r="W181" s="8">
        <f t="shared" si="41"/>
        <v>2.3809523809523808E-2</v>
      </c>
      <c r="X181" s="8">
        <f>W181*'Soil resampling and MOM'!$J$26</f>
        <v>1.6479464442931597E-2</v>
      </c>
      <c r="Y181" s="8">
        <f t="shared" si="42"/>
        <v>4.8000000000000043</v>
      </c>
      <c r="Z181" s="8">
        <f t="shared" si="43"/>
        <v>2.3809523809523809</v>
      </c>
      <c r="AA181" s="8">
        <f t="shared" si="44"/>
        <v>1.6479464442931597</v>
      </c>
      <c r="AB181" s="33" t="s">
        <v>795</v>
      </c>
      <c r="AC181">
        <f>VLOOKUP(AB181,'Meta-data'!$H$2:$J$10,2,0)</f>
        <v>20</v>
      </c>
      <c r="AD181">
        <f>VLOOKUP(AB181,'Meta-data'!$H$2:$J$10,3,0)</f>
        <v>10</v>
      </c>
      <c r="AE181" t="s">
        <v>778</v>
      </c>
    </row>
    <row r="182" spans="1:31" x14ac:dyDescent="0.2">
      <c r="A182" t="str">
        <f t="shared" si="37"/>
        <v>RK2Ea</v>
      </c>
      <c r="C182" t="s">
        <v>23</v>
      </c>
      <c r="D182" t="s">
        <v>302</v>
      </c>
      <c r="E182" t="s">
        <v>150</v>
      </c>
      <c r="F182" t="s">
        <v>134</v>
      </c>
      <c r="G182">
        <v>2021</v>
      </c>
      <c r="H182">
        <v>51</v>
      </c>
      <c r="I182" s="2" t="s">
        <v>775</v>
      </c>
      <c r="J182" t="s">
        <v>754</v>
      </c>
      <c r="K182" s="2" t="s">
        <v>131</v>
      </c>
      <c r="M182" s="33">
        <v>413</v>
      </c>
      <c r="N182" s="33">
        <v>302</v>
      </c>
      <c r="O182">
        <v>0</v>
      </c>
      <c r="P182" s="8">
        <f t="shared" si="38"/>
        <v>36.754966887417218</v>
      </c>
      <c r="Q182" s="33">
        <v>291.7</v>
      </c>
      <c r="R182" s="33">
        <v>8.9</v>
      </c>
      <c r="S182" s="8">
        <v>5</v>
      </c>
      <c r="T182" s="33">
        <v>4.84</v>
      </c>
      <c r="U182" s="8">
        <f t="shared" si="39"/>
        <v>0.16000000000000014</v>
      </c>
      <c r="V182" s="8">
        <f t="shared" si="40"/>
        <v>3.2000000000000028E-2</v>
      </c>
      <c r="W182" s="8">
        <f t="shared" si="41"/>
        <v>3.0510798765855333E-2</v>
      </c>
      <c r="X182" s="8">
        <f>W182*'Soil resampling and MOM'!$J$26</f>
        <v>2.111766818226888E-2</v>
      </c>
      <c r="Y182" s="8">
        <f t="shared" si="42"/>
        <v>3.2000000000000028</v>
      </c>
      <c r="Z182" s="8">
        <f t="shared" si="43"/>
        <v>3.0510798765855331</v>
      </c>
      <c r="AA182" s="8">
        <f t="shared" si="44"/>
        <v>2.1117668182268878</v>
      </c>
      <c r="AB182" s="33" t="s">
        <v>301</v>
      </c>
      <c r="AC182">
        <f>VLOOKUP(AB182,'Meta-data'!$H$2:$J$10,2,0)</f>
        <v>30</v>
      </c>
      <c r="AD182">
        <f>VLOOKUP(AB182,'Meta-data'!$H$2:$J$10,3,0)</f>
        <v>50</v>
      </c>
      <c r="AE182" t="s">
        <v>778</v>
      </c>
    </row>
    <row r="183" spans="1:31" x14ac:dyDescent="0.2">
      <c r="A183" t="str">
        <f t="shared" si="37"/>
        <v>RK2Eb</v>
      </c>
      <c r="C183" t="s">
        <v>23</v>
      </c>
      <c r="D183" t="s">
        <v>302</v>
      </c>
      <c r="E183" t="s">
        <v>150</v>
      </c>
      <c r="F183" t="s">
        <v>135</v>
      </c>
      <c r="G183">
        <v>2021</v>
      </c>
      <c r="H183">
        <v>51</v>
      </c>
      <c r="I183" s="2" t="s">
        <v>775</v>
      </c>
      <c r="J183" t="s">
        <v>754</v>
      </c>
      <c r="K183" s="2" t="s">
        <v>131</v>
      </c>
      <c r="M183" s="33">
        <v>297.10000000000002</v>
      </c>
      <c r="N183" s="33">
        <v>204.7</v>
      </c>
      <c r="O183">
        <v>0</v>
      </c>
      <c r="P183" s="8">
        <f t="shared" si="38"/>
        <v>45.139228138739639</v>
      </c>
      <c r="Q183" s="33">
        <v>201.7</v>
      </c>
      <c r="R183" s="33">
        <v>1.3</v>
      </c>
      <c r="S183" s="8">
        <v>5</v>
      </c>
      <c r="T183" s="33">
        <v>4.8600000000000003</v>
      </c>
      <c r="U183" s="8">
        <f t="shared" si="39"/>
        <v>0.13999999999999968</v>
      </c>
      <c r="V183" s="8">
        <f t="shared" si="40"/>
        <v>2.7999999999999935E-2</v>
      </c>
      <c r="W183" s="8">
        <f t="shared" si="41"/>
        <v>6.4452156668319289E-3</v>
      </c>
      <c r="X183" s="8">
        <f>W183*'Soil resampling and MOM'!$J$26</f>
        <v>4.4609755011604628E-3</v>
      </c>
      <c r="Y183" s="8">
        <f t="shared" si="42"/>
        <v>2.7999999999999936</v>
      </c>
      <c r="Z183" s="8">
        <f t="shared" si="43"/>
        <v>0.64452156668319294</v>
      </c>
      <c r="AA183" s="8">
        <f t="shared" si="44"/>
        <v>0.44609755011604629</v>
      </c>
      <c r="AB183" s="33" t="s">
        <v>294</v>
      </c>
      <c r="AC183">
        <f>VLOOKUP(AB183,'Meta-data'!$H$2:$J$10,2,0)</f>
        <v>30</v>
      </c>
      <c r="AD183">
        <f>VLOOKUP(AB183,'Meta-data'!$H$2:$J$10,3,0)</f>
        <v>30</v>
      </c>
      <c r="AE183" t="s">
        <v>778</v>
      </c>
    </row>
    <row r="184" spans="1:31" x14ac:dyDescent="0.2">
      <c r="A184" t="str">
        <f t="shared" si="37"/>
        <v>RK2Ec</v>
      </c>
      <c r="C184" t="s">
        <v>23</v>
      </c>
      <c r="D184" t="s">
        <v>302</v>
      </c>
      <c r="E184" t="s">
        <v>150</v>
      </c>
      <c r="F184" t="s">
        <v>220</v>
      </c>
      <c r="G184">
        <v>2021</v>
      </c>
      <c r="H184">
        <v>51</v>
      </c>
      <c r="I184" s="2" t="s">
        <v>775</v>
      </c>
      <c r="J184" t="s">
        <v>754</v>
      </c>
      <c r="K184" s="2" t="s">
        <v>131</v>
      </c>
      <c r="M184" s="33">
        <v>405.8</v>
      </c>
      <c r="N184" s="33">
        <v>312.89999999999998</v>
      </c>
      <c r="O184">
        <v>0</v>
      </c>
      <c r="P184" s="8">
        <f t="shared" si="38"/>
        <v>29.689996804090779</v>
      </c>
      <c r="Q184" s="33">
        <v>306.10000000000002</v>
      </c>
      <c r="R184" s="33">
        <v>7</v>
      </c>
      <c r="S184" s="8">
        <v>5</v>
      </c>
      <c r="T184" s="33">
        <v>4.8499999999999996</v>
      </c>
      <c r="U184" s="8">
        <f t="shared" si="39"/>
        <v>0.15000000000000036</v>
      </c>
      <c r="V184" s="8">
        <f t="shared" si="40"/>
        <v>3.0000000000000072E-2</v>
      </c>
      <c r="W184" s="8">
        <f t="shared" si="41"/>
        <v>2.2868343678536424E-2</v>
      </c>
      <c r="X184" s="8">
        <f>W184*'Soil resampling and MOM'!$J$26</f>
        <v>1.5828038373805586E-2</v>
      </c>
      <c r="Y184" s="8">
        <f t="shared" si="42"/>
        <v>3.0000000000000071</v>
      </c>
      <c r="Z184" s="8">
        <f t="shared" si="43"/>
        <v>2.2868343678536425</v>
      </c>
      <c r="AA184" s="8">
        <f t="shared" si="44"/>
        <v>1.5828038373805586</v>
      </c>
      <c r="AB184" s="33" t="s">
        <v>794</v>
      </c>
      <c r="AC184">
        <f>VLOOKUP(AB184,'Meta-data'!$H$2:$J$10,2,0)</f>
        <v>10</v>
      </c>
      <c r="AD184">
        <f>VLOOKUP(AB184,'Meta-data'!$H$2:$J$10,3,0)</f>
        <v>30</v>
      </c>
      <c r="AE184" t="s">
        <v>778</v>
      </c>
    </row>
    <row r="185" spans="1:31" x14ac:dyDescent="0.2">
      <c r="A185" t="str">
        <f t="shared" si="37"/>
        <v>RK2Ed</v>
      </c>
      <c r="C185" t="s">
        <v>23</v>
      </c>
      <c r="D185" t="s">
        <v>302</v>
      </c>
      <c r="E185" t="s">
        <v>150</v>
      </c>
      <c r="F185" t="s">
        <v>221</v>
      </c>
      <c r="G185">
        <v>2021</v>
      </c>
      <c r="H185">
        <v>51</v>
      </c>
      <c r="I185" s="2" t="s">
        <v>775</v>
      </c>
      <c r="J185" t="s">
        <v>754</v>
      </c>
      <c r="K185" s="2" t="s">
        <v>131</v>
      </c>
      <c r="M185" s="33">
        <v>220.4</v>
      </c>
      <c r="N185" s="33">
        <v>144.5</v>
      </c>
      <c r="O185">
        <v>0</v>
      </c>
      <c r="P185" s="8">
        <f t="shared" si="38"/>
        <v>52.525951557093428</v>
      </c>
      <c r="Q185" s="33">
        <v>141.19999999999999</v>
      </c>
      <c r="R185" s="33">
        <v>2</v>
      </c>
      <c r="S185" s="8">
        <v>5</v>
      </c>
      <c r="T185" s="33">
        <v>4.8099999999999996</v>
      </c>
      <c r="U185" s="8">
        <f t="shared" si="39"/>
        <v>0.19000000000000039</v>
      </c>
      <c r="V185" s="8">
        <f t="shared" si="40"/>
        <v>3.8000000000000075E-2</v>
      </c>
      <c r="W185" s="8">
        <f t="shared" si="41"/>
        <v>1.4164305949008501E-2</v>
      </c>
      <c r="X185" s="8">
        <f>W185*'Soil resampling and MOM'!$J$26</f>
        <v>9.8036474023105846E-3</v>
      </c>
      <c r="Y185" s="8">
        <f t="shared" si="42"/>
        <v>3.8000000000000074</v>
      </c>
      <c r="Z185" s="8">
        <f t="shared" si="43"/>
        <v>1.41643059490085</v>
      </c>
      <c r="AA185" s="8">
        <f t="shared" si="44"/>
        <v>0.98036474023105846</v>
      </c>
      <c r="AB185" s="33" t="s">
        <v>294</v>
      </c>
      <c r="AC185">
        <f>VLOOKUP(AB185,'Meta-data'!$H$2:$J$10,2,0)</f>
        <v>30</v>
      </c>
      <c r="AD185">
        <f>VLOOKUP(AB185,'Meta-data'!$H$2:$J$10,3,0)</f>
        <v>30</v>
      </c>
      <c r="AE185" t="s">
        <v>778</v>
      </c>
    </row>
    <row r="186" spans="1:31" x14ac:dyDescent="0.2">
      <c r="A186" t="str">
        <f t="shared" si="37"/>
        <v>RK3Ea</v>
      </c>
      <c r="C186" t="s">
        <v>23</v>
      </c>
      <c r="D186" t="s">
        <v>302</v>
      </c>
      <c r="E186" t="s">
        <v>151</v>
      </c>
      <c r="F186" t="s">
        <v>134</v>
      </c>
      <c r="G186">
        <v>2021</v>
      </c>
      <c r="H186">
        <v>51</v>
      </c>
      <c r="I186" s="2" t="s">
        <v>775</v>
      </c>
      <c r="J186" t="s">
        <v>754</v>
      </c>
      <c r="K186" s="2" t="s">
        <v>131</v>
      </c>
      <c r="M186" s="33" t="s">
        <v>113</v>
      </c>
      <c r="N186" s="33" t="s">
        <v>113</v>
      </c>
      <c r="O186" s="2" t="s">
        <v>113</v>
      </c>
      <c r="P186" s="2" t="s">
        <v>113</v>
      </c>
      <c r="Q186" s="33" t="s">
        <v>113</v>
      </c>
      <c r="R186" s="33" t="s">
        <v>113</v>
      </c>
      <c r="S186" s="8">
        <v>5</v>
      </c>
      <c r="T186" s="33" t="s">
        <v>113</v>
      </c>
      <c r="U186" s="33" t="s">
        <v>113</v>
      </c>
      <c r="V186" s="33" t="s">
        <v>113</v>
      </c>
      <c r="W186" s="33" t="s">
        <v>113</v>
      </c>
      <c r="X186" s="33" t="s">
        <v>113</v>
      </c>
      <c r="Y186" s="33" t="s">
        <v>113</v>
      </c>
      <c r="Z186" s="33" t="s">
        <v>113</v>
      </c>
      <c r="AA186" s="33" t="s">
        <v>113</v>
      </c>
      <c r="AB186" s="33" t="s">
        <v>113</v>
      </c>
      <c r="AC186" s="33" t="s">
        <v>113</v>
      </c>
      <c r="AD186" s="33" t="s">
        <v>113</v>
      </c>
      <c r="AE186" t="s">
        <v>779</v>
      </c>
    </row>
    <row r="187" spans="1:31" x14ac:dyDescent="0.2">
      <c r="A187" t="str">
        <f t="shared" si="37"/>
        <v>RK3Eb</v>
      </c>
      <c r="C187" t="s">
        <v>23</v>
      </c>
      <c r="D187" t="s">
        <v>302</v>
      </c>
      <c r="E187" t="s">
        <v>151</v>
      </c>
      <c r="F187" t="s">
        <v>135</v>
      </c>
      <c r="G187">
        <v>2021</v>
      </c>
      <c r="H187">
        <v>51</v>
      </c>
      <c r="I187" s="2" t="s">
        <v>775</v>
      </c>
      <c r="J187" t="s">
        <v>754</v>
      </c>
      <c r="K187" s="2" t="s">
        <v>131</v>
      </c>
      <c r="M187" s="33" t="s">
        <v>113</v>
      </c>
      <c r="N187" s="33" t="s">
        <v>113</v>
      </c>
      <c r="O187" s="2" t="s">
        <v>113</v>
      </c>
      <c r="P187" s="2" t="s">
        <v>113</v>
      </c>
      <c r="Q187" s="33" t="s">
        <v>113</v>
      </c>
      <c r="R187" s="33" t="s">
        <v>113</v>
      </c>
      <c r="S187" s="8">
        <v>5</v>
      </c>
      <c r="T187" s="33" t="s">
        <v>113</v>
      </c>
      <c r="U187" s="33" t="s">
        <v>113</v>
      </c>
      <c r="V187" s="33" t="s">
        <v>113</v>
      </c>
      <c r="W187" s="33" t="s">
        <v>113</v>
      </c>
      <c r="X187" s="33" t="s">
        <v>113</v>
      </c>
      <c r="Y187" s="33" t="s">
        <v>113</v>
      </c>
      <c r="Z187" s="33" t="s">
        <v>113</v>
      </c>
      <c r="AA187" s="33" t="s">
        <v>113</v>
      </c>
      <c r="AB187" s="33" t="s">
        <v>113</v>
      </c>
      <c r="AC187" s="33" t="s">
        <v>113</v>
      </c>
      <c r="AD187" s="33" t="s">
        <v>113</v>
      </c>
      <c r="AE187" t="s">
        <v>779</v>
      </c>
    </row>
    <row r="188" spans="1:31" x14ac:dyDescent="0.2">
      <c r="A188" t="str">
        <f t="shared" si="37"/>
        <v>RK3Ec</v>
      </c>
      <c r="C188" t="s">
        <v>23</v>
      </c>
      <c r="D188" t="s">
        <v>302</v>
      </c>
      <c r="E188" t="s">
        <v>151</v>
      </c>
      <c r="F188" t="s">
        <v>220</v>
      </c>
      <c r="G188">
        <v>2021</v>
      </c>
      <c r="H188">
        <v>51</v>
      </c>
      <c r="I188" s="2" t="s">
        <v>775</v>
      </c>
      <c r="J188" t="s">
        <v>754</v>
      </c>
      <c r="K188" s="2" t="s">
        <v>131</v>
      </c>
      <c r="M188" s="33" t="s">
        <v>113</v>
      </c>
      <c r="N188" s="33" t="s">
        <v>113</v>
      </c>
      <c r="O188" s="2" t="s">
        <v>113</v>
      </c>
      <c r="P188" s="2" t="s">
        <v>113</v>
      </c>
      <c r="Q188" s="33" t="s">
        <v>113</v>
      </c>
      <c r="R188" s="33" t="s">
        <v>113</v>
      </c>
      <c r="S188" s="8">
        <v>5</v>
      </c>
      <c r="T188" s="33" t="s">
        <v>113</v>
      </c>
      <c r="U188" s="33" t="s">
        <v>113</v>
      </c>
      <c r="V188" s="33" t="s">
        <v>113</v>
      </c>
      <c r="W188" s="33" t="s">
        <v>113</v>
      </c>
      <c r="X188" s="33" t="s">
        <v>113</v>
      </c>
      <c r="Y188" s="33" t="s">
        <v>113</v>
      </c>
      <c r="Z188" s="33" t="s">
        <v>113</v>
      </c>
      <c r="AA188" s="33" t="s">
        <v>113</v>
      </c>
      <c r="AB188" s="33" t="s">
        <v>113</v>
      </c>
      <c r="AC188" s="33" t="s">
        <v>113</v>
      </c>
      <c r="AD188" s="33" t="s">
        <v>113</v>
      </c>
      <c r="AE188" t="s">
        <v>779</v>
      </c>
    </row>
    <row r="189" spans="1:31" x14ac:dyDescent="0.2">
      <c r="A189" t="str">
        <f t="shared" si="37"/>
        <v>RK3Ed</v>
      </c>
      <c r="C189" t="s">
        <v>23</v>
      </c>
      <c r="D189" t="s">
        <v>302</v>
      </c>
      <c r="E189" t="s">
        <v>151</v>
      </c>
      <c r="F189" t="s">
        <v>221</v>
      </c>
      <c r="G189">
        <v>2021</v>
      </c>
      <c r="H189">
        <v>51</v>
      </c>
      <c r="I189" s="2" t="s">
        <v>775</v>
      </c>
      <c r="J189" t="s">
        <v>754</v>
      </c>
      <c r="K189" s="2" t="s">
        <v>131</v>
      </c>
      <c r="M189" s="33" t="s">
        <v>113</v>
      </c>
      <c r="N189" s="33" t="s">
        <v>113</v>
      </c>
      <c r="O189" s="2" t="s">
        <v>113</v>
      </c>
      <c r="P189" s="2" t="s">
        <v>113</v>
      </c>
      <c r="Q189" s="33" t="s">
        <v>113</v>
      </c>
      <c r="R189" s="33" t="s">
        <v>113</v>
      </c>
      <c r="S189" s="8">
        <v>5</v>
      </c>
      <c r="T189" s="33" t="s">
        <v>113</v>
      </c>
      <c r="U189" s="33" t="s">
        <v>113</v>
      </c>
      <c r="V189" s="33" t="s">
        <v>113</v>
      </c>
      <c r="W189" s="33" t="s">
        <v>113</v>
      </c>
      <c r="X189" s="33" t="s">
        <v>113</v>
      </c>
      <c r="Y189" s="33" t="s">
        <v>113</v>
      </c>
      <c r="Z189" s="33" t="s">
        <v>113</v>
      </c>
      <c r="AA189" s="33" t="s">
        <v>113</v>
      </c>
      <c r="AB189" s="33" t="s">
        <v>113</v>
      </c>
      <c r="AC189" s="33" t="s">
        <v>113</v>
      </c>
      <c r="AD189" s="33" t="s">
        <v>113</v>
      </c>
      <c r="AE189" t="s">
        <v>779</v>
      </c>
    </row>
    <row r="190" spans="1:31" x14ac:dyDescent="0.2">
      <c r="A190" t="str">
        <f t="shared" si="37"/>
        <v>RK4Ea</v>
      </c>
      <c r="C190" t="s">
        <v>23</v>
      </c>
      <c r="D190" t="s">
        <v>302</v>
      </c>
      <c r="E190" t="s">
        <v>152</v>
      </c>
      <c r="F190" t="s">
        <v>134</v>
      </c>
      <c r="G190">
        <v>2021</v>
      </c>
      <c r="H190">
        <v>51</v>
      </c>
      <c r="I190" s="2" t="s">
        <v>775</v>
      </c>
      <c r="J190" t="s">
        <v>754</v>
      </c>
      <c r="K190" s="2" t="s">
        <v>131</v>
      </c>
      <c r="M190" s="33">
        <v>315.3</v>
      </c>
      <c r="N190" s="33">
        <v>159.69999999999999</v>
      </c>
      <c r="O190">
        <v>0</v>
      </c>
      <c r="P190" s="8">
        <f t="shared" ref="P190:P221" si="45">((M190-O190)-(N190-O190))/(N190-O190)*100</f>
        <v>97.432686286787757</v>
      </c>
      <c r="Q190" s="33">
        <v>141.5</v>
      </c>
      <c r="R190" s="33">
        <v>16.2</v>
      </c>
      <c r="S190" s="8">
        <v>5</v>
      </c>
      <c r="T190" s="33">
        <v>4.67</v>
      </c>
      <c r="U190" s="8">
        <f t="shared" ref="U190:U253" si="46">S190-T190</f>
        <v>0.33000000000000007</v>
      </c>
      <c r="V190" s="8">
        <f t="shared" ref="V190:V253" si="47">U190/S190</f>
        <v>6.6000000000000017E-2</v>
      </c>
      <c r="W190" s="8">
        <f t="shared" ref="W190:W253" si="48">R190/Q190</f>
        <v>0.11448763250883391</v>
      </c>
      <c r="X190" s="8">
        <f>W190*'Soil resampling and MOM'!$J$26</f>
        <v>7.9241184501559425E-2</v>
      </c>
      <c r="Y190" s="8">
        <f t="shared" ref="Y190:Y253" si="49">V190*100</f>
        <v>6.6000000000000014</v>
      </c>
      <c r="Z190" s="8">
        <f t="shared" ref="Z190:Z253" si="50">W190*100</f>
        <v>11.448763250883392</v>
      </c>
      <c r="AA190" s="8">
        <f t="shared" ref="AA190:AA253" si="51">X190*100</f>
        <v>7.9241184501559427</v>
      </c>
      <c r="AB190" s="33" t="s">
        <v>794</v>
      </c>
      <c r="AC190">
        <f>VLOOKUP(AB190,'Meta-data'!$H$2:$J$10,2,0)</f>
        <v>10</v>
      </c>
      <c r="AD190">
        <f>VLOOKUP(AB190,'Meta-data'!$H$2:$J$10,3,0)</f>
        <v>30</v>
      </c>
      <c r="AE190" t="s">
        <v>778</v>
      </c>
    </row>
    <row r="191" spans="1:31" x14ac:dyDescent="0.2">
      <c r="A191" t="str">
        <f t="shared" si="37"/>
        <v>RK4Eb</v>
      </c>
      <c r="C191" t="s">
        <v>23</v>
      </c>
      <c r="D191" t="s">
        <v>302</v>
      </c>
      <c r="E191" t="s">
        <v>152</v>
      </c>
      <c r="F191" t="s">
        <v>135</v>
      </c>
      <c r="G191">
        <v>2021</v>
      </c>
      <c r="H191">
        <v>51</v>
      </c>
      <c r="I191" s="2" t="s">
        <v>775</v>
      </c>
      <c r="J191" t="s">
        <v>754</v>
      </c>
      <c r="K191" s="2" t="s">
        <v>131</v>
      </c>
      <c r="M191" s="33">
        <v>287.7</v>
      </c>
      <c r="N191" s="33">
        <v>150.69999999999999</v>
      </c>
      <c r="O191">
        <v>0</v>
      </c>
      <c r="P191" s="8">
        <f t="shared" si="45"/>
        <v>90.909090909090921</v>
      </c>
      <c r="Q191" s="33">
        <v>135.69999999999999</v>
      </c>
      <c r="R191" s="33">
        <v>14.1</v>
      </c>
      <c r="S191" s="8">
        <v>5</v>
      </c>
      <c r="T191" s="33">
        <v>4.5599999999999996</v>
      </c>
      <c r="U191" s="8">
        <f t="shared" si="46"/>
        <v>0.44000000000000039</v>
      </c>
      <c r="V191" s="8">
        <f t="shared" si="47"/>
        <v>8.8000000000000078E-2</v>
      </c>
      <c r="W191" s="8">
        <f t="shared" si="48"/>
        <v>0.10390567428150332</v>
      </c>
      <c r="X191" s="8">
        <f>W191*'Soil resampling and MOM'!$J$26</f>
        <v>7.1917014319116387E-2</v>
      </c>
      <c r="Y191" s="8">
        <f t="shared" si="49"/>
        <v>8.8000000000000078</v>
      </c>
      <c r="Z191" s="8">
        <f t="shared" si="50"/>
        <v>10.390567428150332</v>
      </c>
      <c r="AA191" s="8">
        <f t="shared" si="51"/>
        <v>7.191701431911639</v>
      </c>
      <c r="AB191" s="33" t="s">
        <v>301</v>
      </c>
      <c r="AC191">
        <f>VLOOKUP(AB191,'Meta-data'!$H$2:$J$10,2,0)</f>
        <v>30</v>
      </c>
      <c r="AD191">
        <f>VLOOKUP(AB191,'Meta-data'!$H$2:$J$10,3,0)</f>
        <v>50</v>
      </c>
      <c r="AE191" t="s">
        <v>778</v>
      </c>
    </row>
    <row r="192" spans="1:31" x14ac:dyDescent="0.2">
      <c r="A192" t="str">
        <f t="shared" si="37"/>
        <v>RK4Ec</v>
      </c>
      <c r="C192" t="s">
        <v>23</v>
      </c>
      <c r="D192" t="s">
        <v>302</v>
      </c>
      <c r="E192" t="s">
        <v>152</v>
      </c>
      <c r="F192" t="s">
        <v>220</v>
      </c>
      <c r="G192">
        <v>2021</v>
      </c>
      <c r="H192">
        <v>51</v>
      </c>
      <c r="I192" s="2" t="s">
        <v>775</v>
      </c>
      <c r="J192" t="s">
        <v>754</v>
      </c>
      <c r="K192" s="2" t="s">
        <v>131</v>
      </c>
      <c r="M192" s="33">
        <v>287.3</v>
      </c>
      <c r="N192" s="33">
        <v>158.9</v>
      </c>
      <c r="O192">
        <v>0</v>
      </c>
      <c r="P192" s="8">
        <f t="shared" si="45"/>
        <v>80.805538074260539</v>
      </c>
      <c r="Q192" s="33">
        <v>149</v>
      </c>
      <c r="R192" s="33">
        <v>8.2000000000000011</v>
      </c>
      <c r="S192" s="8">
        <v>5</v>
      </c>
      <c r="T192" s="33">
        <v>4.68</v>
      </c>
      <c r="U192" s="8">
        <f t="shared" si="46"/>
        <v>0.32000000000000028</v>
      </c>
      <c r="V192" s="8">
        <f t="shared" si="47"/>
        <v>6.4000000000000057E-2</v>
      </c>
      <c r="W192" s="8">
        <f t="shared" si="48"/>
        <v>5.5033557046979875E-2</v>
      </c>
      <c r="X192" s="8">
        <f>W192*'Soil resampling and MOM'!$J$26</f>
        <v>3.8090788953997604E-2</v>
      </c>
      <c r="Y192" s="8">
        <f t="shared" si="49"/>
        <v>6.4000000000000057</v>
      </c>
      <c r="Z192" s="8">
        <f t="shared" si="50"/>
        <v>5.503355704697988</v>
      </c>
      <c r="AA192" s="8">
        <f t="shared" si="51"/>
        <v>3.8090788953997605</v>
      </c>
      <c r="AB192" s="33" t="s">
        <v>301</v>
      </c>
      <c r="AC192">
        <f>VLOOKUP(AB192,'Meta-data'!$H$2:$J$10,2,0)</f>
        <v>30</v>
      </c>
      <c r="AD192">
        <f>VLOOKUP(AB192,'Meta-data'!$H$2:$J$10,3,0)</f>
        <v>50</v>
      </c>
      <c r="AE192" t="s">
        <v>778</v>
      </c>
    </row>
    <row r="193" spans="1:31" x14ac:dyDescent="0.2">
      <c r="A193" t="str">
        <f t="shared" si="37"/>
        <v>RK4Ed</v>
      </c>
      <c r="C193" t="s">
        <v>23</v>
      </c>
      <c r="D193" t="s">
        <v>302</v>
      </c>
      <c r="E193" t="s">
        <v>152</v>
      </c>
      <c r="F193" t="s">
        <v>221</v>
      </c>
      <c r="G193">
        <v>2021</v>
      </c>
      <c r="H193">
        <v>51</v>
      </c>
      <c r="I193" s="2" t="s">
        <v>775</v>
      </c>
      <c r="J193" t="s">
        <v>754</v>
      </c>
      <c r="K193" s="2" t="s">
        <v>131</v>
      </c>
      <c r="M193" s="33">
        <v>134.5</v>
      </c>
      <c r="N193" s="33">
        <v>70.3</v>
      </c>
      <c r="O193">
        <v>0</v>
      </c>
      <c r="P193" s="8">
        <f t="shared" si="45"/>
        <v>91.322901849217644</v>
      </c>
      <c r="Q193" s="33">
        <v>64.2</v>
      </c>
      <c r="R193" s="33">
        <v>5.6</v>
      </c>
      <c r="S193" s="8">
        <v>5</v>
      </c>
      <c r="T193" s="33">
        <v>4.54</v>
      </c>
      <c r="U193" s="8">
        <f t="shared" si="46"/>
        <v>0.45999999999999996</v>
      </c>
      <c r="V193" s="8">
        <f t="shared" si="47"/>
        <v>9.1999999999999998E-2</v>
      </c>
      <c r="W193" s="8">
        <f t="shared" si="48"/>
        <v>8.7227414330218064E-2</v>
      </c>
      <c r="X193" s="8">
        <f>W193*'Soil resampling and MOM'!$J$26</f>
        <v>6.0373365061955009E-2</v>
      </c>
      <c r="Y193" s="8">
        <f t="shared" si="49"/>
        <v>9.1999999999999993</v>
      </c>
      <c r="Z193" s="8">
        <f t="shared" si="50"/>
        <v>8.722741433021806</v>
      </c>
      <c r="AA193" s="8">
        <f t="shared" si="51"/>
        <v>6.0373365061955013</v>
      </c>
      <c r="AB193" s="33" t="s">
        <v>294</v>
      </c>
      <c r="AC193">
        <f>VLOOKUP(AB193,'Meta-data'!$H$2:$J$10,2,0)</f>
        <v>30</v>
      </c>
      <c r="AD193">
        <f>VLOOKUP(AB193,'Meta-data'!$H$2:$J$10,3,0)</f>
        <v>30</v>
      </c>
      <c r="AE193" t="s">
        <v>778</v>
      </c>
    </row>
    <row r="194" spans="1:31" x14ac:dyDescent="0.2">
      <c r="A194" t="str">
        <f t="shared" ref="A194:A257" si="52">E194&amp;D194&amp;F194</f>
        <v>DM1Ca</v>
      </c>
      <c r="C194" t="s">
        <v>24</v>
      </c>
      <c r="D194" t="s">
        <v>301</v>
      </c>
      <c r="E194" t="s">
        <v>145</v>
      </c>
      <c r="F194" t="s">
        <v>134</v>
      </c>
      <c r="G194">
        <v>2018</v>
      </c>
      <c r="H194">
        <v>18</v>
      </c>
      <c r="I194" t="s">
        <v>299</v>
      </c>
      <c r="J194" s="2" t="s">
        <v>317</v>
      </c>
      <c r="K194" s="2" t="s">
        <v>132</v>
      </c>
      <c r="M194">
        <v>322.87</v>
      </c>
      <c r="N194">
        <v>226.97</v>
      </c>
      <c r="O194">
        <v>1.72</v>
      </c>
      <c r="P194" s="8">
        <f t="shared" si="45"/>
        <v>42.574916759156487</v>
      </c>
      <c r="Q194" s="10">
        <f t="shared" ref="Q194:Q225" si="53">N194-O194</f>
        <v>225.25</v>
      </c>
      <c r="R194" s="10">
        <v>0.67500000000000004</v>
      </c>
      <c r="S194" s="8">
        <v>5</v>
      </c>
      <c r="T194" s="10">
        <v>4.8330000000000002</v>
      </c>
      <c r="U194" s="8">
        <f t="shared" si="46"/>
        <v>0.16699999999999982</v>
      </c>
      <c r="V194" s="8">
        <f t="shared" si="47"/>
        <v>3.3399999999999964E-2</v>
      </c>
      <c r="W194" s="8">
        <f t="shared" si="48"/>
        <v>2.9966703662597117E-3</v>
      </c>
      <c r="X194" s="8">
        <f>W194*'Soil resampling and MOM'!$J$26</f>
        <v>2.0741079554144766E-3</v>
      </c>
      <c r="Y194" s="8">
        <f t="shared" si="49"/>
        <v>3.3399999999999963</v>
      </c>
      <c r="Z194" s="8">
        <f t="shared" si="50"/>
        <v>0.29966703662597116</v>
      </c>
      <c r="AA194" s="8">
        <f t="shared" si="51"/>
        <v>0.20741079554144767</v>
      </c>
      <c r="AB194" s="9" t="s">
        <v>296</v>
      </c>
      <c r="AC194">
        <v>60</v>
      </c>
      <c r="AD194">
        <v>10</v>
      </c>
    </row>
    <row r="195" spans="1:31" x14ac:dyDescent="0.2">
      <c r="A195" t="str">
        <f t="shared" si="52"/>
        <v>DM1Cb</v>
      </c>
      <c r="C195" t="s">
        <v>24</v>
      </c>
      <c r="D195" t="s">
        <v>301</v>
      </c>
      <c r="E195" t="s">
        <v>145</v>
      </c>
      <c r="F195" t="s">
        <v>135</v>
      </c>
      <c r="G195">
        <v>2018</v>
      </c>
      <c r="H195">
        <v>18</v>
      </c>
      <c r="I195" t="s">
        <v>299</v>
      </c>
      <c r="J195" s="2" t="s">
        <v>317</v>
      </c>
      <c r="K195" s="2" t="s">
        <v>132</v>
      </c>
      <c r="M195">
        <v>335.77</v>
      </c>
      <c r="N195">
        <v>248.62</v>
      </c>
      <c r="O195">
        <v>1.5</v>
      </c>
      <c r="P195" s="8">
        <f t="shared" si="45"/>
        <v>35.266267400453209</v>
      </c>
      <c r="Q195" s="10">
        <f t="shared" si="53"/>
        <v>247.12</v>
      </c>
      <c r="R195" s="10">
        <v>0.34</v>
      </c>
      <c r="S195" s="8">
        <v>5</v>
      </c>
      <c r="T195" s="10">
        <v>4.8330000000000002</v>
      </c>
      <c r="U195" s="8">
        <f t="shared" si="46"/>
        <v>0.16699999999999982</v>
      </c>
      <c r="V195" s="8">
        <f t="shared" si="47"/>
        <v>3.3399999999999964E-2</v>
      </c>
      <c r="W195" s="8">
        <f t="shared" si="48"/>
        <v>1.3758497895759146E-3</v>
      </c>
      <c r="X195" s="8">
        <f>W195*'Soil resampling and MOM'!$J$26</f>
        <v>9.5227724281751064E-4</v>
      </c>
      <c r="Y195" s="8">
        <f t="shared" si="49"/>
        <v>3.3399999999999963</v>
      </c>
      <c r="Z195" s="8">
        <f t="shared" si="50"/>
        <v>0.13758497895759145</v>
      </c>
      <c r="AA195" s="8">
        <f t="shared" si="51"/>
        <v>9.5227724281751067E-2</v>
      </c>
      <c r="AB195" s="9" t="s">
        <v>295</v>
      </c>
      <c r="AC195">
        <v>60</v>
      </c>
      <c r="AD195">
        <v>30</v>
      </c>
    </row>
    <row r="196" spans="1:31" x14ac:dyDescent="0.2">
      <c r="A196" t="str">
        <f t="shared" si="52"/>
        <v>DM1Cc</v>
      </c>
      <c r="C196" t="s">
        <v>24</v>
      </c>
      <c r="D196" t="s">
        <v>301</v>
      </c>
      <c r="E196" t="s">
        <v>145</v>
      </c>
      <c r="F196" t="s">
        <v>220</v>
      </c>
      <c r="G196">
        <v>2018</v>
      </c>
      <c r="H196">
        <v>18</v>
      </c>
      <c r="I196" t="s">
        <v>299</v>
      </c>
      <c r="J196" s="2" t="s">
        <v>317</v>
      </c>
      <c r="K196" s="2" t="s">
        <v>132</v>
      </c>
      <c r="M196">
        <v>269.56</v>
      </c>
      <c r="N196">
        <v>195.65</v>
      </c>
      <c r="O196">
        <v>1.47</v>
      </c>
      <c r="P196" s="8">
        <f t="shared" si="45"/>
        <v>38.062622309197636</v>
      </c>
      <c r="Q196" s="10">
        <f t="shared" si="53"/>
        <v>194.18</v>
      </c>
      <c r="R196" s="10">
        <v>0.94199999999999995</v>
      </c>
      <c r="S196" s="8">
        <v>5</v>
      </c>
      <c r="T196" s="10">
        <v>4.8499999999999996</v>
      </c>
      <c r="U196" s="8">
        <f t="shared" si="46"/>
        <v>0.15000000000000036</v>
      </c>
      <c r="V196" s="8">
        <f t="shared" si="47"/>
        <v>3.0000000000000072E-2</v>
      </c>
      <c r="W196" s="8">
        <f t="shared" si="48"/>
        <v>4.8511690184365021E-3</v>
      </c>
      <c r="X196" s="8">
        <f>W196*'Soil resampling and MOM'!$J$26</f>
        <v>3.3576760285309801E-3</v>
      </c>
      <c r="Y196" s="8">
        <f t="shared" si="49"/>
        <v>3.0000000000000071</v>
      </c>
      <c r="Z196" s="8">
        <f t="shared" si="50"/>
        <v>0.48511690184365019</v>
      </c>
      <c r="AA196" s="8">
        <f t="shared" si="51"/>
        <v>0.33576760285309803</v>
      </c>
      <c r="AB196" s="9" t="s">
        <v>304</v>
      </c>
      <c r="AC196">
        <v>40</v>
      </c>
      <c r="AD196">
        <v>20</v>
      </c>
    </row>
    <row r="197" spans="1:31" x14ac:dyDescent="0.2">
      <c r="A197" t="str">
        <f t="shared" si="52"/>
        <v>DM1Cd</v>
      </c>
      <c r="C197" t="s">
        <v>24</v>
      </c>
      <c r="D197" t="s">
        <v>301</v>
      </c>
      <c r="E197" t="s">
        <v>145</v>
      </c>
      <c r="F197" t="s">
        <v>221</v>
      </c>
      <c r="G197">
        <v>2018</v>
      </c>
      <c r="H197">
        <v>18</v>
      </c>
      <c r="I197" t="s">
        <v>299</v>
      </c>
      <c r="J197" s="2" t="s">
        <v>317</v>
      </c>
      <c r="K197" s="2" t="s">
        <v>132</v>
      </c>
      <c r="M197">
        <v>408.22</v>
      </c>
      <c r="N197">
        <v>298.43</v>
      </c>
      <c r="O197">
        <v>1.35</v>
      </c>
      <c r="P197" s="8">
        <f t="shared" si="45"/>
        <v>36.956375387101126</v>
      </c>
      <c r="Q197" s="10">
        <f t="shared" si="53"/>
        <v>297.08</v>
      </c>
      <c r="R197" s="10">
        <v>0.47099999999999997</v>
      </c>
      <c r="S197" s="8">
        <v>5</v>
      </c>
      <c r="T197" s="10">
        <v>4.8330000000000002</v>
      </c>
      <c r="U197" s="8">
        <f t="shared" si="46"/>
        <v>0.16699999999999982</v>
      </c>
      <c r="V197" s="8">
        <f t="shared" si="47"/>
        <v>3.3399999999999964E-2</v>
      </c>
      <c r="W197" s="8">
        <f t="shared" si="48"/>
        <v>1.5854315335936447E-3</v>
      </c>
      <c r="X197" s="8">
        <f>W197*'Soil resampling and MOM'!$J$26</f>
        <v>1.0973366285514773E-3</v>
      </c>
      <c r="Y197" s="8">
        <f t="shared" si="49"/>
        <v>3.3399999999999963</v>
      </c>
      <c r="Z197" s="8">
        <f t="shared" si="50"/>
        <v>0.15854315335936447</v>
      </c>
      <c r="AA197" s="8">
        <f t="shared" si="51"/>
        <v>0.10973366285514774</v>
      </c>
      <c r="AB197" s="9" t="s">
        <v>295</v>
      </c>
      <c r="AC197">
        <v>60</v>
      </c>
      <c r="AD197">
        <v>30</v>
      </c>
    </row>
    <row r="198" spans="1:31" x14ac:dyDescent="0.2">
      <c r="A198" t="str">
        <f t="shared" si="52"/>
        <v>DM2Ca</v>
      </c>
      <c r="C198" t="s">
        <v>24</v>
      </c>
      <c r="D198" t="s">
        <v>301</v>
      </c>
      <c r="E198" t="s">
        <v>146</v>
      </c>
      <c r="F198" t="s">
        <v>134</v>
      </c>
      <c r="G198">
        <v>2018</v>
      </c>
      <c r="H198">
        <v>18</v>
      </c>
      <c r="I198" t="s">
        <v>299</v>
      </c>
      <c r="J198" s="2" t="s">
        <v>317</v>
      </c>
      <c r="K198" s="2" t="s">
        <v>132</v>
      </c>
      <c r="M198">
        <v>291.27999999999997</v>
      </c>
      <c r="N198">
        <v>204.77</v>
      </c>
      <c r="O198">
        <v>1.49</v>
      </c>
      <c r="P198" s="8">
        <f t="shared" si="45"/>
        <v>42.557064147973222</v>
      </c>
      <c r="Q198" s="10">
        <f t="shared" si="53"/>
        <v>203.28</v>
      </c>
      <c r="R198" s="10">
        <v>0.58199999999999996</v>
      </c>
      <c r="S198" s="8">
        <v>5</v>
      </c>
      <c r="T198" s="10">
        <v>4.8630000000000004</v>
      </c>
      <c r="U198" s="8">
        <f t="shared" si="46"/>
        <v>0.13699999999999957</v>
      </c>
      <c r="V198" s="8">
        <f t="shared" si="47"/>
        <v>2.7399999999999914E-2</v>
      </c>
      <c r="W198" s="8">
        <f t="shared" si="48"/>
        <v>2.8630460448642267E-3</v>
      </c>
      <c r="X198" s="8">
        <f>W198*'Soil resampling and MOM'!$J$26</f>
        <v>1.9816215507822707E-3</v>
      </c>
      <c r="Y198" s="8">
        <f t="shared" si="49"/>
        <v>2.7399999999999913</v>
      </c>
      <c r="Z198" s="8">
        <f t="shared" si="50"/>
        <v>0.28630460448642264</v>
      </c>
      <c r="AA198" s="8">
        <f t="shared" si="51"/>
        <v>0.19816215507822707</v>
      </c>
      <c r="AB198" s="9" t="s">
        <v>295</v>
      </c>
      <c r="AC198">
        <v>60</v>
      </c>
      <c r="AD198">
        <v>30</v>
      </c>
    </row>
    <row r="199" spans="1:31" x14ac:dyDescent="0.2">
      <c r="A199" t="str">
        <f t="shared" si="52"/>
        <v>DM2Cb</v>
      </c>
      <c r="C199" t="s">
        <v>24</v>
      </c>
      <c r="D199" t="s">
        <v>301</v>
      </c>
      <c r="E199" t="s">
        <v>146</v>
      </c>
      <c r="F199" t="s">
        <v>135</v>
      </c>
      <c r="G199">
        <v>2018</v>
      </c>
      <c r="H199">
        <v>18</v>
      </c>
      <c r="I199" t="s">
        <v>299</v>
      </c>
      <c r="J199" s="2" t="s">
        <v>317</v>
      </c>
      <c r="K199" s="2" t="s">
        <v>132</v>
      </c>
      <c r="M199">
        <v>390.6</v>
      </c>
      <c r="N199">
        <v>287.91000000000003</v>
      </c>
      <c r="O199">
        <v>3.6</v>
      </c>
      <c r="P199" s="8">
        <f t="shared" si="45"/>
        <v>36.119025007913898</v>
      </c>
      <c r="Q199" s="10">
        <f t="shared" si="53"/>
        <v>284.31</v>
      </c>
      <c r="R199" s="10">
        <v>0.69699999999999995</v>
      </c>
      <c r="S199" s="8">
        <v>5</v>
      </c>
      <c r="T199" s="10">
        <v>4.8529999999999998</v>
      </c>
      <c r="U199" s="8">
        <f t="shared" si="46"/>
        <v>0.14700000000000024</v>
      </c>
      <c r="V199" s="8">
        <f t="shared" si="47"/>
        <v>2.9400000000000048E-2</v>
      </c>
      <c r="W199" s="8">
        <f t="shared" si="48"/>
        <v>2.4515493651296118E-3</v>
      </c>
      <c r="X199" s="8">
        <f>W199*'Soil resampling and MOM'!$J$26</f>
        <v>1.6968092648952887E-3</v>
      </c>
      <c r="Y199" s="8">
        <f t="shared" si="49"/>
        <v>2.9400000000000048</v>
      </c>
      <c r="Z199" s="8">
        <f t="shared" si="50"/>
        <v>0.24515493651296119</v>
      </c>
      <c r="AA199" s="8">
        <f t="shared" si="51"/>
        <v>0.16968092648952887</v>
      </c>
      <c r="AB199" s="9" t="s">
        <v>295</v>
      </c>
      <c r="AC199">
        <v>60</v>
      </c>
      <c r="AD199">
        <v>30</v>
      </c>
    </row>
    <row r="200" spans="1:31" x14ac:dyDescent="0.2">
      <c r="A200" t="str">
        <f t="shared" si="52"/>
        <v>DM2Cc</v>
      </c>
      <c r="C200" t="s">
        <v>24</v>
      </c>
      <c r="D200" t="s">
        <v>301</v>
      </c>
      <c r="E200" t="s">
        <v>146</v>
      </c>
      <c r="F200" t="s">
        <v>220</v>
      </c>
      <c r="G200">
        <v>2018</v>
      </c>
      <c r="H200">
        <v>18</v>
      </c>
      <c r="I200" t="s">
        <v>299</v>
      </c>
      <c r="J200" s="2" t="s">
        <v>317</v>
      </c>
      <c r="K200" s="2" t="s">
        <v>132</v>
      </c>
      <c r="M200">
        <v>391.79</v>
      </c>
      <c r="N200">
        <v>278.57</v>
      </c>
      <c r="O200">
        <v>4.9400000000000004</v>
      </c>
      <c r="P200" s="8">
        <f t="shared" si="45"/>
        <v>41.377041991009769</v>
      </c>
      <c r="Q200" s="10">
        <f t="shared" si="53"/>
        <v>273.63</v>
      </c>
      <c r="R200" s="10">
        <v>0.74199999999999999</v>
      </c>
      <c r="S200" s="8">
        <v>5</v>
      </c>
      <c r="T200" s="10">
        <v>4.8339999999999996</v>
      </c>
      <c r="U200" s="8">
        <f t="shared" si="46"/>
        <v>0.16600000000000037</v>
      </c>
      <c r="V200" s="8">
        <f t="shared" si="47"/>
        <v>3.3200000000000077E-2</v>
      </c>
      <c r="W200" s="8">
        <f t="shared" si="48"/>
        <v>2.7116909695574314E-3</v>
      </c>
      <c r="X200" s="8">
        <f>W200*'Soil resampling and MOM'!$J$26</f>
        <v>1.8768630263476969E-3</v>
      </c>
      <c r="Y200" s="8">
        <f t="shared" si="49"/>
        <v>3.3200000000000078</v>
      </c>
      <c r="Z200" s="8">
        <f t="shared" si="50"/>
        <v>0.27116909695574315</v>
      </c>
      <c r="AA200" s="8">
        <f t="shared" si="51"/>
        <v>0.18768630263476968</v>
      </c>
      <c r="AB200" s="9" t="s">
        <v>295</v>
      </c>
      <c r="AC200">
        <v>60</v>
      </c>
      <c r="AD200">
        <v>30</v>
      </c>
    </row>
    <row r="201" spans="1:31" x14ac:dyDescent="0.2">
      <c r="A201" t="str">
        <f t="shared" si="52"/>
        <v>DM2Cd</v>
      </c>
      <c r="C201" t="s">
        <v>24</v>
      </c>
      <c r="D201" t="s">
        <v>301</v>
      </c>
      <c r="E201" t="s">
        <v>146</v>
      </c>
      <c r="F201" t="s">
        <v>221</v>
      </c>
      <c r="G201">
        <v>2018</v>
      </c>
      <c r="H201">
        <v>18</v>
      </c>
      <c r="I201" t="s">
        <v>299</v>
      </c>
      <c r="J201" s="2" t="s">
        <v>317</v>
      </c>
      <c r="K201" s="2" t="s">
        <v>132</v>
      </c>
      <c r="M201">
        <v>385.52</v>
      </c>
      <c r="N201">
        <v>280.16000000000003</v>
      </c>
      <c r="O201">
        <v>2.3199999999999998</v>
      </c>
      <c r="P201" s="8">
        <f t="shared" si="45"/>
        <v>37.921105672329382</v>
      </c>
      <c r="Q201" s="10">
        <f t="shared" si="53"/>
        <v>277.84000000000003</v>
      </c>
      <c r="R201" s="10">
        <v>0.42899999999999999</v>
      </c>
      <c r="S201" s="8">
        <v>5</v>
      </c>
      <c r="T201" s="10">
        <v>4.8449999999999998</v>
      </c>
      <c r="U201" s="8">
        <f t="shared" si="46"/>
        <v>0.15500000000000025</v>
      </c>
      <c r="V201" s="8">
        <f t="shared" si="47"/>
        <v>3.1000000000000048E-2</v>
      </c>
      <c r="W201" s="8">
        <f t="shared" si="48"/>
        <v>1.5440541318744599E-3</v>
      </c>
      <c r="X201" s="8">
        <f>W201*'Soil resampling and MOM'!$J$26</f>
        <v>1.0686977768958447E-3</v>
      </c>
      <c r="Y201" s="8">
        <f t="shared" si="49"/>
        <v>3.100000000000005</v>
      </c>
      <c r="Z201" s="8">
        <f t="shared" si="50"/>
        <v>0.15440541318744599</v>
      </c>
      <c r="AA201" s="8">
        <f t="shared" si="51"/>
        <v>0.10686977768958447</v>
      </c>
      <c r="AB201" s="9" t="s">
        <v>295</v>
      </c>
      <c r="AC201">
        <v>60</v>
      </c>
      <c r="AD201">
        <v>30</v>
      </c>
    </row>
    <row r="202" spans="1:31" x14ac:dyDescent="0.2">
      <c r="A202" t="str">
        <f t="shared" si="52"/>
        <v>DM3Ca</v>
      </c>
      <c r="C202" t="s">
        <v>24</v>
      </c>
      <c r="D202" t="s">
        <v>301</v>
      </c>
      <c r="E202" t="s">
        <v>147</v>
      </c>
      <c r="F202" t="s">
        <v>134</v>
      </c>
      <c r="G202">
        <v>2018</v>
      </c>
      <c r="H202">
        <v>18</v>
      </c>
      <c r="I202" t="s">
        <v>299</v>
      </c>
      <c r="J202" s="2" t="s">
        <v>317</v>
      </c>
      <c r="K202" s="2" t="s">
        <v>132</v>
      </c>
      <c r="M202">
        <v>321.58</v>
      </c>
      <c r="N202">
        <v>239.58</v>
      </c>
      <c r="O202">
        <v>1.61</v>
      </c>
      <c r="P202" s="8">
        <f t="shared" si="45"/>
        <v>34.458124973736176</v>
      </c>
      <c r="Q202" s="10">
        <f t="shared" si="53"/>
        <v>237.97</v>
      </c>
      <c r="R202" s="10">
        <v>0.26900000000000002</v>
      </c>
      <c r="S202" s="8">
        <v>5</v>
      </c>
      <c r="T202" s="10">
        <v>4.8819999999999997</v>
      </c>
      <c r="U202" s="8">
        <f t="shared" si="46"/>
        <v>0.11800000000000033</v>
      </c>
      <c r="V202" s="8">
        <f t="shared" si="47"/>
        <v>2.3600000000000065E-2</v>
      </c>
      <c r="W202" s="8">
        <f t="shared" si="48"/>
        <v>1.1303945875530529E-3</v>
      </c>
      <c r="X202" s="8">
        <f>W202*'Soil resampling and MOM'!$J$26</f>
        <v>7.823884913066403E-4</v>
      </c>
      <c r="Y202" s="8">
        <f t="shared" si="49"/>
        <v>2.3600000000000065</v>
      </c>
      <c r="Z202" s="8">
        <f t="shared" si="50"/>
        <v>0.1130394587553053</v>
      </c>
      <c r="AA202" s="8">
        <f t="shared" si="51"/>
        <v>7.8238849130664034E-2</v>
      </c>
      <c r="AB202" s="9" t="s">
        <v>304</v>
      </c>
      <c r="AC202">
        <v>40</v>
      </c>
      <c r="AD202">
        <v>20</v>
      </c>
    </row>
    <row r="203" spans="1:31" x14ac:dyDescent="0.2">
      <c r="A203" t="str">
        <f t="shared" si="52"/>
        <v>DM3Cb</v>
      </c>
      <c r="C203" t="s">
        <v>24</v>
      </c>
      <c r="D203" t="s">
        <v>301</v>
      </c>
      <c r="E203" t="s">
        <v>147</v>
      </c>
      <c r="F203" t="s">
        <v>135</v>
      </c>
      <c r="G203">
        <v>2018</v>
      </c>
      <c r="H203">
        <v>18</v>
      </c>
      <c r="I203" t="s">
        <v>299</v>
      </c>
      <c r="J203" s="2" t="s">
        <v>317</v>
      </c>
      <c r="K203" s="2" t="s">
        <v>132</v>
      </c>
      <c r="M203">
        <v>331.81</v>
      </c>
      <c r="N203">
        <v>247.02</v>
      </c>
      <c r="O203">
        <v>1.87</v>
      </c>
      <c r="P203" s="8">
        <f t="shared" si="45"/>
        <v>34.586987558637567</v>
      </c>
      <c r="Q203" s="10">
        <f t="shared" si="53"/>
        <v>245.15</v>
      </c>
      <c r="R203" s="10">
        <v>0.442</v>
      </c>
      <c r="S203" s="8">
        <v>5</v>
      </c>
      <c r="T203" s="10">
        <v>4.8940000000000001</v>
      </c>
      <c r="U203" s="8">
        <f t="shared" si="46"/>
        <v>0.10599999999999987</v>
      </c>
      <c r="V203" s="8">
        <f t="shared" si="47"/>
        <v>2.1199999999999976E-2</v>
      </c>
      <c r="W203" s="8">
        <f t="shared" si="48"/>
        <v>1.8029777687130328E-3</v>
      </c>
      <c r="X203" s="8">
        <f>W203*'Soil resampling and MOM'!$J$26</f>
        <v>1.247908537297908E-3</v>
      </c>
      <c r="Y203" s="8">
        <f t="shared" si="49"/>
        <v>2.1199999999999974</v>
      </c>
      <c r="Z203" s="8">
        <f t="shared" si="50"/>
        <v>0.18029777687130327</v>
      </c>
      <c r="AA203" s="8">
        <f t="shared" si="51"/>
        <v>0.1247908537297908</v>
      </c>
      <c r="AB203" s="9" t="s">
        <v>295</v>
      </c>
      <c r="AC203">
        <v>60</v>
      </c>
      <c r="AD203">
        <v>30</v>
      </c>
    </row>
    <row r="204" spans="1:31" x14ac:dyDescent="0.2">
      <c r="A204" t="str">
        <f t="shared" si="52"/>
        <v>DM3Cc</v>
      </c>
      <c r="C204" t="s">
        <v>24</v>
      </c>
      <c r="D204" t="s">
        <v>301</v>
      </c>
      <c r="E204" t="s">
        <v>147</v>
      </c>
      <c r="F204" t="s">
        <v>220</v>
      </c>
      <c r="G204">
        <v>2018</v>
      </c>
      <c r="H204">
        <v>18</v>
      </c>
      <c r="I204" t="s">
        <v>299</v>
      </c>
      <c r="J204" s="2" t="s">
        <v>317</v>
      </c>
      <c r="K204" s="2" t="s">
        <v>132</v>
      </c>
      <c r="M204">
        <v>384.68</v>
      </c>
      <c r="N204">
        <v>279.38</v>
      </c>
      <c r="O204">
        <v>1.8</v>
      </c>
      <c r="P204" s="8">
        <f t="shared" si="45"/>
        <v>37.935009726925578</v>
      </c>
      <c r="Q204" s="10">
        <f t="shared" si="53"/>
        <v>277.58</v>
      </c>
      <c r="R204" s="10">
        <v>0.71899999999999997</v>
      </c>
      <c r="S204" s="8">
        <v>5</v>
      </c>
      <c r="T204" s="10">
        <v>4.8479999999999999</v>
      </c>
      <c r="U204" s="8">
        <f t="shared" si="46"/>
        <v>0.15200000000000014</v>
      </c>
      <c r="V204" s="8">
        <f t="shared" si="47"/>
        <v>3.0400000000000028E-2</v>
      </c>
      <c r="W204" s="8">
        <f t="shared" si="48"/>
        <v>2.5902442539087831E-3</v>
      </c>
      <c r="X204" s="8">
        <f>W204*'Soil resampling and MOM'!$J$26</f>
        <v>1.7928051993935025E-3</v>
      </c>
      <c r="Y204" s="8">
        <f t="shared" si="49"/>
        <v>3.0400000000000027</v>
      </c>
      <c r="Z204" s="8">
        <f t="shared" si="50"/>
        <v>0.25902442539087833</v>
      </c>
      <c r="AA204" s="8">
        <f t="shared" si="51"/>
        <v>0.17928051993935026</v>
      </c>
      <c r="AB204" s="9" t="s">
        <v>295</v>
      </c>
      <c r="AC204">
        <v>60</v>
      </c>
      <c r="AD204">
        <v>30</v>
      </c>
    </row>
    <row r="205" spans="1:31" x14ac:dyDescent="0.2">
      <c r="A205" t="str">
        <f t="shared" si="52"/>
        <v>DM3Cd</v>
      </c>
      <c r="C205" t="s">
        <v>24</v>
      </c>
      <c r="D205" t="s">
        <v>301</v>
      </c>
      <c r="E205" t="s">
        <v>147</v>
      </c>
      <c r="F205" t="s">
        <v>221</v>
      </c>
      <c r="G205">
        <v>2018</v>
      </c>
      <c r="H205">
        <v>18</v>
      </c>
      <c r="I205" t="s">
        <v>299</v>
      </c>
      <c r="J205" s="2" t="s">
        <v>317</v>
      </c>
      <c r="K205" s="2" t="s">
        <v>132</v>
      </c>
      <c r="M205">
        <v>366.72</v>
      </c>
      <c r="N205">
        <v>280</v>
      </c>
      <c r="O205">
        <v>1.5</v>
      </c>
      <c r="P205" s="8">
        <f t="shared" si="45"/>
        <v>31.138240574506291</v>
      </c>
      <c r="Q205" s="10">
        <f t="shared" si="53"/>
        <v>278.5</v>
      </c>
      <c r="R205" s="10">
        <v>0.33400000000000002</v>
      </c>
      <c r="S205" s="8">
        <v>5</v>
      </c>
      <c r="T205" s="10">
        <v>4.8840000000000003</v>
      </c>
      <c r="U205" s="8">
        <f t="shared" si="46"/>
        <v>0.11599999999999966</v>
      </c>
      <c r="V205" s="8">
        <f t="shared" si="47"/>
        <v>2.3199999999999932E-2</v>
      </c>
      <c r="W205" s="8">
        <f t="shared" si="48"/>
        <v>1.199281867145422E-3</v>
      </c>
      <c r="X205" s="8">
        <f>W205*'Soil resampling and MOM'!$J$26</f>
        <v>8.3006796124037515E-4</v>
      </c>
      <c r="Y205" s="8">
        <f t="shared" si="49"/>
        <v>2.3199999999999932</v>
      </c>
      <c r="Z205" s="8">
        <f t="shared" si="50"/>
        <v>0.11992818671454221</v>
      </c>
      <c r="AA205" s="8">
        <f t="shared" si="51"/>
        <v>8.300679612403751E-2</v>
      </c>
      <c r="AB205" s="9" t="s">
        <v>295</v>
      </c>
      <c r="AC205">
        <v>60</v>
      </c>
      <c r="AD205">
        <v>30</v>
      </c>
    </row>
    <row r="206" spans="1:31" x14ac:dyDescent="0.2">
      <c r="A206" t="str">
        <f t="shared" si="52"/>
        <v>DM4Ca</v>
      </c>
      <c r="C206" t="s">
        <v>24</v>
      </c>
      <c r="D206" t="s">
        <v>301</v>
      </c>
      <c r="E206" t="s">
        <v>148</v>
      </c>
      <c r="F206" t="s">
        <v>134</v>
      </c>
      <c r="G206">
        <v>2018</v>
      </c>
      <c r="H206">
        <v>18</v>
      </c>
      <c r="I206" t="s">
        <v>299</v>
      </c>
      <c r="J206" s="2" t="s">
        <v>317</v>
      </c>
      <c r="K206" s="2" t="s">
        <v>132</v>
      </c>
      <c r="M206">
        <v>172.32</v>
      </c>
      <c r="N206">
        <v>62.62</v>
      </c>
      <c r="O206">
        <v>1.77</v>
      </c>
      <c r="P206" s="8">
        <f t="shared" si="45"/>
        <v>180.27937551355794</v>
      </c>
      <c r="Q206" s="10">
        <f t="shared" si="53"/>
        <v>60.849999999999994</v>
      </c>
      <c r="R206" s="10">
        <v>1.1870000000000001</v>
      </c>
      <c r="S206" s="8">
        <v>5</v>
      </c>
      <c r="T206" s="10">
        <v>3.89</v>
      </c>
      <c r="U206" s="8">
        <f t="shared" si="46"/>
        <v>1.1099999999999999</v>
      </c>
      <c r="V206" s="8">
        <f t="shared" si="47"/>
        <v>0.22199999999999998</v>
      </c>
      <c r="W206" s="8">
        <f t="shared" si="48"/>
        <v>1.950698438783895E-2</v>
      </c>
      <c r="X206" s="8">
        <f>W206*'Soil resampling and MOM'!$J$26</f>
        <v>1.3501515535544979E-2</v>
      </c>
      <c r="Y206" s="8">
        <f t="shared" si="49"/>
        <v>22.199999999999996</v>
      </c>
      <c r="Z206" s="8">
        <f t="shared" si="50"/>
        <v>1.950698438783895</v>
      </c>
      <c r="AA206" s="8">
        <f t="shared" si="51"/>
        <v>1.3501515535544979</v>
      </c>
      <c r="AB206" s="9" t="s">
        <v>292</v>
      </c>
      <c r="AC206">
        <v>10</v>
      </c>
      <c r="AD206">
        <v>50</v>
      </c>
    </row>
    <row r="207" spans="1:31" x14ac:dyDescent="0.2">
      <c r="A207" t="str">
        <f t="shared" si="52"/>
        <v>DM4Cb</v>
      </c>
      <c r="C207" t="s">
        <v>24</v>
      </c>
      <c r="D207" t="s">
        <v>301</v>
      </c>
      <c r="E207" t="s">
        <v>148</v>
      </c>
      <c r="F207" t="s">
        <v>135</v>
      </c>
      <c r="G207">
        <v>2018</v>
      </c>
      <c r="H207">
        <v>18</v>
      </c>
      <c r="I207" t="s">
        <v>299</v>
      </c>
      <c r="J207" s="2" t="s">
        <v>317</v>
      </c>
      <c r="K207" s="2" t="s">
        <v>132</v>
      </c>
      <c r="M207">
        <v>215.56</v>
      </c>
      <c r="N207">
        <v>80.819999999999993</v>
      </c>
      <c r="O207">
        <v>1.48</v>
      </c>
      <c r="P207" s="8">
        <f t="shared" si="45"/>
        <v>169.82606503655157</v>
      </c>
      <c r="Q207" s="10">
        <f t="shared" si="53"/>
        <v>79.339999999999989</v>
      </c>
      <c r="R207" s="10">
        <v>0.60199999999999998</v>
      </c>
      <c r="S207" s="8">
        <v>5</v>
      </c>
      <c r="T207" s="10">
        <v>3.931</v>
      </c>
      <c r="U207" s="8">
        <f t="shared" si="46"/>
        <v>1.069</v>
      </c>
      <c r="V207" s="8">
        <f t="shared" si="47"/>
        <v>0.21379999999999999</v>
      </c>
      <c r="W207" s="8">
        <f t="shared" si="48"/>
        <v>7.5875976808671549E-3</v>
      </c>
      <c r="X207" s="8">
        <f>W207*'Soil resampling and MOM'!$J$26</f>
        <v>5.2516609399430626E-3</v>
      </c>
      <c r="Y207" s="8">
        <f t="shared" si="49"/>
        <v>21.38</v>
      </c>
      <c r="Z207" s="8">
        <f t="shared" si="50"/>
        <v>0.75875976808671552</v>
      </c>
      <c r="AA207" s="8">
        <f t="shared" si="51"/>
        <v>0.52516609399430625</v>
      </c>
      <c r="AB207" s="9" t="s">
        <v>292</v>
      </c>
      <c r="AC207">
        <v>10</v>
      </c>
      <c r="AD207">
        <v>50</v>
      </c>
    </row>
    <row r="208" spans="1:31" x14ac:dyDescent="0.2">
      <c r="A208" t="str">
        <f t="shared" si="52"/>
        <v>DM4Cc</v>
      </c>
      <c r="C208" t="s">
        <v>24</v>
      </c>
      <c r="D208" t="s">
        <v>301</v>
      </c>
      <c r="E208" t="s">
        <v>148</v>
      </c>
      <c r="F208" t="s">
        <v>220</v>
      </c>
      <c r="G208">
        <v>2018</v>
      </c>
      <c r="H208">
        <v>18</v>
      </c>
      <c r="I208" t="s">
        <v>299</v>
      </c>
      <c r="J208" s="2" t="s">
        <v>317</v>
      </c>
      <c r="K208" s="2" t="s">
        <v>132</v>
      </c>
      <c r="M208">
        <v>209.58</v>
      </c>
      <c r="N208">
        <v>80.11</v>
      </c>
      <c r="O208">
        <v>1.42</v>
      </c>
      <c r="P208" s="8">
        <f t="shared" si="45"/>
        <v>164.53170669716613</v>
      </c>
      <c r="Q208" s="10">
        <f t="shared" si="53"/>
        <v>78.69</v>
      </c>
      <c r="R208" s="10">
        <v>1.028</v>
      </c>
      <c r="S208" s="8">
        <v>5</v>
      </c>
      <c r="T208" s="10">
        <v>3.9460000000000002</v>
      </c>
      <c r="U208" s="8">
        <f t="shared" si="46"/>
        <v>1.0539999999999998</v>
      </c>
      <c r="V208" s="8">
        <f t="shared" si="47"/>
        <v>0.21079999999999996</v>
      </c>
      <c r="W208" s="8">
        <f t="shared" si="48"/>
        <v>1.3063921718134452E-2</v>
      </c>
      <c r="X208" s="8">
        <f>W208*'Soil resampling and MOM'!$J$26</f>
        <v>9.0420302044480205E-3</v>
      </c>
      <c r="Y208" s="8">
        <f t="shared" si="49"/>
        <v>21.079999999999995</v>
      </c>
      <c r="Z208" s="8">
        <f t="shared" si="50"/>
        <v>1.3063921718134452</v>
      </c>
      <c r="AA208" s="8">
        <f t="shared" si="51"/>
        <v>0.90420302044480205</v>
      </c>
      <c r="AB208" s="9" t="s">
        <v>292</v>
      </c>
      <c r="AC208">
        <v>10</v>
      </c>
      <c r="AD208">
        <v>50</v>
      </c>
    </row>
    <row r="209" spans="1:30" x14ac:dyDescent="0.2">
      <c r="A209" t="str">
        <f t="shared" si="52"/>
        <v>DM4Cd</v>
      </c>
      <c r="C209" t="s">
        <v>24</v>
      </c>
      <c r="D209" t="s">
        <v>301</v>
      </c>
      <c r="E209" t="s">
        <v>148</v>
      </c>
      <c r="F209" t="s">
        <v>221</v>
      </c>
      <c r="G209">
        <v>2018</v>
      </c>
      <c r="H209">
        <v>18</v>
      </c>
      <c r="I209" t="s">
        <v>299</v>
      </c>
      <c r="J209" s="2" t="s">
        <v>317</v>
      </c>
      <c r="K209" s="2" t="s">
        <v>132</v>
      </c>
      <c r="M209">
        <v>239.37</v>
      </c>
      <c r="N209">
        <v>77.94</v>
      </c>
      <c r="O209">
        <v>1.5</v>
      </c>
      <c r="P209" s="8">
        <f t="shared" si="45"/>
        <v>211.18524332810046</v>
      </c>
      <c r="Q209" s="10">
        <f t="shared" si="53"/>
        <v>76.44</v>
      </c>
      <c r="R209" s="10">
        <v>2.3149999999999999</v>
      </c>
      <c r="S209" s="8">
        <v>5</v>
      </c>
      <c r="T209" s="10">
        <v>3.9780000000000002</v>
      </c>
      <c r="U209" s="8">
        <f t="shared" si="46"/>
        <v>1.0219999999999998</v>
      </c>
      <c r="V209" s="8">
        <f t="shared" si="47"/>
        <v>0.20439999999999997</v>
      </c>
      <c r="W209" s="8">
        <f t="shared" si="48"/>
        <v>3.0285190999476713E-2</v>
      </c>
      <c r="X209" s="8">
        <f>W209*'Soil resampling and MOM'!$J$26</f>
        <v>2.0961516585377281E-2</v>
      </c>
      <c r="Y209" s="8">
        <f t="shared" si="49"/>
        <v>20.439999999999998</v>
      </c>
      <c r="Z209" s="8">
        <f t="shared" si="50"/>
        <v>3.0285190999476712</v>
      </c>
      <c r="AA209" s="8">
        <f t="shared" si="51"/>
        <v>2.0961516585377282</v>
      </c>
      <c r="AB209" s="9" t="s">
        <v>292</v>
      </c>
      <c r="AC209">
        <v>10</v>
      </c>
      <c r="AD209">
        <v>50</v>
      </c>
    </row>
    <row r="210" spans="1:30" x14ac:dyDescent="0.2">
      <c r="A210" t="str">
        <f t="shared" si="52"/>
        <v>RK1Ca</v>
      </c>
      <c r="C210" t="s">
        <v>23</v>
      </c>
      <c r="D210" t="s">
        <v>301</v>
      </c>
      <c r="E210" t="s">
        <v>149</v>
      </c>
      <c r="F210" t="s">
        <v>134</v>
      </c>
      <c r="G210">
        <v>2018</v>
      </c>
      <c r="H210">
        <v>18</v>
      </c>
      <c r="I210" t="s">
        <v>299</v>
      </c>
      <c r="J210" s="2" t="s">
        <v>317</v>
      </c>
      <c r="K210" s="2" t="s">
        <v>132</v>
      </c>
      <c r="M210">
        <v>317.02</v>
      </c>
      <c r="N210">
        <v>217.1</v>
      </c>
      <c r="O210">
        <v>1.72</v>
      </c>
      <c r="P210" s="8">
        <f t="shared" si="45"/>
        <v>46.392422694772009</v>
      </c>
      <c r="Q210" s="10">
        <f t="shared" si="53"/>
        <v>215.38</v>
      </c>
      <c r="R210" s="10">
        <v>0.65800000000000003</v>
      </c>
      <c r="S210" s="8">
        <v>5</v>
      </c>
      <c r="T210" s="10">
        <v>4.8869999999999996</v>
      </c>
      <c r="U210" s="8">
        <f t="shared" si="46"/>
        <v>0.11300000000000043</v>
      </c>
      <c r="V210" s="8">
        <f t="shared" si="47"/>
        <v>2.2600000000000085E-2</v>
      </c>
      <c r="W210" s="8">
        <f t="shared" si="48"/>
        <v>3.0550654656885507E-3</v>
      </c>
      <c r="X210" s="8">
        <f>W210*'Soil resampling and MOM'!$J$26</f>
        <v>2.1145253939309949E-3</v>
      </c>
      <c r="Y210" s="8">
        <f t="shared" si="49"/>
        <v>2.2600000000000087</v>
      </c>
      <c r="Z210" s="8">
        <f t="shared" si="50"/>
        <v>0.30550654656885506</v>
      </c>
      <c r="AA210" s="8">
        <f t="shared" si="51"/>
        <v>0.21145253939309949</v>
      </c>
      <c r="AB210" s="9" t="s">
        <v>296</v>
      </c>
      <c r="AC210">
        <v>60</v>
      </c>
      <c r="AD210">
        <v>10</v>
      </c>
    </row>
    <row r="211" spans="1:30" x14ac:dyDescent="0.2">
      <c r="A211" t="str">
        <f t="shared" si="52"/>
        <v>RK1Cb</v>
      </c>
      <c r="C211" t="s">
        <v>23</v>
      </c>
      <c r="D211" t="s">
        <v>301</v>
      </c>
      <c r="E211" t="s">
        <v>149</v>
      </c>
      <c r="F211" t="s">
        <v>135</v>
      </c>
      <c r="G211">
        <v>2018</v>
      </c>
      <c r="H211">
        <v>18</v>
      </c>
      <c r="I211" t="s">
        <v>299</v>
      </c>
      <c r="J211" s="2" t="s">
        <v>317</v>
      </c>
      <c r="K211" s="2" t="s">
        <v>132</v>
      </c>
      <c r="M211">
        <v>245.57</v>
      </c>
      <c r="N211">
        <v>157.57</v>
      </c>
      <c r="O211">
        <v>1.5</v>
      </c>
      <c r="P211" s="8">
        <f t="shared" si="45"/>
        <v>56.38495546869995</v>
      </c>
      <c r="Q211" s="10">
        <f t="shared" si="53"/>
        <v>156.07</v>
      </c>
      <c r="R211" s="10">
        <v>0.125</v>
      </c>
      <c r="S211" s="8">
        <v>5</v>
      </c>
      <c r="T211" s="10">
        <v>4.8179999999999996</v>
      </c>
      <c r="U211" s="8">
        <f t="shared" si="46"/>
        <v>0.18200000000000038</v>
      </c>
      <c r="V211" s="8">
        <f t="shared" si="47"/>
        <v>3.6400000000000078E-2</v>
      </c>
      <c r="W211" s="8">
        <f t="shared" si="48"/>
        <v>8.0092266290766965E-4</v>
      </c>
      <c r="X211" s="8">
        <f>W211*'Soil resampling and MOM'!$J$26</f>
        <v>5.5434861488685137E-4</v>
      </c>
      <c r="Y211" s="8">
        <f t="shared" si="49"/>
        <v>3.6400000000000077</v>
      </c>
      <c r="Z211" s="8">
        <f t="shared" si="50"/>
        <v>8.0092266290766961E-2</v>
      </c>
      <c r="AA211" s="8">
        <f t="shared" si="51"/>
        <v>5.5434861488685136E-2</v>
      </c>
      <c r="AB211" s="9" t="s">
        <v>295</v>
      </c>
      <c r="AC211">
        <v>60</v>
      </c>
      <c r="AD211">
        <v>30</v>
      </c>
    </row>
    <row r="212" spans="1:30" x14ac:dyDescent="0.2">
      <c r="A212" t="str">
        <f t="shared" si="52"/>
        <v>RK1Cc</v>
      </c>
      <c r="C212" t="s">
        <v>23</v>
      </c>
      <c r="D212" t="s">
        <v>301</v>
      </c>
      <c r="E212" t="s">
        <v>149</v>
      </c>
      <c r="F212" t="s">
        <v>220</v>
      </c>
      <c r="G212">
        <v>2018</v>
      </c>
      <c r="H212">
        <v>18</v>
      </c>
      <c r="I212" t="s">
        <v>299</v>
      </c>
      <c r="J212" s="2" t="s">
        <v>317</v>
      </c>
      <c r="K212" s="2" t="s">
        <v>132</v>
      </c>
      <c r="M212">
        <v>292.87</v>
      </c>
      <c r="N212">
        <v>224.69</v>
      </c>
      <c r="O212">
        <v>1.47</v>
      </c>
      <c r="P212" s="8">
        <f t="shared" si="45"/>
        <v>30.543858077233217</v>
      </c>
      <c r="Q212" s="10">
        <f t="shared" si="53"/>
        <v>223.22</v>
      </c>
      <c r="R212" s="10">
        <v>0.26700000000000002</v>
      </c>
      <c r="S212" s="8">
        <v>5</v>
      </c>
      <c r="T212" s="10">
        <v>4.9260000000000002</v>
      </c>
      <c r="U212" s="8">
        <f t="shared" si="46"/>
        <v>7.3999999999999844E-2</v>
      </c>
      <c r="V212" s="8">
        <f t="shared" si="47"/>
        <v>1.4799999999999969E-2</v>
      </c>
      <c r="W212" s="8">
        <f t="shared" si="48"/>
        <v>1.1961293790878954E-3</v>
      </c>
      <c r="X212" s="8">
        <f>W212*'Soil resampling and MOM'!$J$26</f>
        <v>8.2788600601664249E-4</v>
      </c>
      <c r="Y212" s="8">
        <f t="shared" si="49"/>
        <v>1.4799999999999969</v>
      </c>
      <c r="Z212" s="8">
        <f t="shared" si="50"/>
        <v>0.11961293790878955</v>
      </c>
      <c r="AA212" s="8">
        <f t="shared" si="51"/>
        <v>8.278860060166425E-2</v>
      </c>
      <c r="AB212" s="9" t="s">
        <v>296</v>
      </c>
      <c r="AC212">
        <v>60</v>
      </c>
      <c r="AD212">
        <v>10</v>
      </c>
    </row>
    <row r="213" spans="1:30" x14ac:dyDescent="0.2">
      <c r="A213" t="str">
        <f t="shared" si="52"/>
        <v>RK1Cd</v>
      </c>
      <c r="C213" t="s">
        <v>23</v>
      </c>
      <c r="D213" t="s">
        <v>301</v>
      </c>
      <c r="E213" t="s">
        <v>149</v>
      </c>
      <c r="F213" t="s">
        <v>221</v>
      </c>
      <c r="G213">
        <v>2018</v>
      </c>
      <c r="H213">
        <v>18</v>
      </c>
      <c r="I213" t="s">
        <v>299</v>
      </c>
      <c r="J213" s="2" t="s">
        <v>317</v>
      </c>
      <c r="K213" s="2" t="s">
        <v>132</v>
      </c>
      <c r="M213">
        <v>257.87</v>
      </c>
      <c r="N213">
        <v>158.76</v>
      </c>
      <c r="O213">
        <v>1.35</v>
      </c>
      <c r="P213" s="8">
        <f t="shared" si="45"/>
        <v>62.962962962962955</v>
      </c>
      <c r="Q213" s="10">
        <f t="shared" si="53"/>
        <v>157.41</v>
      </c>
      <c r="R213" s="10">
        <v>0.31900000000000001</v>
      </c>
      <c r="S213" s="8">
        <v>5</v>
      </c>
      <c r="T213" s="10">
        <v>4.8029999999999999</v>
      </c>
      <c r="U213" s="8">
        <f t="shared" si="46"/>
        <v>0.19700000000000006</v>
      </c>
      <c r="V213" s="8">
        <f t="shared" si="47"/>
        <v>3.9400000000000011E-2</v>
      </c>
      <c r="W213" s="8">
        <f t="shared" si="48"/>
        <v>2.0265548567435362E-3</v>
      </c>
      <c r="X213" s="8">
        <f>W213*'Soil resampling and MOM'!$J$26</f>
        <v>1.4026546255409287E-3</v>
      </c>
      <c r="Y213" s="8">
        <f t="shared" si="49"/>
        <v>3.9400000000000013</v>
      </c>
      <c r="Z213" s="8">
        <f t="shared" si="50"/>
        <v>0.20265548567435362</v>
      </c>
      <c r="AA213" s="8">
        <f t="shared" si="51"/>
        <v>0.14026546255409286</v>
      </c>
      <c r="AB213" s="9" t="s">
        <v>295</v>
      </c>
      <c r="AC213">
        <v>60</v>
      </c>
      <c r="AD213">
        <v>30</v>
      </c>
    </row>
    <row r="214" spans="1:30" x14ac:dyDescent="0.2">
      <c r="A214" t="str">
        <f t="shared" si="52"/>
        <v>RK2Ca</v>
      </c>
      <c r="C214" t="s">
        <v>23</v>
      </c>
      <c r="D214" t="s">
        <v>301</v>
      </c>
      <c r="E214" t="s">
        <v>150</v>
      </c>
      <c r="F214" t="s">
        <v>134</v>
      </c>
      <c r="G214">
        <v>2018</v>
      </c>
      <c r="H214">
        <v>18</v>
      </c>
      <c r="I214" t="s">
        <v>299</v>
      </c>
      <c r="J214" s="2" t="s">
        <v>317</v>
      </c>
      <c r="K214" s="2" t="s">
        <v>132</v>
      </c>
      <c r="M214">
        <v>289.61</v>
      </c>
      <c r="N214">
        <v>199.98</v>
      </c>
      <c r="O214">
        <v>1.49</v>
      </c>
      <c r="P214" s="8">
        <f t="shared" si="45"/>
        <v>45.155927250743126</v>
      </c>
      <c r="Q214" s="10">
        <f t="shared" si="53"/>
        <v>198.48999999999998</v>
      </c>
      <c r="R214" s="10">
        <v>1.4999999999999999E-2</v>
      </c>
      <c r="S214" s="8">
        <v>5</v>
      </c>
      <c r="T214" s="10">
        <v>4.8719999999999999</v>
      </c>
      <c r="U214" s="8">
        <f t="shared" si="46"/>
        <v>0.12800000000000011</v>
      </c>
      <c r="V214" s="8">
        <f t="shared" si="47"/>
        <v>2.5600000000000022E-2</v>
      </c>
      <c r="W214" s="8">
        <f t="shared" si="48"/>
        <v>7.5570557710715903E-5</v>
      </c>
      <c r="X214" s="8">
        <f>W214*'Soil resampling and MOM'!$J$26</f>
        <v>5.2305217386502626E-5</v>
      </c>
      <c r="Y214" s="8">
        <f t="shared" si="49"/>
        <v>2.5600000000000023</v>
      </c>
      <c r="Z214" s="8">
        <f t="shared" si="50"/>
        <v>7.5570557710715903E-3</v>
      </c>
      <c r="AA214" s="8">
        <f t="shared" si="51"/>
        <v>5.2305217386502626E-3</v>
      </c>
      <c r="AB214" s="9" t="s">
        <v>294</v>
      </c>
      <c r="AC214">
        <v>30</v>
      </c>
      <c r="AD214">
        <v>30</v>
      </c>
    </row>
    <row r="215" spans="1:30" x14ac:dyDescent="0.2">
      <c r="A215" t="str">
        <f t="shared" si="52"/>
        <v>RK2Cb</v>
      </c>
      <c r="C215" t="s">
        <v>23</v>
      </c>
      <c r="D215" t="s">
        <v>301</v>
      </c>
      <c r="E215" t="s">
        <v>150</v>
      </c>
      <c r="F215" t="s">
        <v>135</v>
      </c>
      <c r="G215">
        <v>2018</v>
      </c>
      <c r="H215">
        <v>18</v>
      </c>
      <c r="I215" t="s">
        <v>299</v>
      </c>
      <c r="J215" s="2" t="s">
        <v>317</v>
      </c>
      <c r="K215" s="2" t="s">
        <v>132</v>
      </c>
      <c r="M215">
        <v>382.35</v>
      </c>
      <c r="N215">
        <v>292.8</v>
      </c>
      <c r="O215">
        <v>3.6</v>
      </c>
      <c r="P215" s="8">
        <f t="shared" si="45"/>
        <v>30.964730290456437</v>
      </c>
      <c r="Q215" s="10">
        <f t="shared" si="53"/>
        <v>289.2</v>
      </c>
      <c r="R215" s="10">
        <v>0.192</v>
      </c>
      <c r="S215" s="8">
        <v>5</v>
      </c>
      <c r="T215" s="10">
        <v>4.8899999999999997</v>
      </c>
      <c r="U215" s="8">
        <f t="shared" si="46"/>
        <v>0.11000000000000032</v>
      </c>
      <c r="V215" s="8">
        <f t="shared" si="47"/>
        <v>2.2000000000000065E-2</v>
      </c>
      <c r="W215" s="8">
        <f t="shared" si="48"/>
        <v>6.6390041493775943E-4</v>
      </c>
      <c r="X215" s="8">
        <f>W215*'Soil resampling and MOM'!$J$26</f>
        <v>4.595103778278023E-4</v>
      </c>
      <c r="Y215" s="8">
        <f t="shared" si="49"/>
        <v>2.2000000000000064</v>
      </c>
      <c r="Z215" s="8">
        <f t="shared" si="50"/>
        <v>6.6390041493775948E-2</v>
      </c>
      <c r="AA215" s="8">
        <f t="shared" si="51"/>
        <v>4.595103778278023E-2</v>
      </c>
      <c r="AB215" s="9" t="s">
        <v>296</v>
      </c>
      <c r="AC215">
        <v>60</v>
      </c>
      <c r="AD215">
        <v>10</v>
      </c>
    </row>
    <row r="216" spans="1:30" x14ac:dyDescent="0.2">
      <c r="A216" t="str">
        <f t="shared" si="52"/>
        <v>RK2Cc</v>
      </c>
      <c r="C216" t="s">
        <v>23</v>
      </c>
      <c r="D216" t="s">
        <v>301</v>
      </c>
      <c r="E216" t="s">
        <v>150</v>
      </c>
      <c r="F216" t="s">
        <v>220</v>
      </c>
      <c r="G216">
        <v>2018</v>
      </c>
      <c r="H216">
        <v>18</v>
      </c>
      <c r="I216" t="s">
        <v>299</v>
      </c>
      <c r="J216" s="2" t="s">
        <v>317</v>
      </c>
      <c r="K216" s="2" t="s">
        <v>132</v>
      </c>
      <c r="M216">
        <v>363.72</v>
      </c>
      <c r="N216">
        <v>276.61</v>
      </c>
      <c r="O216">
        <v>4.9400000000000004</v>
      </c>
      <c r="P216" s="8">
        <f t="shared" si="45"/>
        <v>32.064637243714806</v>
      </c>
      <c r="Q216" s="10">
        <f t="shared" si="53"/>
        <v>271.67</v>
      </c>
      <c r="R216" s="10">
        <v>0.14000000000000001</v>
      </c>
      <c r="S216" s="8">
        <v>5</v>
      </c>
      <c r="T216" s="10">
        <v>4.891</v>
      </c>
      <c r="U216" s="8">
        <f t="shared" si="46"/>
        <v>0.10899999999999999</v>
      </c>
      <c r="V216" s="8">
        <f t="shared" si="47"/>
        <v>2.1799999999999996E-2</v>
      </c>
      <c r="W216" s="8">
        <f t="shared" si="48"/>
        <v>5.1533110023189901E-4</v>
      </c>
      <c r="X216" s="8">
        <f>W216*'Soil resampling and MOM'!$J$26</f>
        <v>3.5667998278955275E-4</v>
      </c>
      <c r="Y216" s="8">
        <f t="shared" si="49"/>
        <v>2.1799999999999997</v>
      </c>
      <c r="Z216" s="8">
        <f t="shared" si="50"/>
        <v>5.1533110023189901E-2</v>
      </c>
      <c r="AA216" s="8">
        <f t="shared" si="51"/>
        <v>3.5667998278955275E-2</v>
      </c>
      <c r="AB216" s="9" t="s">
        <v>296</v>
      </c>
      <c r="AC216">
        <v>60</v>
      </c>
      <c r="AD216">
        <v>10</v>
      </c>
    </row>
    <row r="217" spans="1:30" x14ac:dyDescent="0.2">
      <c r="A217" t="str">
        <f t="shared" si="52"/>
        <v>RK2Cd</v>
      </c>
      <c r="C217" t="s">
        <v>23</v>
      </c>
      <c r="D217" t="s">
        <v>301</v>
      </c>
      <c r="E217" t="s">
        <v>150</v>
      </c>
      <c r="F217" t="s">
        <v>221</v>
      </c>
      <c r="G217">
        <v>2018</v>
      </c>
      <c r="H217">
        <v>18</v>
      </c>
      <c r="I217" t="s">
        <v>299</v>
      </c>
      <c r="J217" s="2" t="s">
        <v>317</v>
      </c>
      <c r="K217" s="2" t="s">
        <v>132</v>
      </c>
      <c r="M217">
        <v>301.83</v>
      </c>
      <c r="N217">
        <v>223.92</v>
      </c>
      <c r="O217">
        <v>2.3199999999999998</v>
      </c>
      <c r="P217" s="8">
        <f t="shared" si="45"/>
        <v>35.157942238267147</v>
      </c>
      <c r="Q217" s="10">
        <f t="shared" si="53"/>
        <v>221.6</v>
      </c>
      <c r="R217" s="10">
        <v>0.371</v>
      </c>
      <c r="S217" s="8">
        <v>5</v>
      </c>
      <c r="T217" s="10">
        <v>4.8789999999999996</v>
      </c>
      <c r="U217" s="8">
        <f t="shared" si="46"/>
        <v>0.12100000000000044</v>
      </c>
      <c r="V217" s="8">
        <f t="shared" si="47"/>
        <v>2.4200000000000089E-2</v>
      </c>
      <c r="W217" s="8">
        <f t="shared" si="48"/>
        <v>1.674187725631769E-3</v>
      </c>
      <c r="X217" s="8">
        <f>W217*'Soil resampling and MOM'!$J$26</f>
        <v>1.158768118004333E-3</v>
      </c>
      <c r="Y217" s="8">
        <f t="shared" si="49"/>
        <v>2.4200000000000088</v>
      </c>
      <c r="Z217" s="8">
        <f t="shared" si="50"/>
        <v>0.16741877256317692</v>
      </c>
      <c r="AA217" s="8">
        <f t="shared" si="51"/>
        <v>0.1158768118004333</v>
      </c>
      <c r="AB217" s="9" t="s">
        <v>424</v>
      </c>
      <c r="AC217">
        <v>80</v>
      </c>
      <c r="AD217">
        <v>10</v>
      </c>
    </row>
    <row r="218" spans="1:30" x14ac:dyDescent="0.2">
      <c r="A218" t="str">
        <f t="shared" si="52"/>
        <v>RK3Ca</v>
      </c>
      <c r="C218" t="s">
        <v>23</v>
      </c>
      <c r="D218" t="s">
        <v>301</v>
      </c>
      <c r="E218" t="s">
        <v>151</v>
      </c>
      <c r="F218" t="s">
        <v>134</v>
      </c>
      <c r="G218">
        <v>2018</v>
      </c>
      <c r="H218">
        <v>18</v>
      </c>
      <c r="I218" t="s">
        <v>299</v>
      </c>
      <c r="J218" s="2" t="s">
        <v>317</v>
      </c>
      <c r="K218" s="2" t="s">
        <v>132</v>
      </c>
      <c r="M218">
        <v>281.70999999999998</v>
      </c>
      <c r="N218">
        <v>208.58</v>
      </c>
      <c r="O218">
        <v>1.61</v>
      </c>
      <c r="P218" s="8">
        <f t="shared" si="45"/>
        <v>35.333623230419853</v>
      </c>
      <c r="Q218" s="10">
        <f t="shared" si="53"/>
        <v>206.97</v>
      </c>
      <c r="R218" s="10">
        <v>0.54</v>
      </c>
      <c r="S218" s="8">
        <v>5</v>
      </c>
      <c r="T218" s="10">
        <v>4.8789999999999996</v>
      </c>
      <c r="U218" s="8">
        <f t="shared" si="46"/>
        <v>0.12100000000000044</v>
      </c>
      <c r="V218" s="8">
        <f t="shared" si="47"/>
        <v>2.4200000000000089E-2</v>
      </c>
      <c r="W218" s="8">
        <f t="shared" si="48"/>
        <v>2.6090737788085233E-3</v>
      </c>
      <c r="X218" s="8">
        <f>W218*'Soil resampling and MOM'!$J$26</f>
        <v>1.80583781980813E-3</v>
      </c>
      <c r="Y218" s="8">
        <f t="shared" si="49"/>
        <v>2.4200000000000088</v>
      </c>
      <c r="Z218" s="8">
        <f t="shared" si="50"/>
        <v>0.26090737788085233</v>
      </c>
      <c r="AA218" s="8">
        <f t="shared" si="51"/>
        <v>0.18058378198081301</v>
      </c>
      <c r="AB218" s="9" t="s">
        <v>296</v>
      </c>
      <c r="AC218">
        <v>60</v>
      </c>
      <c r="AD218">
        <v>10</v>
      </c>
    </row>
    <row r="219" spans="1:30" x14ac:dyDescent="0.2">
      <c r="A219" t="str">
        <f t="shared" si="52"/>
        <v>RK3Cb</v>
      </c>
      <c r="C219" t="s">
        <v>23</v>
      </c>
      <c r="D219" t="s">
        <v>301</v>
      </c>
      <c r="E219" t="s">
        <v>151</v>
      </c>
      <c r="F219" t="s">
        <v>135</v>
      </c>
      <c r="G219">
        <v>2018</v>
      </c>
      <c r="H219">
        <v>18</v>
      </c>
      <c r="I219" t="s">
        <v>299</v>
      </c>
      <c r="J219" s="2" t="s">
        <v>317</v>
      </c>
      <c r="K219" s="2" t="s">
        <v>132</v>
      </c>
      <c r="M219">
        <v>348.92</v>
      </c>
      <c r="N219">
        <v>244.94</v>
      </c>
      <c r="O219">
        <v>1.87</v>
      </c>
      <c r="P219" s="8">
        <f t="shared" si="45"/>
        <v>42.777800633562357</v>
      </c>
      <c r="Q219" s="10">
        <f t="shared" si="53"/>
        <v>243.07</v>
      </c>
      <c r="R219" s="10">
        <v>0.26200000000000001</v>
      </c>
      <c r="S219" s="8">
        <v>5</v>
      </c>
      <c r="T219" s="10">
        <v>4.8630000000000004</v>
      </c>
      <c r="U219" s="8">
        <f t="shared" si="46"/>
        <v>0.13699999999999957</v>
      </c>
      <c r="V219" s="8">
        <f t="shared" si="47"/>
        <v>2.7399999999999914E-2</v>
      </c>
      <c r="W219" s="8">
        <f t="shared" si="48"/>
        <v>1.0778788003455795E-3</v>
      </c>
      <c r="X219" s="8">
        <f>W219*'Soil resampling and MOM'!$J$26</f>
        <v>7.4604034529155924E-4</v>
      </c>
      <c r="Y219" s="8">
        <f t="shared" si="49"/>
        <v>2.7399999999999913</v>
      </c>
      <c r="Z219" s="8">
        <f t="shared" si="50"/>
        <v>0.10778788003455796</v>
      </c>
      <c r="AA219" s="8">
        <f t="shared" si="51"/>
        <v>7.4604034529155927E-2</v>
      </c>
      <c r="AB219" s="9" t="s">
        <v>296</v>
      </c>
      <c r="AC219">
        <v>60</v>
      </c>
      <c r="AD219">
        <v>10</v>
      </c>
    </row>
    <row r="220" spans="1:30" x14ac:dyDescent="0.2">
      <c r="A220" t="str">
        <f t="shared" si="52"/>
        <v>RK3Cc</v>
      </c>
      <c r="C220" t="s">
        <v>23</v>
      </c>
      <c r="D220" t="s">
        <v>301</v>
      </c>
      <c r="E220" t="s">
        <v>151</v>
      </c>
      <c r="F220" t="s">
        <v>220</v>
      </c>
      <c r="G220">
        <v>2018</v>
      </c>
      <c r="H220">
        <v>18</v>
      </c>
      <c r="I220" t="s">
        <v>299</v>
      </c>
      <c r="J220" s="2" t="s">
        <v>317</v>
      </c>
      <c r="K220" s="2" t="s">
        <v>132</v>
      </c>
      <c r="M220">
        <v>316.64</v>
      </c>
      <c r="N220">
        <v>228.69</v>
      </c>
      <c r="O220">
        <v>1.8</v>
      </c>
      <c r="P220" s="8">
        <f t="shared" si="45"/>
        <v>38.763277359072674</v>
      </c>
      <c r="Q220" s="10">
        <f t="shared" si="53"/>
        <v>226.89</v>
      </c>
      <c r="R220" s="10">
        <v>0.42399999999999999</v>
      </c>
      <c r="S220" s="8">
        <v>5</v>
      </c>
      <c r="T220" s="10">
        <v>4.8410000000000002</v>
      </c>
      <c r="U220" s="8">
        <f t="shared" si="46"/>
        <v>0.15899999999999981</v>
      </c>
      <c r="V220" s="8">
        <f t="shared" si="47"/>
        <v>3.179999999999996E-2</v>
      </c>
      <c r="W220" s="8">
        <f t="shared" si="48"/>
        <v>1.8687469698973071E-3</v>
      </c>
      <c r="X220" s="8">
        <f>W220*'Soil resampling and MOM'!$J$26</f>
        <v>1.2934298682168712E-3</v>
      </c>
      <c r="Y220" s="8">
        <f t="shared" si="49"/>
        <v>3.1799999999999962</v>
      </c>
      <c r="Z220" s="8">
        <f t="shared" si="50"/>
        <v>0.18687469698973072</v>
      </c>
      <c r="AA220" s="8">
        <f t="shared" si="51"/>
        <v>0.12934298682168713</v>
      </c>
      <c r="AB220" s="9" t="s">
        <v>296</v>
      </c>
      <c r="AC220">
        <v>60</v>
      </c>
      <c r="AD220">
        <v>10</v>
      </c>
    </row>
    <row r="221" spans="1:30" x14ac:dyDescent="0.2">
      <c r="A221" t="str">
        <f t="shared" si="52"/>
        <v>RK3Cd</v>
      </c>
      <c r="C221" t="s">
        <v>23</v>
      </c>
      <c r="D221" t="s">
        <v>301</v>
      </c>
      <c r="E221" t="s">
        <v>151</v>
      </c>
      <c r="F221" t="s">
        <v>221</v>
      </c>
      <c r="G221">
        <v>2018</v>
      </c>
      <c r="H221">
        <v>18</v>
      </c>
      <c r="I221" t="s">
        <v>299</v>
      </c>
      <c r="J221" s="2" t="s">
        <v>317</v>
      </c>
      <c r="K221" s="2" t="s">
        <v>132</v>
      </c>
      <c r="M221">
        <v>362.84</v>
      </c>
      <c r="N221">
        <v>263.48</v>
      </c>
      <c r="O221">
        <v>1.5</v>
      </c>
      <c r="P221" s="8">
        <f t="shared" si="45"/>
        <v>37.926559279334285</v>
      </c>
      <c r="Q221" s="10">
        <f t="shared" si="53"/>
        <v>261.98</v>
      </c>
      <c r="R221" s="10">
        <v>0.56999999999999995</v>
      </c>
      <c r="S221" s="8">
        <v>5</v>
      </c>
      <c r="T221" s="10">
        <v>4.8449999999999998</v>
      </c>
      <c r="U221" s="8">
        <f t="shared" si="46"/>
        <v>0.15500000000000025</v>
      </c>
      <c r="V221" s="8">
        <f t="shared" si="47"/>
        <v>3.1000000000000048E-2</v>
      </c>
      <c r="W221" s="8">
        <f t="shared" si="48"/>
        <v>2.1757386060004577E-3</v>
      </c>
      <c r="X221" s="8">
        <f>W221*'Soil resampling and MOM'!$J$26</f>
        <v>1.5059102937773205E-3</v>
      </c>
      <c r="Y221" s="8">
        <f t="shared" si="49"/>
        <v>3.100000000000005</v>
      </c>
      <c r="Z221" s="8">
        <f t="shared" si="50"/>
        <v>0.21757386060004577</v>
      </c>
      <c r="AA221" s="8">
        <f t="shared" si="51"/>
        <v>0.15059102937773206</v>
      </c>
      <c r="AB221" s="9" t="s">
        <v>296</v>
      </c>
      <c r="AC221">
        <v>60</v>
      </c>
      <c r="AD221">
        <v>10</v>
      </c>
    </row>
    <row r="222" spans="1:30" x14ac:dyDescent="0.2">
      <c r="A222" t="str">
        <f t="shared" si="52"/>
        <v>RK4Ca</v>
      </c>
      <c r="C222" t="s">
        <v>23</v>
      </c>
      <c r="D222" t="s">
        <v>301</v>
      </c>
      <c r="E222" t="s">
        <v>152</v>
      </c>
      <c r="F222" t="s">
        <v>134</v>
      </c>
      <c r="G222">
        <v>2018</v>
      </c>
      <c r="H222">
        <v>18</v>
      </c>
      <c r="I222" t="s">
        <v>299</v>
      </c>
      <c r="J222" s="2" t="s">
        <v>317</v>
      </c>
      <c r="K222" s="2" t="s">
        <v>132</v>
      </c>
      <c r="M222">
        <v>233.9</v>
      </c>
      <c r="N222">
        <v>155.01</v>
      </c>
      <c r="O222">
        <v>1.77</v>
      </c>
      <c r="P222" s="8">
        <f t="shared" ref="P222:P253" si="54">((M222-O222)-(N222-O222))/(N222-O222)*100</f>
        <v>51.481336465674779</v>
      </c>
      <c r="Q222" s="10">
        <f t="shared" si="53"/>
        <v>153.23999999999998</v>
      </c>
      <c r="R222" s="10">
        <v>0.51700000000000002</v>
      </c>
      <c r="S222" s="8">
        <v>5</v>
      </c>
      <c r="T222" s="10">
        <v>4.8099999999999996</v>
      </c>
      <c r="U222" s="8">
        <f t="shared" si="46"/>
        <v>0.19000000000000039</v>
      </c>
      <c r="V222" s="8">
        <f t="shared" si="47"/>
        <v>3.8000000000000075E-2</v>
      </c>
      <c r="W222" s="8">
        <f t="shared" si="48"/>
        <v>3.3737927434090323E-3</v>
      </c>
      <c r="X222" s="8">
        <f>W222*'Soil resampling and MOM'!$J$26</f>
        <v>2.3351284972188513E-3</v>
      </c>
      <c r="Y222" s="8">
        <f t="shared" si="49"/>
        <v>3.8000000000000074</v>
      </c>
      <c r="Z222" s="8">
        <f t="shared" si="50"/>
        <v>0.3373792743409032</v>
      </c>
      <c r="AA222" s="8">
        <f t="shared" si="51"/>
        <v>0.23351284972188513</v>
      </c>
      <c r="AB222" s="9" t="s">
        <v>295</v>
      </c>
      <c r="AC222">
        <v>60</v>
      </c>
      <c r="AD222">
        <v>30</v>
      </c>
    </row>
    <row r="223" spans="1:30" x14ac:dyDescent="0.2">
      <c r="A223" t="str">
        <f t="shared" si="52"/>
        <v>RK4Cb</v>
      </c>
      <c r="C223" t="s">
        <v>23</v>
      </c>
      <c r="D223" t="s">
        <v>301</v>
      </c>
      <c r="E223" t="s">
        <v>152</v>
      </c>
      <c r="F223" t="s">
        <v>135</v>
      </c>
      <c r="G223">
        <v>2018</v>
      </c>
      <c r="H223">
        <v>18</v>
      </c>
      <c r="I223" t="s">
        <v>299</v>
      </c>
      <c r="J223" s="2" t="s">
        <v>317</v>
      </c>
      <c r="K223" s="2" t="s">
        <v>132</v>
      </c>
      <c r="M223">
        <v>344.21</v>
      </c>
      <c r="N223">
        <v>234.86</v>
      </c>
      <c r="O223">
        <v>1.48</v>
      </c>
      <c r="P223" s="8">
        <f t="shared" si="54"/>
        <v>46.854914731339413</v>
      </c>
      <c r="Q223" s="10">
        <f t="shared" si="53"/>
        <v>233.38000000000002</v>
      </c>
      <c r="R223" s="10">
        <v>0.59499999999999997</v>
      </c>
      <c r="S223" s="8">
        <v>5</v>
      </c>
      <c r="T223" s="10">
        <v>4.843</v>
      </c>
      <c r="U223" s="8">
        <f t="shared" si="46"/>
        <v>0.15700000000000003</v>
      </c>
      <c r="V223" s="8">
        <f t="shared" si="47"/>
        <v>3.1400000000000004E-2</v>
      </c>
      <c r="W223" s="8">
        <f t="shared" si="48"/>
        <v>2.5494901019796038E-3</v>
      </c>
      <c r="X223" s="8">
        <f>W223*'Soil resampling and MOM'!$J$26</f>
        <v>1.7645977222935153E-3</v>
      </c>
      <c r="Y223" s="8">
        <f t="shared" si="49"/>
        <v>3.1400000000000006</v>
      </c>
      <c r="Z223" s="8">
        <f t="shared" si="50"/>
        <v>0.2549490101979604</v>
      </c>
      <c r="AA223" s="8">
        <f t="shared" si="51"/>
        <v>0.17645977222935152</v>
      </c>
      <c r="AB223" s="9" t="s">
        <v>295</v>
      </c>
      <c r="AC223">
        <v>60</v>
      </c>
      <c r="AD223">
        <v>30</v>
      </c>
    </row>
    <row r="224" spans="1:30" x14ac:dyDescent="0.2">
      <c r="A224" t="str">
        <f t="shared" si="52"/>
        <v>RK4Cc</v>
      </c>
      <c r="C224" t="s">
        <v>23</v>
      </c>
      <c r="D224" t="s">
        <v>301</v>
      </c>
      <c r="E224" t="s">
        <v>152</v>
      </c>
      <c r="F224" t="s">
        <v>220</v>
      </c>
      <c r="G224">
        <v>2018</v>
      </c>
      <c r="H224">
        <v>18</v>
      </c>
      <c r="I224" t="s">
        <v>299</v>
      </c>
      <c r="J224" s="2" t="s">
        <v>317</v>
      </c>
      <c r="K224" s="2" t="s">
        <v>132</v>
      </c>
      <c r="M224">
        <v>356.26</v>
      </c>
      <c r="N224">
        <v>270.79000000000002</v>
      </c>
      <c r="O224">
        <v>1.42</v>
      </c>
      <c r="P224" s="8">
        <f t="shared" si="54"/>
        <v>31.72959126851541</v>
      </c>
      <c r="Q224" s="10">
        <f t="shared" si="53"/>
        <v>269.37</v>
      </c>
      <c r="R224" s="10">
        <v>0.42799999999999999</v>
      </c>
      <c r="S224" s="8">
        <v>5</v>
      </c>
      <c r="T224" s="10">
        <v>4.8849999999999998</v>
      </c>
      <c r="U224" s="8">
        <f t="shared" si="46"/>
        <v>0.11500000000000021</v>
      </c>
      <c r="V224" s="8">
        <f t="shared" si="47"/>
        <v>2.3000000000000041E-2</v>
      </c>
      <c r="W224" s="8">
        <f t="shared" si="48"/>
        <v>1.5888926012547796E-3</v>
      </c>
      <c r="X224" s="8">
        <f>W224*'Soil resampling and MOM'!$J$26</f>
        <v>1.0997321632926398E-3</v>
      </c>
      <c r="Y224" s="8">
        <f t="shared" si="49"/>
        <v>2.3000000000000043</v>
      </c>
      <c r="Z224" s="8">
        <f t="shared" si="50"/>
        <v>0.15888926012547797</v>
      </c>
      <c r="AA224" s="8">
        <f t="shared" si="51"/>
        <v>0.10997321632926398</v>
      </c>
      <c r="AB224" s="9" t="s">
        <v>296</v>
      </c>
      <c r="AC224">
        <v>60</v>
      </c>
      <c r="AD224">
        <v>10</v>
      </c>
    </row>
    <row r="225" spans="1:30" x14ac:dyDescent="0.2">
      <c r="A225" t="str">
        <f t="shared" si="52"/>
        <v>RK4Cd</v>
      </c>
      <c r="C225" t="s">
        <v>23</v>
      </c>
      <c r="D225" t="s">
        <v>301</v>
      </c>
      <c r="E225" t="s">
        <v>152</v>
      </c>
      <c r="F225" t="s">
        <v>221</v>
      </c>
      <c r="G225">
        <v>2018</v>
      </c>
      <c r="H225">
        <v>18</v>
      </c>
      <c r="I225" t="s">
        <v>299</v>
      </c>
      <c r="J225" s="2" t="s">
        <v>317</v>
      </c>
      <c r="K225" s="2" t="s">
        <v>132</v>
      </c>
      <c r="M225">
        <v>323.89999999999998</v>
      </c>
      <c r="N225">
        <v>237.62</v>
      </c>
      <c r="O225">
        <v>1.5</v>
      </c>
      <c r="P225" s="8">
        <f t="shared" si="54"/>
        <v>36.540741995595447</v>
      </c>
      <c r="Q225" s="10">
        <f t="shared" si="53"/>
        <v>236.12</v>
      </c>
      <c r="R225" s="10">
        <v>0.66800000000000004</v>
      </c>
      <c r="S225" s="8">
        <v>5</v>
      </c>
      <c r="T225" s="10">
        <v>4.8550000000000004</v>
      </c>
      <c r="U225" s="8">
        <f t="shared" si="46"/>
        <v>0.14499999999999957</v>
      </c>
      <c r="V225" s="8">
        <f t="shared" si="47"/>
        <v>2.8999999999999915E-2</v>
      </c>
      <c r="W225" s="8">
        <f t="shared" si="48"/>
        <v>2.829069964424869E-3</v>
      </c>
      <c r="X225" s="8">
        <f>W225*'Soil resampling and MOM'!$J$26</f>
        <v>1.9581054311828263E-3</v>
      </c>
      <c r="Y225" s="8">
        <f t="shared" si="49"/>
        <v>2.8999999999999915</v>
      </c>
      <c r="Z225" s="8">
        <f t="shared" si="50"/>
        <v>0.2829069964424869</v>
      </c>
      <c r="AA225" s="8">
        <f t="shared" si="51"/>
        <v>0.19581054311828264</v>
      </c>
      <c r="AB225" s="9" t="s">
        <v>295</v>
      </c>
      <c r="AC225">
        <v>60</v>
      </c>
      <c r="AD225">
        <v>30</v>
      </c>
    </row>
    <row r="226" spans="1:30" x14ac:dyDescent="0.2">
      <c r="A226" t="str">
        <f t="shared" si="52"/>
        <v>DM1Ca</v>
      </c>
      <c r="C226" t="s">
        <v>24</v>
      </c>
      <c r="D226" t="s">
        <v>301</v>
      </c>
      <c r="E226" t="s">
        <v>145</v>
      </c>
      <c r="F226" t="s">
        <v>134</v>
      </c>
      <c r="G226">
        <v>2018</v>
      </c>
      <c r="H226">
        <v>18</v>
      </c>
      <c r="I226" t="s">
        <v>299</v>
      </c>
      <c r="J226" s="2" t="s">
        <v>317</v>
      </c>
      <c r="K226" s="2" t="s">
        <v>131</v>
      </c>
      <c r="M226">
        <v>263.37</v>
      </c>
      <c r="N226">
        <v>162.65</v>
      </c>
      <c r="O226">
        <v>1.6</v>
      </c>
      <c r="P226" s="8">
        <f t="shared" si="54"/>
        <v>62.539583980130374</v>
      </c>
      <c r="Q226" s="10">
        <f t="shared" ref="Q226:Q257" si="55">N226-O226</f>
        <v>161.05000000000001</v>
      </c>
      <c r="R226" s="10">
        <v>0.432</v>
      </c>
      <c r="S226" s="8">
        <v>5</v>
      </c>
      <c r="T226" s="10">
        <v>4.7690000000000001</v>
      </c>
      <c r="U226" s="8">
        <f t="shared" si="46"/>
        <v>0.23099999999999987</v>
      </c>
      <c r="V226" s="8">
        <f t="shared" si="47"/>
        <v>4.6199999999999977E-2</v>
      </c>
      <c r="W226" s="8">
        <f t="shared" si="48"/>
        <v>2.6823967711890715E-3</v>
      </c>
      <c r="X226" s="8">
        <f>W226*'Soil resampling and MOM'!$J$26</f>
        <v>1.8565874129310828E-3</v>
      </c>
      <c r="Y226" s="8">
        <f t="shared" si="49"/>
        <v>4.6199999999999974</v>
      </c>
      <c r="Z226" s="8">
        <f t="shared" si="50"/>
        <v>0.26823967711890717</v>
      </c>
      <c r="AA226" s="8">
        <f t="shared" si="51"/>
        <v>0.18565874129310828</v>
      </c>
      <c r="AB226" s="9" t="s">
        <v>296</v>
      </c>
      <c r="AC226">
        <v>60</v>
      </c>
      <c r="AD226">
        <v>10</v>
      </c>
    </row>
    <row r="227" spans="1:30" x14ac:dyDescent="0.2">
      <c r="A227" t="str">
        <f t="shared" si="52"/>
        <v>DM1Cb</v>
      </c>
      <c r="C227" t="s">
        <v>24</v>
      </c>
      <c r="D227" t="s">
        <v>301</v>
      </c>
      <c r="E227" t="s">
        <v>145</v>
      </c>
      <c r="F227" t="s">
        <v>135</v>
      </c>
      <c r="G227">
        <v>2018</v>
      </c>
      <c r="H227">
        <v>18</v>
      </c>
      <c r="I227" t="s">
        <v>299</v>
      </c>
      <c r="J227" s="2" t="s">
        <v>317</v>
      </c>
      <c r="K227" s="2" t="s">
        <v>131</v>
      </c>
      <c r="M227">
        <v>299.02999999999997</v>
      </c>
      <c r="N227">
        <v>196.8</v>
      </c>
      <c r="O227">
        <v>1.54</v>
      </c>
      <c r="P227" s="8">
        <f t="shared" si="54"/>
        <v>52.35583324797701</v>
      </c>
      <c r="Q227" s="10">
        <f t="shared" si="55"/>
        <v>195.26000000000002</v>
      </c>
      <c r="R227" s="10">
        <v>0.36599999999999999</v>
      </c>
      <c r="S227" s="8">
        <v>5</v>
      </c>
      <c r="T227" s="10">
        <v>4.8289999999999997</v>
      </c>
      <c r="U227" s="8">
        <f t="shared" si="46"/>
        <v>0.17100000000000026</v>
      </c>
      <c r="V227" s="8">
        <f t="shared" si="47"/>
        <v>3.420000000000005E-2</v>
      </c>
      <c r="W227" s="8">
        <f t="shared" si="48"/>
        <v>1.8744238451295706E-3</v>
      </c>
      <c r="X227" s="8">
        <f>W227*'Soil resampling and MOM'!$J$26</f>
        <v>1.2973590464854272E-3</v>
      </c>
      <c r="Y227" s="8">
        <f t="shared" si="49"/>
        <v>3.4200000000000048</v>
      </c>
      <c r="Z227" s="8">
        <f t="shared" si="50"/>
        <v>0.18744238451295706</v>
      </c>
      <c r="AA227" s="8">
        <f t="shared" si="51"/>
        <v>0.1297359046485427</v>
      </c>
      <c r="AB227" s="9" t="s">
        <v>295</v>
      </c>
      <c r="AC227">
        <v>60</v>
      </c>
      <c r="AD227">
        <v>30</v>
      </c>
    </row>
    <row r="228" spans="1:30" x14ac:dyDescent="0.2">
      <c r="A228" t="str">
        <f t="shared" si="52"/>
        <v>DM1Cc</v>
      </c>
      <c r="C228" t="s">
        <v>24</v>
      </c>
      <c r="D228" t="s">
        <v>301</v>
      </c>
      <c r="E228" t="s">
        <v>145</v>
      </c>
      <c r="F228" t="s">
        <v>220</v>
      </c>
      <c r="G228">
        <v>2018</v>
      </c>
      <c r="H228">
        <v>18</v>
      </c>
      <c r="I228" t="s">
        <v>299</v>
      </c>
      <c r="J228" s="2" t="s">
        <v>317</v>
      </c>
      <c r="K228" s="2" t="s">
        <v>131</v>
      </c>
      <c r="M228">
        <v>292.07</v>
      </c>
      <c r="N228">
        <v>186.23</v>
      </c>
      <c r="O228">
        <v>1.54</v>
      </c>
      <c r="P228" s="8">
        <f t="shared" si="54"/>
        <v>57.306838486111857</v>
      </c>
      <c r="Q228" s="10">
        <f t="shared" si="55"/>
        <v>184.69</v>
      </c>
      <c r="R228" s="10">
        <v>4.0430000000000001</v>
      </c>
      <c r="S228" s="8">
        <v>5</v>
      </c>
      <c r="T228" s="10">
        <v>4.8150000000000004</v>
      </c>
      <c r="U228" s="8">
        <f t="shared" si="46"/>
        <v>0.18499999999999961</v>
      </c>
      <c r="V228" s="8">
        <f t="shared" si="47"/>
        <v>3.6999999999999922E-2</v>
      </c>
      <c r="W228" s="8">
        <f t="shared" si="48"/>
        <v>2.1890735827603012E-2</v>
      </c>
      <c r="X228" s="8">
        <f>W228*'Soil resampling and MOM'!$J$26</f>
        <v>1.5151399313424891E-2</v>
      </c>
      <c r="Y228" s="8">
        <f t="shared" si="49"/>
        <v>3.6999999999999922</v>
      </c>
      <c r="Z228" s="8">
        <f t="shared" si="50"/>
        <v>2.1890735827603014</v>
      </c>
      <c r="AA228" s="8">
        <f t="shared" si="51"/>
        <v>1.5151399313424891</v>
      </c>
      <c r="AB228" s="9" t="s">
        <v>296</v>
      </c>
      <c r="AC228">
        <v>60</v>
      </c>
      <c r="AD228">
        <v>10</v>
      </c>
    </row>
    <row r="229" spans="1:30" x14ac:dyDescent="0.2">
      <c r="A229" t="str">
        <f t="shared" si="52"/>
        <v>DM1Cd</v>
      </c>
      <c r="C229" t="s">
        <v>24</v>
      </c>
      <c r="D229" t="s">
        <v>301</v>
      </c>
      <c r="E229" t="s">
        <v>145</v>
      </c>
      <c r="F229" t="s">
        <v>221</v>
      </c>
      <c r="G229">
        <v>2018</v>
      </c>
      <c r="H229">
        <v>18</v>
      </c>
      <c r="I229" t="s">
        <v>299</v>
      </c>
      <c r="J229" s="2" t="s">
        <v>317</v>
      </c>
      <c r="K229" s="2" t="s">
        <v>131</v>
      </c>
      <c r="M229">
        <v>250</v>
      </c>
      <c r="N229">
        <v>138.97</v>
      </c>
      <c r="O229">
        <v>1.56</v>
      </c>
      <c r="P229" s="8">
        <f t="shared" si="54"/>
        <v>80.801979477476166</v>
      </c>
      <c r="Q229" s="10">
        <f t="shared" si="55"/>
        <v>137.41</v>
      </c>
      <c r="R229" s="10">
        <v>0.83599999999999997</v>
      </c>
      <c r="S229" s="8">
        <v>5</v>
      </c>
      <c r="T229" s="10">
        <v>4.7380000000000004</v>
      </c>
      <c r="U229" s="8">
        <f t="shared" si="46"/>
        <v>0.26199999999999957</v>
      </c>
      <c r="V229" s="8">
        <f t="shared" si="47"/>
        <v>5.2399999999999912E-2</v>
      </c>
      <c r="W229" s="8">
        <f t="shared" si="48"/>
        <v>6.0839822429226403E-3</v>
      </c>
      <c r="X229" s="8">
        <f>W229*'Soil resampling and MOM'!$J$26</f>
        <v>4.210952299834177E-3</v>
      </c>
      <c r="Y229" s="8">
        <f t="shared" si="49"/>
        <v>5.2399999999999913</v>
      </c>
      <c r="Z229" s="8">
        <f t="shared" si="50"/>
        <v>0.60839822429226398</v>
      </c>
      <c r="AA229" s="8">
        <f t="shared" si="51"/>
        <v>0.4210952299834177</v>
      </c>
      <c r="AB229" s="9" t="s">
        <v>295</v>
      </c>
      <c r="AC229">
        <v>60</v>
      </c>
      <c r="AD229">
        <v>30</v>
      </c>
    </row>
    <row r="230" spans="1:30" x14ac:dyDescent="0.2">
      <c r="A230" t="str">
        <f t="shared" si="52"/>
        <v>DM2Ca</v>
      </c>
      <c r="C230" t="s">
        <v>24</v>
      </c>
      <c r="D230" t="s">
        <v>301</v>
      </c>
      <c r="E230" t="s">
        <v>146</v>
      </c>
      <c r="F230" t="s">
        <v>134</v>
      </c>
      <c r="G230">
        <v>2018</v>
      </c>
      <c r="H230">
        <v>18</v>
      </c>
      <c r="I230" t="s">
        <v>299</v>
      </c>
      <c r="J230" s="2" t="s">
        <v>317</v>
      </c>
      <c r="K230" s="2" t="s">
        <v>131</v>
      </c>
      <c r="M230">
        <v>224.15</v>
      </c>
      <c r="N230">
        <v>128.06</v>
      </c>
      <c r="O230">
        <v>1.82</v>
      </c>
      <c r="P230" s="8">
        <f t="shared" si="54"/>
        <v>76.116920152091254</v>
      </c>
      <c r="Q230" s="10">
        <f t="shared" si="55"/>
        <v>126.24000000000001</v>
      </c>
      <c r="R230" s="10">
        <v>2.3E-2</v>
      </c>
      <c r="S230" s="8">
        <v>5</v>
      </c>
      <c r="T230" s="10">
        <v>4.7080000000000002</v>
      </c>
      <c r="U230" s="8">
        <f t="shared" si="46"/>
        <v>0.29199999999999982</v>
      </c>
      <c r="V230" s="8">
        <f t="shared" si="47"/>
        <v>5.8399999999999966E-2</v>
      </c>
      <c r="W230" s="8">
        <f t="shared" si="48"/>
        <v>1.8219264892268693E-4</v>
      </c>
      <c r="X230" s="8">
        <f>W230*'Soil resampling and MOM'!$J$26</f>
        <v>1.2610236574676743E-4</v>
      </c>
      <c r="Y230" s="8">
        <f t="shared" si="49"/>
        <v>5.8399999999999963</v>
      </c>
      <c r="Z230" s="8">
        <f t="shared" si="50"/>
        <v>1.8219264892268692E-2</v>
      </c>
      <c r="AA230" s="8">
        <f t="shared" si="51"/>
        <v>1.2610236574676744E-2</v>
      </c>
      <c r="AB230" s="9" t="s">
        <v>293</v>
      </c>
      <c r="AC230">
        <v>50</v>
      </c>
      <c r="AD230">
        <v>40</v>
      </c>
    </row>
    <row r="231" spans="1:30" x14ac:dyDescent="0.2">
      <c r="A231" t="str">
        <f t="shared" si="52"/>
        <v>DM2Cb</v>
      </c>
      <c r="C231" t="s">
        <v>24</v>
      </c>
      <c r="D231" t="s">
        <v>301</v>
      </c>
      <c r="E231" t="s">
        <v>146</v>
      </c>
      <c r="F231" t="s">
        <v>135</v>
      </c>
      <c r="G231">
        <v>2018</v>
      </c>
      <c r="H231">
        <v>18</v>
      </c>
      <c r="I231" t="s">
        <v>299</v>
      </c>
      <c r="J231" s="2" t="s">
        <v>317</v>
      </c>
      <c r="K231" s="2" t="s">
        <v>131</v>
      </c>
      <c r="M231">
        <v>235.09</v>
      </c>
      <c r="N231">
        <v>134.75</v>
      </c>
      <c r="O231">
        <v>2.8</v>
      </c>
      <c r="P231" s="8">
        <f t="shared" si="54"/>
        <v>76.043956043956058</v>
      </c>
      <c r="Q231" s="10">
        <f t="shared" si="55"/>
        <v>131.94999999999999</v>
      </c>
      <c r="R231" s="10">
        <v>0.86899999999999999</v>
      </c>
      <c r="S231" s="8">
        <v>5</v>
      </c>
      <c r="T231" s="10">
        <v>4.6909999999999998</v>
      </c>
      <c r="U231" s="8">
        <f t="shared" si="46"/>
        <v>0.30900000000000016</v>
      </c>
      <c r="V231" s="8">
        <f t="shared" si="47"/>
        <v>6.1800000000000035E-2</v>
      </c>
      <c r="W231" s="8">
        <f t="shared" si="48"/>
        <v>6.5858279651383102E-3</v>
      </c>
      <c r="X231" s="8">
        <f>W231*'Soil resampling and MOM'!$J$26</f>
        <v>4.5582985467079763E-3</v>
      </c>
      <c r="Y231" s="8">
        <f t="shared" si="49"/>
        <v>6.1800000000000033</v>
      </c>
      <c r="Z231" s="8">
        <f t="shared" si="50"/>
        <v>0.658582796513831</v>
      </c>
      <c r="AA231" s="8">
        <f t="shared" si="51"/>
        <v>0.45582985467079762</v>
      </c>
      <c r="AB231" s="9" t="s">
        <v>293</v>
      </c>
      <c r="AC231">
        <v>50</v>
      </c>
      <c r="AD231">
        <v>40</v>
      </c>
    </row>
    <row r="232" spans="1:30" x14ac:dyDescent="0.2">
      <c r="A232" t="str">
        <f t="shared" si="52"/>
        <v>DM2Cc</v>
      </c>
      <c r="C232" t="s">
        <v>24</v>
      </c>
      <c r="D232" t="s">
        <v>301</v>
      </c>
      <c r="E232" t="s">
        <v>146</v>
      </c>
      <c r="F232" t="s">
        <v>220</v>
      </c>
      <c r="G232">
        <v>2018</v>
      </c>
      <c r="H232">
        <v>18</v>
      </c>
      <c r="I232" t="s">
        <v>299</v>
      </c>
      <c r="J232" s="2" t="s">
        <v>317</v>
      </c>
      <c r="K232" s="2" t="s">
        <v>131</v>
      </c>
      <c r="M232">
        <v>243.85</v>
      </c>
      <c r="N232">
        <v>148.09</v>
      </c>
      <c r="O232">
        <v>2.34</v>
      </c>
      <c r="P232" s="8">
        <f t="shared" si="54"/>
        <v>65.701543739279572</v>
      </c>
      <c r="Q232" s="10">
        <f t="shared" si="55"/>
        <v>145.75</v>
      </c>
      <c r="R232" s="10">
        <v>0.95099999999999996</v>
      </c>
      <c r="S232" s="8">
        <v>5</v>
      </c>
      <c r="T232" s="10">
        <v>4.7789999999999999</v>
      </c>
      <c r="U232" s="8">
        <f t="shared" si="46"/>
        <v>0.22100000000000009</v>
      </c>
      <c r="V232" s="8">
        <f t="shared" si="47"/>
        <v>4.4200000000000017E-2</v>
      </c>
      <c r="W232" s="8">
        <f t="shared" si="48"/>
        <v>6.5248713550600341E-3</v>
      </c>
      <c r="X232" s="8">
        <f>W232*'Soil resampling and MOM'!$J$26</f>
        <v>4.5161081905974194E-3</v>
      </c>
      <c r="Y232" s="8">
        <f t="shared" si="49"/>
        <v>4.4200000000000017</v>
      </c>
      <c r="Z232" s="8">
        <f t="shared" si="50"/>
        <v>0.65248713550600346</v>
      </c>
      <c r="AA232" s="8">
        <f t="shared" si="51"/>
        <v>0.45161081905974193</v>
      </c>
      <c r="AB232" s="9" t="s">
        <v>295</v>
      </c>
      <c r="AC232">
        <v>60</v>
      </c>
      <c r="AD232">
        <v>30</v>
      </c>
    </row>
    <row r="233" spans="1:30" x14ac:dyDescent="0.2">
      <c r="A233" t="str">
        <f t="shared" si="52"/>
        <v>DM2Cd</v>
      </c>
      <c r="C233" t="s">
        <v>24</v>
      </c>
      <c r="D233" t="s">
        <v>301</v>
      </c>
      <c r="E233" t="s">
        <v>146</v>
      </c>
      <c r="F233" t="s">
        <v>221</v>
      </c>
      <c r="G233">
        <v>2018</v>
      </c>
      <c r="H233">
        <v>18</v>
      </c>
      <c r="I233" t="s">
        <v>299</v>
      </c>
      <c r="J233" s="2" t="s">
        <v>317</v>
      </c>
      <c r="K233" s="2" t="s">
        <v>131</v>
      </c>
      <c r="M233">
        <v>254.35</v>
      </c>
      <c r="N233">
        <v>168.47</v>
      </c>
      <c r="O233">
        <v>1.71</v>
      </c>
      <c r="P233" s="8">
        <f t="shared" si="54"/>
        <v>51.499160470136729</v>
      </c>
      <c r="Q233" s="10">
        <f t="shared" si="55"/>
        <v>166.76</v>
      </c>
      <c r="R233" s="10">
        <v>0.41399999999999998</v>
      </c>
      <c r="S233" s="8">
        <v>5</v>
      </c>
      <c r="T233" s="10">
        <v>4.819</v>
      </c>
      <c r="U233" s="8">
        <f t="shared" si="46"/>
        <v>0.18100000000000005</v>
      </c>
      <c r="V233" s="8">
        <f t="shared" si="47"/>
        <v>3.620000000000001E-2</v>
      </c>
      <c r="W233" s="8">
        <f t="shared" si="48"/>
        <v>2.4826097385464139E-3</v>
      </c>
      <c r="X233" s="8">
        <f>W233*'Soil resampling and MOM'!$J$26</f>
        <v>1.7183073143061563E-3</v>
      </c>
      <c r="Y233" s="8">
        <f t="shared" si="49"/>
        <v>3.620000000000001</v>
      </c>
      <c r="Z233" s="8">
        <f t="shared" si="50"/>
        <v>0.24826097385464138</v>
      </c>
      <c r="AA233" s="8">
        <f t="shared" si="51"/>
        <v>0.17183073143061561</v>
      </c>
      <c r="AB233" s="9" t="s">
        <v>295</v>
      </c>
      <c r="AC233">
        <v>60</v>
      </c>
      <c r="AD233">
        <v>30</v>
      </c>
    </row>
    <row r="234" spans="1:30" x14ac:dyDescent="0.2">
      <c r="A234" t="str">
        <f t="shared" si="52"/>
        <v>DM3Ca</v>
      </c>
      <c r="C234" t="s">
        <v>24</v>
      </c>
      <c r="D234" t="s">
        <v>301</v>
      </c>
      <c r="E234" t="s">
        <v>147</v>
      </c>
      <c r="F234" t="s">
        <v>134</v>
      </c>
      <c r="G234">
        <v>2018</v>
      </c>
      <c r="H234">
        <v>18</v>
      </c>
      <c r="I234" t="s">
        <v>299</v>
      </c>
      <c r="J234" s="2" t="s">
        <v>317</v>
      </c>
      <c r="K234" s="2" t="s">
        <v>131</v>
      </c>
      <c r="M234">
        <v>267.83</v>
      </c>
      <c r="N234">
        <v>166.1</v>
      </c>
      <c r="O234">
        <v>1.57</v>
      </c>
      <c r="P234" s="8">
        <f t="shared" si="54"/>
        <v>61.830669178873144</v>
      </c>
      <c r="Q234" s="10">
        <f t="shared" si="55"/>
        <v>164.53</v>
      </c>
      <c r="R234" s="10">
        <v>0.74399999999999999</v>
      </c>
      <c r="S234" s="8">
        <v>5</v>
      </c>
      <c r="T234" s="10">
        <v>4.758</v>
      </c>
      <c r="U234" s="8">
        <f t="shared" si="46"/>
        <v>0.24199999999999999</v>
      </c>
      <c r="V234" s="8">
        <f t="shared" si="47"/>
        <v>4.8399999999999999E-2</v>
      </c>
      <c r="W234" s="8">
        <f t="shared" si="48"/>
        <v>4.52197167689783E-3</v>
      </c>
      <c r="X234" s="8">
        <f>W234*'Soil resampling and MOM'!$J$26</f>
        <v>3.1298262013780254E-3</v>
      </c>
      <c r="Y234" s="8">
        <f t="shared" si="49"/>
        <v>4.84</v>
      </c>
      <c r="Z234" s="8">
        <f t="shared" si="50"/>
        <v>0.45219716768978302</v>
      </c>
      <c r="AA234" s="8">
        <f t="shared" si="51"/>
        <v>0.31298262013780254</v>
      </c>
      <c r="AB234" s="9" t="s">
        <v>293</v>
      </c>
      <c r="AC234">
        <v>50</v>
      </c>
      <c r="AD234">
        <v>40</v>
      </c>
    </row>
    <row r="235" spans="1:30" x14ac:dyDescent="0.2">
      <c r="A235" t="str">
        <f t="shared" si="52"/>
        <v>DM3Cb</v>
      </c>
      <c r="C235" t="s">
        <v>24</v>
      </c>
      <c r="D235" t="s">
        <v>301</v>
      </c>
      <c r="E235" t="s">
        <v>147</v>
      </c>
      <c r="F235" t="s">
        <v>135</v>
      </c>
      <c r="G235">
        <v>2018</v>
      </c>
      <c r="H235">
        <v>18</v>
      </c>
      <c r="I235" t="s">
        <v>299</v>
      </c>
      <c r="J235" s="2" t="s">
        <v>317</v>
      </c>
      <c r="K235" s="2" t="s">
        <v>131</v>
      </c>
      <c r="M235">
        <v>271.8</v>
      </c>
      <c r="N235">
        <v>171.32</v>
      </c>
      <c r="O235">
        <v>2.33</v>
      </c>
      <c r="P235" s="8">
        <f t="shared" si="54"/>
        <v>59.459139594058854</v>
      </c>
      <c r="Q235" s="10">
        <f t="shared" si="55"/>
        <v>168.98999999999998</v>
      </c>
      <c r="R235" s="10">
        <v>1.9059999999999999</v>
      </c>
      <c r="S235" s="8">
        <v>5</v>
      </c>
      <c r="T235" s="10">
        <v>4.7880000000000003</v>
      </c>
      <c r="U235" s="8">
        <f t="shared" si="46"/>
        <v>0.21199999999999974</v>
      </c>
      <c r="V235" s="8">
        <f t="shared" si="47"/>
        <v>4.2399999999999952E-2</v>
      </c>
      <c r="W235" s="8">
        <f t="shared" si="48"/>
        <v>1.1278773891946269E-2</v>
      </c>
      <c r="X235" s="8">
        <f>W235*'Soil resampling and MOM'!$J$26</f>
        <v>7.8064624391121383E-3</v>
      </c>
      <c r="Y235" s="8">
        <f t="shared" si="49"/>
        <v>4.2399999999999949</v>
      </c>
      <c r="Z235" s="8">
        <f t="shared" si="50"/>
        <v>1.127877389194627</v>
      </c>
      <c r="AA235" s="8">
        <f t="shared" si="51"/>
        <v>0.78064624391121384</v>
      </c>
      <c r="AB235" s="9" t="s">
        <v>301</v>
      </c>
      <c r="AC235">
        <v>30</v>
      </c>
      <c r="AD235">
        <v>50</v>
      </c>
    </row>
    <row r="236" spans="1:30" x14ac:dyDescent="0.2">
      <c r="A236" t="str">
        <f t="shared" si="52"/>
        <v>DM3Cc</v>
      </c>
      <c r="C236" t="s">
        <v>24</v>
      </c>
      <c r="D236" t="s">
        <v>301</v>
      </c>
      <c r="E236" t="s">
        <v>147</v>
      </c>
      <c r="F236" t="s">
        <v>220</v>
      </c>
      <c r="G236">
        <v>2018</v>
      </c>
      <c r="H236">
        <v>18</v>
      </c>
      <c r="I236" t="s">
        <v>299</v>
      </c>
      <c r="J236" s="2" t="s">
        <v>317</v>
      </c>
      <c r="K236" s="2" t="s">
        <v>131</v>
      </c>
      <c r="M236">
        <v>248.47</v>
      </c>
      <c r="N236">
        <v>139.88999999999999</v>
      </c>
      <c r="O236">
        <v>1.8</v>
      </c>
      <c r="P236" s="8">
        <f t="shared" si="54"/>
        <v>78.629879064378329</v>
      </c>
      <c r="Q236" s="10">
        <f t="shared" si="55"/>
        <v>138.08999999999997</v>
      </c>
      <c r="R236" s="10">
        <v>1.1279999999999999</v>
      </c>
      <c r="S236" s="8">
        <v>5</v>
      </c>
      <c r="T236" s="10">
        <v>4.7350000000000003</v>
      </c>
      <c r="U236" s="8">
        <f t="shared" si="46"/>
        <v>0.26499999999999968</v>
      </c>
      <c r="V236" s="8">
        <f t="shared" si="47"/>
        <v>5.2999999999999936E-2</v>
      </c>
      <c r="W236" s="8">
        <f t="shared" si="48"/>
        <v>8.1685857049750166E-3</v>
      </c>
      <c r="X236" s="8">
        <f>W236*'Soil resampling and MOM'!$J$26</f>
        <v>5.6537845423153552E-3</v>
      </c>
      <c r="Y236" s="8">
        <f t="shared" si="49"/>
        <v>5.2999999999999936</v>
      </c>
      <c r="Z236" s="8">
        <f t="shared" si="50"/>
        <v>0.81685857049750166</v>
      </c>
      <c r="AA236" s="8">
        <f t="shared" si="51"/>
        <v>0.56537845423153554</v>
      </c>
      <c r="AB236" s="9" t="s">
        <v>301</v>
      </c>
      <c r="AC236">
        <v>30</v>
      </c>
      <c r="AD236">
        <v>50</v>
      </c>
    </row>
    <row r="237" spans="1:30" x14ac:dyDescent="0.2">
      <c r="A237" t="str">
        <f t="shared" si="52"/>
        <v>DM3Cd</v>
      </c>
      <c r="C237" t="s">
        <v>24</v>
      </c>
      <c r="D237" t="s">
        <v>301</v>
      </c>
      <c r="E237" t="s">
        <v>147</v>
      </c>
      <c r="F237" t="s">
        <v>221</v>
      </c>
      <c r="G237">
        <v>2018</v>
      </c>
      <c r="H237">
        <v>18</v>
      </c>
      <c r="I237" t="s">
        <v>299</v>
      </c>
      <c r="J237" s="2" t="s">
        <v>317</v>
      </c>
      <c r="K237" s="2" t="s">
        <v>131</v>
      </c>
      <c r="M237">
        <v>297.18</v>
      </c>
      <c r="N237">
        <v>188.61</v>
      </c>
      <c r="O237">
        <v>1.87</v>
      </c>
      <c r="P237" s="8">
        <f t="shared" si="54"/>
        <v>58.139659419513755</v>
      </c>
      <c r="Q237" s="10">
        <f t="shared" si="55"/>
        <v>186.74</v>
      </c>
      <c r="R237" s="10">
        <v>1.782</v>
      </c>
      <c r="S237" s="8">
        <v>5</v>
      </c>
      <c r="T237" s="10">
        <v>4.8029999999999999</v>
      </c>
      <c r="U237" s="8">
        <f t="shared" si="46"/>
        <v>0.19700000000000006</v>
      </c>
      <c r="V237" s="8">
        <f t="shared" si="47"/>
        <v>3.9400000000000011E-2</v>
      </c>
      <c r="W237" s="8">
        <f t="shared" si="48"/>
        <v>9.5426796615615296E-3</v>
      </c>
      <c r="X237" s="8">
        <f>W237*'Soil resampling and MOM'!$J$26</f>
        <v>6.60484650726557E-3</v>
      </c>
      <c r="Y237" s="8">
        <f t="shared" si="49"/>
        <v>3.9400000000000013</v>
      </c>
      <c r="Z237" s="8">
        <f t="shared" si="50"/>
        <v>0.95426796615615295</v>
      </c>
      <c r="AA237" s="8">
        <f t="shared" si="51"/>
        <v>0.66048465072655704</v>
      </c>
      <c r="AB237" s="9" t="s">
        <v>295</v>
      </c>
      <c r="AC237">
        <v>60</v>
      </c>
      <c r="AD237">
        <v>30</v>
      </c>
    </row>
    <row r="238" spans="1:30" x14ac:dyDescent="0.2">
      <c r="A238" t="str">
        <f t="shared" si="52"/>
        <v>DM4Ca</v>
      </c>
      <c r="C238" t="s">
        <v>24</v>
      </c>
      <c r="D238" t="s">
        <v>301</v>
      </c>
      <c r="E238" t="s">
        <v>148</v>
      </c>
      <c r="F238" t="s">
        <v>134</v>
      </c>
      <c r="G238">
        <v>2018</v>
      </c>
      <c r="H238">
        <v>18</v>
      </c>
      <c r="I238" t="s">
        <v>299</v>
      </c>
      <c r="J238" s="2" t="s">
        <v>317</v>
      </c>
      <c r="K238" s="2" t="s">
        <v>131</v>
      </c>
      <c r="M238">
        <v>148.88999999999999</v>
      </c>
      <c r="N238">
        <v>46.53</v>
      </c>
      <c r="O238">
        <v>1.67</v>
      </c>
      <c r="P238" s="8">
        <f t="shared" si="54"/>
        <v>228.17654926437805</v>
      </c>
      <c r="Q238" s="10">
        <f t="shared" si="55"/>
        <v>44.86</v>
      </c>
      <c r="R238" s="10">
        <v>0.27200000000000002</v>
      </c>
      <c r="S238" s="8">
        <v>5</v>
      </c>
      <c r="T238" s="10">
        <v>4.1539999999999999</v>
      </c>
      <c r="U238" s="8">
        <f t="shared" si="46"/>
        <v>0.84600000000000009</v>
      </c>
      <c r="V238" s="8">
        <f t="shared" si="47"/>
        <v>0.16920000000000002</v>
      </c>
      <c r="W238" s="8">
        <f t="shared" si="48"/>
        <v>6.0633080695497105E-3</v>
      </c>
      <c r="X238" s="8">
        <f>W238*'Soil resampling and MOM'!$J$26</f>
        <v>4.1966429290247569E-3</v>
      </c>
      <c r="Y238" s="8">
        <f t="shared" si="49"/>
        <v>16.920000000000002</v>
      </c>
      <c r="Z238" s="8">
        <f t="shared" si="50"/>
        <v>0.6063308069549711</v>
      </c>
      <c r="AA238" s="8">
        <f t="shared" si="51"/>
        <v>0.4196642929024757</v>
      </c>
      <c r="AB238" s="9" t="s">
        <v>292</v>
      </c>
      <c r="AC238">
        <v>10</v>
      </c>
      <c r="AD238">
        <v>50</v>
      </c>
    </row>
    <row r="239" spans="1:30" x14ac:dyDescent="0.2">
      <c r="A239" t="str">
        <f t="shared" si="52"/>
        <v>DM4Cb</v>
      </c>
      <c r="C239" t="s">
        <v>24</v>
      </c>
      <c r="D239" t="s">
        <v>301</v>
      </c>
      <c r="E239" t="s">
        <v>148</v>
      </c>
      <c r="F239" t="s">
        <v>135</v>
      </c>
      <c r="G239">
        <v>2018</v>
      </c>
      <c r="H239">
        <v>18</v>
      </c>
      <c r="I239" t="s">
        <v>299</v>
      </c>
      <c r="J239" s="2" t="s">
        <v>317</v>
      </c>
      <c r="K239" s="2" t="s">
        <v>131</v>
      </c>
      <c r="M239">
        <v>167.93</v>
      </c>
      <c r="N239">
        <v>51.78</v>
      </c>
      <c r="O239">
        <v>1.7</v>
      </c>
      <c r="P239" s="8">
        <f t="shared" si="54"/>
        <v>231.92891373801922</v>
      </c>
      <c r="Q239" s="10">
        <f t="shared" si="55"/>
        <v>50.08</v>
      </c>
      <c r="R239" s="10">
        <v>0.115</v>
      </c>
      <c r="S239" s="8">
        <v>5</v>
      </c>
      <c r="T239" s="10">
        <v>3.9910000000000001</v>
      </c>
      <c r="U239" s="8">
        <f t="shared" si="46"/>
        <v>1.0089999999999999</v>
      </c>
      <c r="V239" s="8">
        <f t="shared" si="47"/>
        <v>0.20179999999999998</v>
      </c>
      <c r="W239" s="8">
        <f t="shared" si="48"/>
        <v>2.2963258785942495E-3</v>
      </c>
      <c r="X239" s="8">
        <f>W239*'Soil resampling and MOM'!$J$26</f>
        <v>1.5893732679584591E-3</v>
      </c>
      <c r="Y239" s="8">
        <f t="shared" si="49"/>
        <v>20.18</v>
      </c>
      <c r="Z239" s="8">
        <f t="shared" si="50"/>
        <v>0.22963258785942495</v>
      </c>
      <c r="AA239" s="8">
        <f t="shared" si="51"/>
        <v>0.15893732679584591</v>
      </c>
      <c r="AB239" s="9" t="s">
        <v>292</v>
      </c>
      <c r="AC239">
        <v>10</v>
      </c>
      <c r="AD239">
        <v>50</v>
      </c>
    </row>
    <row r="240" spans="1:30" x14ac:dyDescent="0.2">
      <c r="A240" t="str">
        <f t="shared" si="52"/>
        <v>DM4Cc</v>
      </c>
      <c r="C240" t="s">
        <v>24</v>
      </c>
      <c r="D240" t="s">
        <v>301</v>
      </c>
      <c r="E240" t="s">
        <v>148</v>
      </c>
      <c r="F240" t="s">
        <v>220</v>
      </c>
      <c r="G240">
        <v>2018</v>
      </c>
      <c r="H240">
        <v>18</v>
      </c>
      <c r="I240" t="s">
        <v>299</v>
      </c>
      <c r="J240" s="2" t="s">
        <v>317</v>
      </c>
      <c r="K240" s="2" t="s">
        <v>131</v>
      </c>
      <c r="M240">
        <v>164.47</v>
      </c>
      <c r="N240">
        <v>50.18</v>
      </c>
      <c r="O240">
        <v>1.57</v>
      </c>
      <c r="P240" s="8">
        <f t="shared" si="54"/>
        <v>235.11623122814237</v>
      </c>
      <c r="Q240" s="10">
        <f t="shared" si="55"/>
        <v>48.61</v>
      </c>
      <c r="R240" s="10">
        <v>0.91900000000000004</v>
      </c>
      <c r="S240" s="8">
        <v>5</v>
      </c>
      <c r="T240" s="10">
        <v>4.0170000000000003</v>
      </c>
      <c r="U240" s="8">
        <f t="shared" si="46"/>
        <v>0.98299999999999965</v>
      </c>
      <c r="V240" s="8">
        <f t="shared" si="47"/>
        <v>0.19659999999999994</v>
      </c>
      <c r="W240" s="8">
        <f t="shared" si="48"/>
        <v>1.8905574984571075E-2</v>
      </c>
      <c r="X240" s="8">
        <f>W240*'Soil resampling and MOM'!$J$26</f>
        <v>1.3085257530719478E-2</v>
      </c>
      <c r="Y240" s="8">
        <f t="shared" si="49"/>
        <v>19.659999999999993</v>
      </c>
      <c r="Z240" s="8">
        <f t="shared" si="50"/>
        <v>1.8905574984571076</v>
      </c>
      <c r="AA240" s="8">
        <f t="shared" si="51"/>
        <v>1.3085257530719479</v>
      </c>
      <c r="AB240" s="9" t="s">
        <v>292</v>
      </c>
      <c r="AC240">
        <v>10</v>
      </c>
      <c r="AD240">
        <v>50</v>
      </c>
    </row>
    <row r="241" spans="1:30" x14ac:dyDescent="0.2">
      <c r="A241" t="str">
        <f t="shared" si="52"/>
        <v>DM4Cd</v>
      </c>
      <c r="C241" t="s">
        <v>24</v>
      </c>
      <c r="D241" t="s">
        <v>301</v>
      </c>
      <c r="E241" t="s">
        <v>148</v>
      </c>
      <c r="F241" t="s">
        <v>221</v>
      </c>
      <c r="G241">
        <v>2018</v>
      </c>
      <c r="H241">
        <v>18</v>
      </c>
      <c r="I241" t="s">
        <v>299</v>
      </c>
      <c r="J241" s="2" t="s">
        <v>317</v>
      </c>
      <c r="K241" s="2" t="s">
        <v>131</v>
      </c>
      <c r="M241">
        <v>179.08</v>
      </c>
      <c r="N241">
        <v>56.27</v>
      </c>
      <c r="O241">
        <v>1.6</v>
      </c>
      <c r="P241" s="8">
        <f t="shared" si="54"/>
        <v>224.63874154015002</v>
      </c>
      <c r="Q241" s="10">
        <f t="shared" si="55"/>
        <v>54.67</v>
      </c>
      <c r="R241" s="10">
        <v>0.111</v>
      </c>
      <c r="S241" s="8">
        <v>5</v>
      </c>
      <c r="T241" s="10">
        <v>4.0970000000000004</v>
      </c>
      <c r="U241" s="8">
        <f t="shared" si="46"/>
        <v>0.90299999999999958</v>
      </c>
      <c r="V241" s="8">
        <f t="shared" si="47"/>
        <v>0.18059999999999993</v>
      </c>
      <c r="W241" s="8">
        <f t="shared" si="48"/>
        <v>2.0303640021949879E-3</v>
      </c>
      <c r="X241" s="8">
        <f>W241*'Soil resampling and MOM'!$J$26</f>
        <v>1.405291077975985E-3</v>
      </c>
      <c r="Y241" s="8">
        <f t="shared" si="49"/>
        <v>18.059999999999992</v>
      </c>
      <c r="Z241" s="8">
        <f t="shared" si="50"/>
        <v>0.20303640021949879</v>
      </c>
      <c r="AA241" s="8">
        <f t="shared" si="51"/>
        <v>0.1405291077975985</v>
      </c>
      <c r="AB241" s="9" t="s">
        <v>292</v>
      </c>
      <c r="AC241">
        <v>10</v>
      </c>
      <c r="AD241">
        <v>50</v>
      </c>
    </row>
    <row r="242" spans="1:30" x14ac:dyDescent="0.2">
      <c r="A242" t="str">
        <f t="shared" si="52"/>
        <v>RK1Ca</v>
      </c>
      <c r="C242" t="s">
        <v>23</v>
      </c>
      <c r="D242" t="s">
        <v>301</v>
      </c>
      <c r="E242" t="s">
        <v>149</v>
      </c>
      <c r="F242" t="s">
        <v>134</v>
      </c>
      <c r="G242">
        <v>2018</v>
      </c>
      <c r="H242">
        <v>18</v>
      </c>
      <c r="I242" t="s">
        <v>299</v>
      </c>
      <c r="J242" s="2" t="s">
        <v>317</v>
      </c>
      <c r="K242" s="2" t="s">
        <v>131</v>
      </c>
      <c r="M242">
        <v>274.89999999999998</v>
      </c>
      <c r="N242">
        <v>172.88</v>
      </c>
      <c r="O242">
        <v>1.6</v>
      </c>
      <c r="P242" s="8">
        <f t="shared" si="54"/>
        <v>59.563288183091991</v>
      </c>
      <c r="Q242" s="10">
        <f t="shared" si="55"/>
        <v>171.28</v>
      </c>
      <c r="R242" s="10">
        <v>0.32</v>
      </c>
      <c r="S242" s="8">
        <v>5</v>
      </c>
      <c r="T242" s="10">
        <v>4.8289999999999997</v>
      </c>
      <c r="U242" s="8">
        <f t="shared" si="46"/>
        <v>0.17100000000000026</v>
      </c>
      <c r="V242" s="8">
        <f t="shared" si="47"/>
        <v>3.420000000000005E-2</v>
      </c>
      <c r="W242" s="8">
        <f t="shared" si="48"/>
        <v>1.8682858477347035E-3</v>
      </c>
      <c r="X242" s="8">
        <f>W242*'Soil resampling and MOM'!$J$26</f>
        <v>1.2931107082730074E-3</v>
      </c>
      <c r="Y242" s="8">
        <f t="shared" si="49"/>
        <v>3.4200000000000048</v>
      </c>
      <c r="Z242" s="8">
        <f t="shared" si="50"/>
        <v>0.18682858477347036</v>
      </c>
      <c r="AA242" s="8">
        <f t="shared" si="51"/>
        <v>0.12931107082730073</v>
      </c>
      <c r="AB242" s="9" t="s">
        <v>296</v>
      </c>
      <c r="AC242">
        <v>60</v>
      </c>
      <c r="AD242">
        <v>10</v>
      </c>
    </row>
    <row r="243" spans="1:30" x14ac:dyDescent="0.2">
      <c r="A243" t="str">
        <f t="shared" si="52"/>
        <v>RK1Cb</v>
      </c>
      <c r="C243" t="s">
        <v>23</v>
      </c>
      <c r="D243" t="s">
        <v>301</v>
      </c>
      <c r="E243" t="s">
        <v>149</v>
      </c>
      <c r="F243" t="s">
        <v>135</v>
      </c>
      <c r="G243">
        <v>2018</v>
      </c>
      <c r="H243">
        <v>18</v>
      </c>
      <c r="I243" t="s">
        <v>299</v>
      </c>
      <c r="J243" s="2" t="s">
        <v>317</v>
      </c>
      <c r="K243" s="2" t="s">
        <v>131</v>
      </c>
      <c r="M243">
        <v>251.63</v>
      </c>
      <c r="N243">
        <v>121.77</v>
      </c>
      <c r="O243">
        <v>1.54</v>
      </c>
      <c r="P243" s="8">
        <f t="shared" si="54"/>
        <v>108.00964817433254</v>
      </c>
      <c r="Q243" s="10">
        <f t="shared" si="55"/>
        <v>120.22999999999999</v>
      </c>
      <c r="R243" s="10">
        <v>0</v>
      </c>
      <c r="S243" s="8">
        <v>5</v>
      </c>
      <c r="T243" s="10">
        <v>4.6639999999999997</v>
      </c>
      <c r="U243" s="8">
        <f t="shared" si="46"/>
        <v>0.3360000000000003</v>
      </c>
      <c r="V243" s="8">
        <f t="shared" si="47"/>
        <v>6.7200000000000065E-2</v>
      </c>
      <c r="W243" s="8">
        <f t="shared" si="48"/>
        <v>0</v>
      </c>
      <c r="X243" s="8">
        <f>W243*'Soil resampling and MOM'!$J$26</f>
        <v>0</v>
      </c>
      <c r="Y243" s="8">
        <f t="shared" si="49"/>
        <v>6.7200000000000069</v>
      </c>
      <c r="Z243" s="8">
        <f t="shared" si="50"/>
        <v>0</v>
      </c>
      <c r="AA243" s="8">
        <f t="shared" si="51"/>
        <v>0</v>
      </c>
      <c r="AB243" s="9" t="s">
        <v>294</v>
      </c>
      <c r="AC243">
        <v>30</v>
      </c>
      <c r="AD243">
        <v>30</v>
      </c>
    </row>
    <row r="244" spans="1:30" x14ac:dyDescent="0.2">
      <c r="A244" t="str">
        <f t="shared" si="52"/>
        <v>RK1Cc</v>
      </c>
      <c r="C244" t="s">
        <v>23</v>
      </c>
      <c r="D244" t="s">
        <v>301</v>
      </c>
      <c r="E244" t="s">
        <v>149</v>
      </c>
      <c r="F244" t="s">
        <v>220</v>
      </c>
      <c r="G244">
        <v>2018</v>
      </c>
      <c r="H244">
        <v>18</v>
      </c>
      <c r="I244" t="s">
        <v>299</v>
      </c>
      <c r="J244" s="2" t="s">
        <v>317</v>
      </c>
      <c r="K244" s="2" t="s">
        <v>131</v>
      </c>
      <c r="M244">
        <v>342.35</v>
      </c>
      <c r="N244">
        <v>223.37</v>
      </c>
      <c r="O244">
        <v>1.54</v>
      </c>
      <c r="P244" s="8">
        <f t="shared" si="54"/>
        <v>53.635666952170567</v>
      </c>
      <c r="Q244" s="10">
        <f t="shared" si="55"/>
        <v>221.83</v>
      </c>
      <c r="R244" s="10">
        <v>0.752</v>
      </c>
      <c r="S244" s="8">
        <v>5</v>
      </c>
      <c r="T244" s="10">
        <v>4.84</v>
      </c>
      <c r="U244" s="8">
        <f t="shared" si="46"/>
        <v>0.16000000000000014</v>
      </c>
      <c r="V244" s="8">
        <f t="shared" si="47"/>
        <v>3.2000000000000028E-2</v>
      </c>
      <c r="W244" s="8">
        <f t="shared" si="48"/>
        <v>3.3899833205607898E-3</v>
      </c>
      <c r="X244" s="8">
        <f>W244*'Soil resampling and MOM'!$J$26</f>
        <v>2.3463346029191346E-3</v>
      </c>
      <c r="Y244" s="8">
        <f t="shared" si="49"/>
        <v>3.2000000000000028</v>
      </c>
      <c r="Z244" s="8">
        <f t="shared" si="50"/>
        <v>0.33899833205607899</v>
      </c>
      <c r="AA244" s="8">
        <f t="shared" si="51"/>
        <v>0.23463346029191345</v>
      </c>
      <c r="AB244" s="9" t="s">
        <v>295</v>
      </c>
      <c r="AC244">
        <v>60</v>
      </c>
      <c r="AD244">
        <v>30</v>
      </c>
    </row>
    <row r="245" spans="1:30" x14ac:dyDescent="0.2">
      <c r="A245" t="str">
        <f t="shared" si="52"/>
        <v>RK1Cd</v>
      </c>
      <c r="C245" t="s">
        <v>23</v>
      </c>
      <c r="D245" t="s">
        <v>301</v>
      </c>
      <c r="E245" t="s">
        <v>149</v>
      </c>
      <c r="F245" t="s">
        <v>221</v>
      </c>
      <c r="G245">
        <v>2018</v>
      </c>
      <c r="H245">
        <v>18</v>
      </c>
      <c r="I245" t="s">
        <v>299</v>
      </c>
      <c r="J245" s="2" t="s">
        <v>317</v>
      </c>
      <c r="K245" s="2" t="s">
        <v>131</v>
      </c>
      <c r="M245">
        <v>225.44</v>
      </c>
      <c r="N245">
        <v>115.59</v>
      </c>
      <c r="O245">
        <v>1.56</v>
      </c>
      <c r="P245" s="8">
        <f t="shared" si="54"/>
        <v>96.334297991756543</v>
      </c>
      <c r="Q245" s="10">
        <f t="shared" si="55"/>
        <v>114.03</v>
      </c>
      <c r="R245" s="10">
        <v>1E-3</v>
      </c>
      <c r="S245" s="8">
        <v>5</v>
      </c>
      <c r="T245" s="10">
        <v>4.6500000000000004</v>
      </c>
      <c r="U245" s="8">
        <f t="shared" si="46"/>
        <v>0.34999999999999964</v>
      </c>
      <c r="V245" s="8">
        <f t="shared" si="47"/>
        <v>6.9999999999999923E-2</v>
      </c>
      <c r="W245" s="8">
        <f t="shared" si="48"/>
        <v>8.7696220292905383E-6</v>
      </c>
      <c r="X245" s="8">
        <f>W245*'Soil resampling and MOM'!$J$26</f>
        <v>6.0697843252050088E-6</v>
      </c>
      <c r="Y245" s="8">
        <f t="shared" si="49"/>
        <v>6.999999999999992</v>
      </c>
      <c r="Z245" s="8">
        <f t="shared" si="50"/>
        <v>8.7696220292905378E-4</v>
      </c>
      <c r="AA245" s="8">
        <f t="shared" si="51"/>
        <v>6.0697843252050085E-4</v>
      </c>
      <c r="AB245" s="9" t="s">
        <v>301</v>
      </c>
      <c r="AC245">
        <v>30</v>
      </c>
      <c r="AD245">
        <v>50</v>
      </c>
    </row>
    <row r="246" spans="1:30" x14ac:dyDescent="0.2">
      <c r="A246" t="str">
        <f t="shared" si="52"/>
        <v>RK2Ca</v>
      </c>
      <c r="C246" t="s">
        <v>23</v>
      </c>
      <c r="D246" t="s">
        <v>301</v>
      </c>
      <c r="E246" t="s">
        <v>150</v>
      </c>
      <c r="F246" t="s">
        <v>134</v>
      </c>
      <c r="G246">
        <v>2018</v>
      </c>
      <c r="H246">
        <v>18</v>
      </c>
      <c r="I246" t="s">
        <v>299</v>
      </c>
      <c r="J246" s="2" t="s">
        <v>317</v>
      </c>
      <c r="K246" s="2" t="s">
        <v>131</v>
      </c>
      <c r="M246">
        <v>324.66000000000003</v>
      </c>
      <c r="N246">
        <v>203.55</v>
      </c>
      <c r="O246">
        <v>1.82</v>
      </c>
      <c r="P246" s="8">
        <f t="shared" si="54"/>
        <v>60.035691270510092</v>
      </c>
      <c r="Q246" s="10">
        <f t="shared" si="55"/>
        <v>201.73000000000002</v>
      </c>
      <c r="R246" s="10">
        <v>4.1000000000000002E-2</v>
      </c>
      <c r="S246" s="8">
        <v>5</v>
      </c>
      <c r="T246" s="10">
        <v>4.7619999999999996</v>
      </c>
      <c r="U246" s="8">
        <f t="shared" si="46"/>
        <v>0.23800000000000043</v>
      </c>
      <c r="V246" s="8">
        <f t="shared" si="47"/>
        <v>4.7600000000000087E-2</v>
      </c>
      <c r="W246" s="8">
        <f t="shared" si="48"/>
        <v>2.0324195707133297E-4</v>
      </c>
      <c r="X246" s="8">
        <f>W246*'Soil resampling and MOM'!$J$26</f>
        <v>1.406713814044922E-4</v>
      </c>
      <c r="Y246" s="8">
        <f t="shared" si="49"/>
        <v>4.7600000000000087</v>
      </c>
      <c r="Z246" s="8">
        <f t="shared" si="50"/>
        <v>2.0324195707133296E-2</v>
      </c>
      <c r="AA246" s="8">
        <f t="shared" si="51"/>
        <v>1.406713814044922E-2</v>
      </c>
      <c r="AB246" s="9" t="s">
        <v>301</v>
      </c>
      <c r="AC246">
        <v>30</v>
      </c>
      <c r="AD246">
        <v>50</v>
      </c>
    </row>
    <row r="247" spans="1:30" x14ac:dyDescent="0.2">
      <c r="A247" t="str">
        <f t="shared" si="52"/>
        <v>RK2Cb</v>
      </c>
      <c r="C247" t="s">
        <v>23</v>
      </c>
      <c r="D247" t="s">
        <v>301</v>
      </c>
      <c r="E247" t="s">
        <v>150</v>
      </c>
      <c r="F247" t="s">
        <v>135</v>
      </c>
      <c r="G247">
        <v>2018</v>
      </c>
      <c r="H247">
        <v>18</v>
      </c>
      <c r="I247" t="s">
        <v>299</v>
      </c>
      <c r="J247" s="2" t="s">
        <v>317</v>
      </c>
      <c r="K247" s="2" t="s">
        <v>131</v>
      </c>
      <c r="M247">
        <v>294.8</v>
      </c>
      <c r="N247">
        <v>202.99</v>
      </c>
      <c r="O247">
        <v>2.8</v>
      </c>
      <c r="P247" s="8">
        <f t="shared" si="54"/>
        <v>45.861431639942055</v>
      </c>
      <c r="Q247" s="10">
        <f t="shared" si="55"/>
        <v>200.19</v>
      </c>
      <c r="R247" s="10">
        <v>0.192</v>
      </c>
      <c r="S247" s="8">
        <v>5</v>
      </c>
      <c r="T247" s="10">
        <v>4.827</v>
      </c>
      <c r="U247" s="8">
        <f t="shared" si="46"/>
        <v>0.17300000000000004</v>
      </c>
      <c r="V247" s="8">
        <f t="shared" si="47"/>
        <v>3.4600000000000006E-2</v>
      </c>
      <c r="W247" s="8">
        <f t="shared" si="48"/>
        <v>9.5908886557770118E-4</v>
      </c>
      <c r="X247" s="8">
        <f>W247*'Soil resampling and MOM'!$J$26</f>
        <v>6.638213760317719E-4</v>
      </c>
      <c r="Y247" s="8">
        <f t="shared" si="49"/>
        <v>3.4600000000000004</v>
      </c>
      <c r="Z247" s="8">
        <f t="shared" si="50"/>
        <v>9.5908886557770121E-2</v>
      </c>
      <c r="AA247" s="8">
        <f t="shared" si="51"/>
        <v>6.6382137603177183E-2</v>
      </c>
      <c r="AB247" s="9" t="s">
        <v>295</v>
      </c>
      <c r="AC247">
        <v>60</v>
      </c>
      <c r="AD247">
        <v>30</v>
      </c>
    </row>
    <row r="248" spans="1:30" x14ac:dyDescent="0.2">
      <c r="A248" t="str">
        <f t="shared" si="52"/>
        <v>RK2Cc</v>
      </c>
      <c r="C248" t="s">
        <v>23</v>
      </c>
      <c r="D248" t="s">
        <v>301</v>
      </c>
      <c r="E248" t="s">
        <v>150</v>
      </c>
      <c r="F248" t="s">
        <v>220</v>
      </c>
      <c r="G248">
        <v>2018</v>
      </c>
      <c r="H248">
        <v>18</v>
      </c>
      <c r="I248" t="s">
        <v>299</v>
      </c>
      <c r="J248" s="2" t="s">
        <v>317</v>
      </c>
      <c r="K248" s="2" t="s">
        <v>131</v>
      </c>
      <c r="M248">
        <v>323.79000000000002</v>
      </c>
      <c r="N248">
        <v>220.07</v>
      </c>
      <c r="O248">
        <v>2.34</v>
      </c>
      <c r="P248" s="8">
        <f t="shared" si="54"/>
        <v>47.63698158269419</v>
      </c>
      <c r="Q248" s="10">
        <f t="shared" si="55"/>
        <v>217.73</v>
      </c>
      <c r="R248" s="10">
        <v>0.253</v>
      </c>
      <c r="S248" s="8">
        <v>5</v>
      </c>
      <c r="T248" s="10">
        <v>4.82</v>
      </c>
      <c r="U248" s="8">
        <f t="shared" si="46"/>
        <v>0.17999999999999972</v>
      </c>
      <c r="V248" s="8">
        <f t="shared" si="47"/>
        <v>3.5999999999999942E-2</v>
      </c>
      <c r="W248" s="8">
        <f t="shared" si="48"/>
        <v>1.1619896201717724E-3</v>
      </c>
      <c r="X248" s="8">
        <f>W248*'Soil resampling and MOM'!$J$26</f>
        <v>8.0425659840440528E-4</v>
      </c>
      <c r="Y248" s="8">
        <f t="shared" si="49"/>
        <v>3.5999999999999943</v>
      </c>
      <c r="Z248" s="8">
        <f t="shared" si="50"/>
        <v>0.11619896201717725</v>
      </c>
      <c r="AA248" s="8">
        <f t="shared" si="51"/>
        <v>8.0425659840440533E-2</v>
      </c>
      <c r="AB248" s="9" t="s">
        <v>295</v>
      </c>
      <c r="AC248">
        <v>60</v>
      </c>
      <c r="AD248">
        <v>30</v>
      </c>
    </row>
    <row r="249" spans="1:30" x14ac:dyDescent="0.2">
      <c r="A249" t="str">
        <f t="shared" si="52"/>
        <v>RK2Cd</v>
      </c>
      <c r="C249" t="s">
        <v>23</v>
      </c>
      <c r="D249" t="s">
        <v>301</v>
      </c>
      <c r="E249" t="s">
        <v>150</v>
      </c>
      <c r="F249" t="s">
        <v>221</v>
      </c>
      <c r="G249">
        <v>2018</v>
      </c>
      <c r="H249">
        <v>18</v>
      </c>
      <c r="I249" t="s">
        <v>299</v>
      </c>
      <c r="J249" s="2" t="s">
        <v>317</v>
      </c>
      <c r="K249" s="2" t="s">
        <v>131</v>
      </c>
      <c r="M249">
        <v>246.04</v>
      </c>
      <c r="N249">
        <v>144.82</v>
      </c>
      <c r="O249">
        <v>1.71</v>
      </c>
      <c r="P249" s="8">
        <f t="shared" si="54"/>
        <v>70.728810006288882</v>
      </c>
      <c r="Q249" s="10">
        <f t="shared" si="55"/>
        <v>143.10999999999999</v>
      </c>
      <c r="R249" s="10">
        <v>0</v>
      </c>
      <c r="S249" s="8">
        <v>5</v>
      </c>
      <c r="T249" s="10">
        <v>4.7229999999999999</v>
      </c>
      <c r="U249" s="8">
        <f t="shared" si="46"/>
        <v>0.27700000000000014</v>
      </c>
      <c r="V249" s="8">
        <f t="shared" si="47"/>
        <v>5.5400000000000026E-2</v>
      </c>
      <c r="W249" s="8">
        <f t="shared" si="48"/>
        <v>0</v>
      </c>
      <c r="X249" s="8">
        <f>W249*'Soil resampling and MOM'!$J$26</f>
        <v>0</v>
      </c>
      <c r="Y249" s="8">
        <f t="shared" si="49"/>
        <v>5.5400000000000027</v>
      </c>
      <c r="Z249" s="8">
        <f t="shared" si="50"/>
        <v>0</v>
      </c>
      <c r="AA249" s="8">
        <f t="shared" si="51"/>
        <v>0</v>
      </c>
      <c r="AB249" s="9" t="s">
        <v>301</v>
      </c>
      <c r="AC249">
        <v>30</v>
      </c>
      <c r="AD249">
        <v>50</v>
      </c>
    </row>
    <row r="250" spans="1:30" x14ac:dyDescent="0.2">
      <c r="A250" t="str">
        <f t="shared" si="52"/>
        <v>RK3Ca</v>
      </c>
      <c r="C250" t="s">
        <v>23</v>
      </c>
      <c r="D250" t="s">
        <v>301</v>
      </c>
      <c r="E250" t="s">
        <v>151</v>
      </c>
      <c r="F250" t="s">
        <v>134</v>
      </c>
      <c r="G250">
        <v>2018</v>
      </c>
      <c r="H250">
        <v>18</v>
      </c>
      <c r="I250" t="s">
        <v>299</v>
      </c>
      <c r="J250" s="2" t="s">
        <v>317</v>
      </c>
      <c r="K250" s="2" t="s">
        <v>131</v>
      </c>
      <c r="M250">
        <v>261.05</v>
      </c>
      <c r="N250">
        <v>156.87</v>
      </c>
      <c r="O250">
        <v>1.57</v>
      </c>
      <c r="P250" s="8">
        <f t="shared" si="54"/>
        <v>67.083065035415331</v>
      </c>
      <c r="Q250" s="10">
        <f t="shared" si="55"/>
        <v>155.30000000000001</v>
      </c>
      <c r="R250" s="10">
        <v>0.747</v>
      </c>
      <c r="S250" s="8">
        <v>5</v>
      </c>
      <c r="T250" s="10">
        <v>4.7320000000000002</v>
      </c>
      <c r="U250" s="8">
        <f t="shared" si="46"/>
        <v>0.26799999999999979</v>
      </c>
      <c r="V250" s="8">
        <f t="shared" si="47"/>
        <v>5.359999999999996E-2</v>
      </c>
      <c r="W250" s="8">
        <f t="shared" si="48"/>
        <v>4.8100450740502249E-3</v>
      </c>
      <c r="X250" s="8">
        <f>W250*'Soil resampling and MOM'!$J$26</f>
        <v>3.3292126042017765E-3</v>
      </c>
      <c r="Y250" s="8">
        <f t="shared" si="49"/>
        <v>5.3599999999999959</v>
      </c>
      <c r="Z250" s="8">
        <f t="shared" si="50"/>
        <v>0.48100450740502249</v>
      </c>
      <c r="AA250" s="8">
        <f t="shared" si="51"/>
        <v>0.33292126042017767</v>
      </c>
      <c r="AB250" s="9" t="s">
        <v>295</v>
      </c>
      <c r="AC250">
        <v>60</v>
      </c>
      <c r="AD250">
        <v>30</v>
      </c>
    </row>
    <row r="251" spans="1:30" x14ac:dyDescent="0.2">
      <c r="A251" t="str">
        <f t="shared" si="52"/>
        <v>RK3Cb</v>
      </c>
      <c r="C251" t="s">
        <v>23</v>
      </c>
      <c r="D251" t="s">
        <v>301</v>
      </c>
      <c r="E251" t="s">
        <v>151</v>
      </c>
      <c r="F251" t="s">
        <v>135</v>
      </c>
      <c r="G251">
        <v>2018</v>
      </c>
      <c r="H251">
        <v>18</v>
      </c>
      <c r="I251" t="s">
        <v>299</v>
      </c>
      <c r="J251" s="2" t="s">
        <v>317</v>
      </c>
      <c r="K251" s="2" t="s">
        <v>131</v>
      </c>
      <c r="M251">
        <v>291.83</v>
      </c>
      <c r="N251">
        <v>169.71</v>
      </c>
      <c r="O251">
        <v>2.33</v>
      </c>
      <c r="P251" s="8">
        <f t="shared" si="54"/>
        <v>72.959732345561008</v>
      </c>
      <c r="Q251" s="10">
        <f t="shared" si="55"/>
        <v>167.38</v>
      </c>
      <c r="R251" s="10">
        <v>0.95399999999999996</v>
      </c>
      <c r="S251" s="8">
        <v>5</v>
      </c>
      <c r="T251" s="10">
        <v>4.7309999999999999</v>
      </c>
      <c r="U251" s="8">
        <f t="shared" si="46"/>
        <v>0.26900000000000013</v>
      </c>
      <c r="V251" s="8">
        <f t="shared" si="47"/>
        <v>5.3800000000000028E-2</v>
      </c>
      <c r="W251" s="8">
        <f t="shared" si="48"/>
        <v>5.699605687656829E-3</v>
      </c>
      <c r="X251" s="8">
        <f>W251*'Soil resampling and MOM'!$J$26</f>
        <v>3.9449108692757992E-3</v>
      </c>
      <c r="Y251" s="8">
        <f t="shared" si="49"/>
        <v>5.3800000000000026</v>
      </c>
      <c r="Z251" s="8">
        <f t="shared" si="50"/>
        <v>0.56996056876568291</v>
      </c>
      <c r="AA251" s="8">
        <f t="shared" si="51"/>
        <v>0.39449108692757989</v>
      </c>
      <c r="AB251" s="9" t="s">
        <v>295</v>
      </c>
      <c r="AC251">
        <v>60</v>
      </c>
      <c r="AD251">
        <v>30</v>
      </c>
    </row>
    <row r="252" spans="1:30" x14ac:dyDescent="0.2">
      <c r="A252" t="str">
        <f t="shared" si="52"/>
        <v>RK3Cc</v>
      </c>
      <c r="C252" t="s">
        <v>23</v>
      </c>
      <c r="D252" t="s">
        <v>301</v>
      </c>
      <c r="E252" t="s">
        <v>151</v>
      </c>
      <c r="F252" t="s">
        <v>220</v>
      </c>
      <c r="G252">
        <v>2018</v>
      </c>
      <c r="H252">
        <v>18</v>
      </c>
      <c r="I252" t="s">
        <v>299</v>
      </c>
      <c r="J252" s="2" t="s">
        <v>317</v>
      </c>
      <c r="K252" s="2" t="s">
        <v>131</v>
      </c>
      <c r="M252">
        <v>251.72</v>
      </c>
      <c r="N252">
        <v>148.03</v>
      </c>
      <c r="O252">
        <v>1.8</v>
      </c>
      <c r="P252" s="8">
        <f t="shared" si="54"/>
        <v>70.908842234835532</v>
      </c>
      <c r="Q252" s="10">
        <f t="shared" si="55"/>
        <v>146.22999999999999</v>
      </c>
      <c r="R252" s="10">
        <v>0.35199999999999998</v>
      </c>
      <c r="S252" s="8">
        <v>5</v>
      </c>
      <c r="T252" s="10">
        <v>4.7279999999999998</v>
      </c>
      <c r="U252" s="8">
        <f t="shared" si="46"/>
        <v>0.27200000000000024</v>
      </c>
      <c r="V252" s="8">
        <f t="shared" si="47"/>
        <v>5.4400000000000046E-2</v>
      </c>
      <c r="W252" s="8">
        <f t="shared" si="48"/>
        <v>2.4071667920399372E-3</v>
      </c>
      <c r="X252" s="8">
        <f>W252*'Soil resampling and MOM'!$J$26</f>
        <v>1.6660904214203705E-3</v>
      </c>
      <c r="Y252" s="8">
        <f t="shared" si="49"/>
        <v>5.4400000000000048</v>
      </c>
      <c r="Z252" s="8">
        <f t="shared" si="50"/>
        <v>0.24071667920399373</v>
      </c>
      <c r="AA252" s="8">
        <f t="shared" si="51"/>
        <v>0.16660904214203703</v>
      </c>
      <c r="AB252" s="9" t="s">
        <v>296</v>
      </c>
      <c r="AC252">
        <v>60</v>
      </c>
      <c r="AD252">
        <v>10</v>
      </c>
    </row>
    <row r="253" spans="1:30" x14ac:dyDescent="0.2">
      <c r="A253" t="str">
        <f t="shared" si="52"/>
        <v>RK3Cd</v>
      </c>
      <c r="C253" t="s">
        <v>23</v>
      </c>
      <c r="D253" t="s">
        <v>301</v>
      </c>
      <c r="E253" t="s">
        <v>151</v>
      </c>
      <c r="F253" t="s">
        <v>221</v>
      </c>
      <c r="G253">
        <v>2018</v>
      </c>
      <c r="H253">
        <v>18</v>
      </c>
      <c r="I253" t="s">
        <v>299</v>
      </c>
      <c r="J253" s="2" t="s">
        <v>317</v>
      </c>
      <c r="K253" s="2" t="s">
        <v>131</v>
      </c>
      <c r="M253">
        <v>224.53</v>
      </c>
      <c r="N253">
        <v>133.55000000000001</v>
      </c>
      <c r="O253">
        <v>1.87</v>
      </c>
      <c r="P253" s="8">
        <f t="shared" si="54"/>
        <v>69.091737545564996</v>
      </c>
      <c r="Q253" s="10">
        <f t="shared" si="55"/>
        <v>131.68</v>
      </c>
      <c r="R253" s="10">
        <v>0.72699999999999998</v>
      </c>
      <c r="S253" s="8">
        <v>5</v>
      </c>
      <c r="T253" s="10">
        <v>4.7640000000000002</v>
      </c>
      <c r="U253" s="8">
        <f t="shared" si="46"/>
        <v>0.23599999999999977</v>
      </c>
      <c r="V253" s="8">
        <f t="shared" si="47"/>
        <v>4.719999999999995E-2</v>
      </c>
      <c r="W253" s="8">
        <f t="shared" si="48"/>
        <v>5.520959902794653E-3</v>
      </c>
      <c r="X253" s="8">
        <f>W253*'Soil resampling and MOM'!$J$26</f>
        <v>3.8212634211761344E-3</v>
      </c>
      <c r="Y253" s="8">
        <f t="shared" si="49"/>
        <v>4.7199999999999953</v>
      </c>
      <c r="Z253" s="8">
        <f t="shared" si="50"/>
        <v>0.55209599027946532</v>
      </c>
      <c r="AA253" s="8">
        <f t="shared" si="51"/>
        <v>0.38212634211761343</v>
      </c>
      <c r="AB253" s="9" t="s">
        <v>295</v>
      </c>
      <c r="AC253">
        <v>60</v>
      </c>
      <c r="AD253">
        <v>30</v>
      </c>
    </row>
    <row r="254" spans="1:30" x14ac:dyDescent="0.2">
      <c r="A254" t="str">
        <f t="shared" si="52"/>
        <v>RK4Ca</v>
      </c>
      <c r="C254" t="s">
        <v>23</v>
      </c>
      <c r="D254" t="s">
        <v>301</v>
      </c>
      <c r="E254" t="s">
        <v>152</v>
      </c>
      <c r="F254" t="s">
        <v>134</v>
      </c>
      <c r="G254">
        <v>2018</v>
      </c>
      <c r="H254">
        <v>18</v>
      </c>
      <c r="I254" t="s">
        <v>299</v>
      </c>
      <c r="J254" s="2" t="s">
        <v>317</v>
      </c>
      <c r="K254" s="2" t="s">
        <v>131</v>
      </c>
      <c r="M254">
        <v>210.78</v>
      </c>
      <c r="N254">
        <v>127.44</v>
      </c>
      <c r="O254">
        <v>1.67</v>
      </c>
      <c r="P254" s="8">
        <f t="shared" ref="P254:P285" si="56">((M254-O254)-(N254-O254))/(N254-O254)*100</f>
        <v>66.263814900214697</v>
      </c>
      <c r="Q254" s="10">
        <f t="shared" si="55"/>
        <v>125.77</v>
      </c>
      <c r="R254" s="10">
        <v>0.23799999999999999</v>
      </c>
      <c r="S254" s="8">
        <v>5</v>
      </c>
      <c r="T254" s="10">
        <v>4.7590000000000003</v>
      </c>
      <c r="U254" s="8">
        <f t="shared" ref="U254:U317" si="57">S254-T254</f>
        <v>0.24099999999999966</v>
      </c>
      <c r="V254" s="8">
        <f t="shared" ref="V254:V317" si="58">U254/S254</f>
        <v>4.819999999999993E-2</v>
      </c>
      <c r="W254" s="8">
        <f t="shared" ref="W254:W317" si="59">R254/Q254</f>
        <v>1.8923431660968434E-3</v>
      </c>
      <c r="X254" s="8">
        <f>W254*'Soil resampling and MOM'!$J$26</f>
        <v>1.3097616806197364E-3</v>
      </c>
      <c r="Y254" s="8">
        <f t="shared" ref="Y254:Y317" si="60">V254*100</f>
        <v>4.8199999999999932</v>
      </c>
      <c r="Z254" s="8">
        <f t="shared" ref="Z254:Z317" si="61">W254*100</f>
        <v>0.18923431660968434</v>
      </c>
      <c r="AA254" s="8">
        <f t="shared" ref="AA254:AA317" si="62">X254*100</f>
        <v>0.13097616806197362</v>
      </c>
      <c r="AB254" s="9" t="s">
        <v>293</v>
      </c>
      <c r="AC254">
        <v>50</v>
      </c>
      <c r="AD254">
        <v>40</v>
      </c>
    </row>
    <row r="255" spans="1:30" x14ac:dyDescent="0.2">
      <c r="A255" t="str">
        <f t="shared" si="52"/>
        <v>RK4Cb</v>
      </c>
      <c r="C255" t="s">
        <v>23</v>
      </c>
      <c r="D255" t="s">
        <v>301</v>
      </c>
      <c r="E255" t="s">
        <v>152</v>
      </c>
      <c r="F255" t="s">
        <v>135</v>
      </c>
      <c r="G255">
        <v>2018</v>
      </c>
      <c r="H255">
        <v>18</v>
      </c>
      <c r="I255" t="s">
        <v>299</v>
      </c>
      <c r="J255" s="2" t="s">
        <v>317</v>
      </c>
      <c r="K255" s="2" t="s">
        <v>131</v>
      </c>
      <c r="M255">
        <v>199.17</v>
      </c>
      <c r="N255">
        <v>89.93</v>
      </c>
      <c r="O255">
        <v>1.7</v>
      </c>
      <c r="P255" s="8">
        <f t="shared" si="56"/>
        <v>123.81276209905927</v>
      </c>
      <c r="Q255" s="10">
        <f t="shared" si="55"/>
        <v>88.23</v>
      </c>
      <c r="R255" s="10">
        <v>3.0000000000000001E-3</v>
      </c>
      <c r="S255" s="8">
        <v>5</v>
      </c>
      <c r="T255" s="10">
        <v>4.617</v>
      </c>
      <c r="U255" s="8">
        <f t="shared" si="57"/>
        <v>0.38300000000000001</v>
      </c>
      <c r="V255" s="8">
        <f t="shared" si="58"/>
        <v>7.6600000000000001E-2</v>
      </c>
      <c r="W255" s="8">
        <f t="shared" si="59"/>
        <v>3.4002040122407347E-5</v>
      </c>
      <c r="X255" s="8">
        <f>W255*'Soil resampling and MOM'!$J$26</f>
        <v>2.3534087269742507E-5</v>
      </c>
      <c r="Y255" s="8">
        <f t="shared" si="60"/>
        <v>7.66</v>
      </c>
      <c r="Z255" s="8">
        <f t="shared" si="61"/>
        <v>3.4002040122407349E-3</v>
      </c>
      <c r="AA255" s="8">
        <f t="shared" si="62"/>
        <v>2.3534087269742507E-3</v>
      </c>
      <c r="AB255" s="9" t="s">
        <v>301</v>
      </c>
      <c r="AC255">
        <v>30</v>
      </c>
      <c r="AD255">
        <v>50</v>
      </c>
    </row>
    <row r="256" spans="1:30" x14ac:dyDescent="0.2">
      <c r="A256" t="str">
        <f t="shared" si="52"/>
        <v>RK4Cc</v>
      </c>
      <c r="C256" t="s">
        <v>23</v>
      </c>
      <c r="D256" t="s">
        <v>301</v>
      </c>
      <c r="E256" t="s">
        <v>152</v>
      </c>
      <c r="F256" t="s">
        <v>220</v>
      </c>
      <c r="G256">
        <v>2018</v>
      </c>
      <c r="H256">
        <v>18</v>
      </c>
      <c r="I256" t="s">
        <v>299</v>
      </c>
      <c r="J256" s="2" t="s">
        <v>317</v>
      </c>
      <c r="K256" s="2" t="s">
        <v>131</v>
      </c>
      <c r="M256">
        <v>263.08</v>
      </c>
      <c r="N256">
        <v>164.47</v>
      </c>
      <c r="O256">
        <v>1.57</v>
      </c>
      <c r="P256" s="8">
        <f t="shared" si="56"/>
        <v>60.534069981583784</v>
      </c>
      <c r="Q256" s="10">
        <f t="shared" si="55"/>
        <v>162.9</v>
      </c>
      <c r="R256" s="10">
        <v>0.14299999999999999</v>
      </c>
      <c r="S256" s="8">
        <v>5</v>
      </c>
      <c r="T256" s="10">
        <v>4.7789999999999999</v>
      </c>
      <c r="U256" s="8">
        <f t="shared" si="57"/>
        <v>0.22100000000000009</v>
      </c>
      <c r="V256" s="8">
        <f t="shared" si="58"/>
        <v>4.4200000000000017E-2</v>
      </c>
      <c r="W256" s="8">
        <f t="shared" si="59"/>
        <v>8.7783916513198268E-4</v>
      </c>
      <c r="X256" s="8">
        <f>W256*'Soil resampling and MOM'!$J$26</f>
        <v>6.0758541095302129E-4</v>
      </c>
      <c r="Y256" s="8">
        <f t="shared" si="60"/>
        <v>4.4200000000000017</v>
      </c>
      <c r="Z256" s="8">
        <f t="shared" si="61"/>
        <v>8.7783916513198265E-2</v>
      </c>
      <c r="AA256" s="8">
        <f t="shared" si="62"/>
        <v>6.0758541095302127E-2</v>
      </c>
      <c r="AB256" s="9" t="s">
        <v>295</v>
      </c>
      <c r="AC256">
        <v>60</v>
      </c>
      <c r="AD256">
        <v>30</v>
      </c>
    </row>
    <row r="257" spans="1:30" x14ac:dyDescent="0.2">
      <c r="A257" t="str">
        <f t="shared" si="52"/>
        <v>RK4Cd</v>
      </c>
      <c r="C257" t="s">
        <v>23</v>
      </c>
      <c r="D257" t="s">
        <v>301</v>
      </c>
      <c r="E257" t="s">
        <v>152</v>
      </c>
      <c r="F257" t="s">
        <v>221</v>
      </c>
      <c r="G257">
        <v>2018</v>
      </c>
      <c r="H257">
        <v>18</v>
      </c>
      <c r="I257" t="s">
        <v>299</v>
      </c>
      <c r="J257" s="2" t="s">
        <v>317</v>
      </c>
      <c r="K257" s="2" t="s">
        <v>131</v>
      </c>
      <c r="M257">
        <v>278.19</v>
      </c>
      <c r="N257">
        <v>169.88</v>
      </c>
      <c r="O257">
        <v>1.6</v>
      </c>
      <c r="P257" s="8">
        <f t="shared" si="56"/>
        <v>64.3629664844307</v>
      </c>
      <c r="Q257" s="10">
        <f t="shared" si="55"/>
        <v>168.28</v>
      </c>
      <c r="R257" s="10">
        <v>0.08</v>
      </c>
      <c r="S257" s="8">
        <v>5</v>
      </c>
      <c r="T257" s="10">
        <v>4.7699999999999996</v>
      </c>
      <c r="U257" s="8">
        <f t="shared" si="57"/>
        <v>0.23000000000000043</v>
      </c>
      <c r="V257" s="8">
        <f t="shared" si="58"/>
        <v>4.6000000000000082E-2</v>
      </c>
      <c r="W257" s="8">
        <f t="shared" si="59"/>
        <v>4.7539814594723079E-4</v>
      </c>
      <c r="X257" s="8">
        <f>W257*'Soil resampling and MOM'!$J$26</f>
        <v>3.2904088737966585E-4</v>
      </c>
      <c r="Y257" s="8">
        <f t="shared" si="60"/>
        <v>4.6000000000000085</v>
      </c>
      <c r="Z257" s="8">
        <f t="shared" si="61"/>
        <v>4.7539814594723076E-2</v>
      </c>
      <c r="AA257" s="8">
        <f t="shared" si="62"/>
        <v>3.2904088737966582E-2</v>
      </c>
      <c r="AB257" s="9" t="s">
        <v>295</v>
      </c>
      <c r="AC257">
        <v>60</v>
      </c>
      <c r="AD257">
        <v>30</v>
      </c>
    </row>
    <row r="258" spans="1:30" x14ac:dyDescent="0.2">
      <c r="A258" t="str">
        <f t="shared" ref="A258:A321" si="63">E258&amp;D258&amp;F258</f>
        <v>DM1Ea</v>
      </c>
      <c r="C258" t="s">
        <v>24</v>
      </c>
      <c r="D258" t="s">
        <v>302</v>
      </c>
      <c r="E258" t="s">
        <v>145</v>
      </c>
      <c r="F258" t="s">
        <v>134</v>
      </c>
      <c r="G258">
        <v>2018</v>
      </c>
      <c r="H258">
        <v>18</v>
      </c>
      <c r="I258" t="s">
        <v>299</v>
      </c>
      <c r="J258" s="2" t="s">
        <v>317</v>
      </c>
      <c r="K258" s="2" t="s">
        <v>132</v>
      </c>
      <c r="M258">
        <v>290.5</v>
      </c>
      <c r="N258">
        <v>181.42</v>
      </c>
      <c r="O258">
        <v>1.56</v>
      </c>
      <c r="P258" s="8">
        <f t="shared" si="56"/>
        <v>60.647170021127565</v>
      </c>
      <c r="Q258" s="10">
        <f t="shared" ref="Q258:Q289" si="64">N258-O258</f>
        <v>179.85999999999999</v>
      </c>
      <c r="R258" s="10">
        <v>0.39900000000000002</v>
      </c>
      <c r="S258" s="8">
        <v>5</v>
      </c>
      <c r="T258" s="10">
        <v>4.7370000000000001</v>
      </c>
      <c r="U258" s="8">
        <f t="shared" si="57"/>
        <v>0.2629999999999999</v>
      </c>
      <c r="V258" s="8">
        <f t="shared" si="58"/>
        <v>5.259999999999998E-2</v>
      </c>
      <c r="W258" s="8">
        <f t="shared" si="59"/>
        <v>2.2183920827310135E-3</v>
      </c>
      <c r="X258" s="8">
        <f>W258*'Soil resampling and MOM'!$J$26</f>
        <v>1.5354323648095617E-3</v>
      </c>
      <c r="Y258" s="8">
        <f t="shared" si="60"/>
        <v>5.259999999999998</v>
      </c>
      <c r="Z258" s="8">
        <f t="shared" si="61"/>
        <v>0.22183920827310136</v>
      </c>
      <c r="AA258" s="8">
        <f t="shared" si="62"/>
        <v>0.15354323648095616</v>
      </c>
      <c r="AB258" s="9" t="s">
        <v>295</v>
      </c>
      <c r="AC258">
        <v>60</v>
      </c>
      <c r="AD258">
        <v>30</v>
      </c>
    </row>
    <row r="259" spans="1:30" x14ac:dyDescent="0.2">
      <c r="A259" t="str">
        <f t="shared" si="63"/>
        <v>DM1Eb</v>
      </c>
      <c r="C259" t="s">
        <v>24</v>
      </c>
      <c r="D259" t="s">
        <v>302</v>
      </c>
      <c r="E259" t="s">
        <v>145</v>
      </c>
      <c r="F259" t="s">
        <v>135</v>
      </c>
      <c r="G259">
        <v>2018</v>
      </c>
      <c r="H259">
        <v>18</v>
      </c>
      <c r="I259" t="s">
        <v>299</v>
      </c>
      <c r="J259" s="2" t="s">
        <v>317</v>
      </c>
      <c r="K259" s="2" t="s">
        <v>132</v>
      </c>
      <c r="M259">
        <v>303.13</v>
      </c>
      <c r="N259">
        <v>213.78</v>
      </c>
      <c r="O259">
        <v>1.6</v>
      </c>
      <c r="P259" s="8">
        <f t="shared" si="56"/>
        <v>42.110472240550457</v>
      </c>
      <c r="Q259" s="10">
        <f t="shared" si="64"/>
        <v>212.18</v>
      </c>
      <c r="R259" s="10">
        <v>0.20699999999999999</v>
      </c>
      <c r="S259" s="8">
        <v>5</v>
      </c>
      <c r="T259" s="10">
        <v>4.8140000000000001</v>
      </c>
      <c r="U259" s="8">
        <f t="shared" si="57"/>
        <v>0.18599999999999994</v>
      </c>
      <c r="V259" s="8">
        <f t="shared" si="58"/>
        <v>3.719999999999999E-2</v>
      </c>
      <c r="W259" s="8">
        <f t="shared" si="59"/>
        <v>9.7558676595343573E-4</v>
      </c>
      <c r="X259" s="8">
        <f>W259*'Soil resampling and MOM'!$J$26</f>
        <v>6.7524019166201961E-4</v>
      </c>
      <c r="Y259" s="8">
        <f t="shared" si="60"/>
        <v>3.7199999999999989</v>
      </c>
      <c r="Z259" s="8">
        <f t="shared" si="61"/>
        <v>9.7558676595343577E-2</v>
      </c>
      <c r="AA259" s="8">
        <f t="shared" si="62"/>
        <v>6.752401916620196E-2</v>
      </c>
      <c r="AB259" s="9" t="s">
        <v>296</v>
      </c>
      <c r="AC259">
        <v>60</v>
      </c>
      <c r="AD259">
        <v>10</v>
      </c>
    </row>
    <row r="260" spans="1:30" x14ac:dyDescent="0.2">
      <c r="A260" t="str">
        <f t="shared" si="63"/>
        <v>DM1Ec</v>
      </c>
      <c r="C260" t="s">
        <v>24</v>
      </c>
      <c r="D260" t="s">
        <v>302</v>
      </c>
      <c r="E260" t="s">
        <v>145</v>
      </c>
      <c r="F260" t="s">
        <v>220</v>
      </c>
      <c r="G260">
        <v>2018</v>
      </c>
      <c r="H260">
        <v>18</v>
      </c>
      <c r="I260" t="s">
        <v>299</v>
      </c>
      <c r="J260" s="2" t="s">
        <v>317</v>
      </c>
      <c r="K260" s="2" t="s">
        <v>132</v>
      </c>
      <c r="M260">
        <v>307.27999999999997</v>
      </c>
      <c r="N260">
        <v>218.59</v>
      </c>
      <c r="O260">
        <v>1.69</v>
      </c>
      <c r="P260" s="8">
        <f t="shared" si="56"/>
        <v>40.889810972798507</v>
      </c>
      <c r="Q260" s="10">
        <f t="shared" si="64"/>
        <v>216.9</v>
      </c>
      <c r="R260" s="10">
        <v>0.36399999999999999</v>
      </c>
      <c r="S260" s="8">
        <v>5</v>
      </c>
      <c r="T260" s="10">
        <v>4.8079999999999998</v>
      </c>
      <c r="U260" s="8">
        <f t="shared" si="57"/>
        <v>0.19200000000000017</v>
      </c>
      <c r="V260" s="8">
        <f t="shared" si="58"/>
        <v>3.8400000000000031E-2</v>
      </c>
      <c r="W260" s="8">
        <f t="shared" si="59"/>
        <v>1.6781927155371137E-3</v>
      </c>
      <c r="X260" s="8">
        <f>W260*'Soil resampling and MOM'!$J$26</f>
        <v>1.1615401217313888E-3</v>
      </c>
      <c r="Y260" s="8">
        <f t="shared" si="60"/>
        <v>3.840000000000003</v>
      </c>
      <c r="Z260" s="8">
        <f t="shared" si="61"/>
        <v>0.16781927155371137</v>
      </c>
      <c r="AA260" s="8">
        <f t="shared" si="62"/>
        <v>0.11615401217313888</v>
      </c>
      <c r="AB260" s="9" t="s">
        <v>424</v>
      </c>
      <c r="AC260">
        <v>80</v>
      </c>
      <c r="AD260">
        <v>10</v>
      </c>
    </row>
    <row r="261" spans="1:30" x14ac:dyDescent="0.2">
      <c r="A261" t="str">
        <f t="shared" si="63"/>
        <v>DM1Ed</v>
      </c>
      <c r="C261" t="s">
        <v>24</v>
      </c>
      <c r="D261" t="s">
        <v>302</v>
      </c>
      <c r="E261" t="s">
        <v>145</v>
      </c>
      <c r="F261" t="s">
        <v>221</v>
      </c>
      <c r="G261">
        <v>2018</v>
      </c>
      <c r="H261">
        <v>18</v>
      </c>
      <c r="I261" t="s">
        <v>299</v>
      </c>
      <c r="J261" s="2" t="s">
        <v>317</v>
      </c>
      <c r="K261" s="2" t="s">
        <v>132</v>
      </c>
      <c r="M261">
        <v>323.20999999999998</v>
      </c>
      <c r="N261">
        <v>228.44</v>
      </c>
      <c r="O261">
        <v>1.82</v>
      </c>
      <c r="P261" s="8">
        <f t="shared" si="56"/>
        <v>41.818903891977747</v>
      </c>
      <c r="Q261" s="10">
        <f t="shared" si="64"/>
        <v>226.62</v>
      </c>
      <c r="R261" s="10">
        <v>0.374</v>
      </c>
      <c r="S261" s="8">
        <v>5</v>
      </c>
      <c r="T261" s="10">
        <v>4.8259999999999996</v>
      </c>
      <c r="U261" s="8">
        <f t="shared" si="57"/>
        <v>0.17400000000000038</v>
      </c>
      <c r="V261" s="8">
        <f t="shared" si="58"/>
        <v>3.4800000000000074E-2</v>
      </c>
      <c r="W261" s="8">
        <f t="shared" si="59"/>
        <v>1.6503397758362015E-3</v>
      </c>
      <c r="X261" s="8">
        <f>W261*'Soil resampling and MOM'!$J$26</f>
        <v>1.1422620574952323E-3</v>
      </c>
      <c r="Y261" s="8">
        <f t="shared" si="60"/>
        <v>3.4800000000000075</v>
      </c>
      <c r="Z261" s="8">
        <f t="shared" si="61"/>
        <v>0.16503397758362015</v>
      </c>
      <c r="AA261" s="8">
        <f t="shared" si="62"/>
        <v>0.11422620574952323</v>
      </c>
      <c r="AB261" s="9" t="s">
        <v>296</v>
      </c>
      <c r="AC261">
        <v>60</v>
      </c>
      <c r="AD261">
        <v>10</v>
      </c>
    </row>
    <row r="262" spans="1:30" x14ac:dyDescent="0.2">
      <c r="A262" t="str">
        <f t="shared" si="63"/>
        <v>DM2Ea</v>
      </c>
      <c r="C262" t="s">
        <v>24</v>
      </c>
      <c r="D262" t="s">
        <v>302</v>
      </c>
      <c r="E262" t="s">
        <v>146</v>
      </c>
      <c r="F262" t="s">
        <v>134</v>
      </c>
      <c r="G262">
        <v>2018</v>
      </c>
      <c r="H262">
        <v>18</v>
      </c>
      <c r="I262" t="s">
        <v>299</v>
      </c>
      <c r="J262" s="2" t="s">
        <v>317</v>
      </c>
      <c r="K262" s="2" t="s">
        <v>132</v>
      </c>
      <c r="M262">
        <v>362.57</v>
      </c>
      <c r="N262">
        <v>270.17</v>
      </c>
      <c r="O262">
        <v>3.35</v>
      </c>
      <c r="P262" s="8">
        <f t="shared" si="56"/>
        <v>34.630087699572734</v>
      </c>
      <c r="Q262" s="10">
        <f t="shared" si="64"/>
        <v>266.82</v>
      </c>
      <c r="R262" s="10">
        <v>0.65400000000000003</v>
      </c>
      <c r="S262" s="8">
        <v>5</v>
      </c>
      <c r="T262" s="10">
        <v>4.944</v>
      </c>
      <c r="U262" s="8">
        <f t="shared" si="57"/>
        <v>5.600000000000005E-2</v>
      </c>
      <c r="V262" s="8">
        <f t="shared" si="58"/>
        <v>1.120000000000001E-2</v>
      </c>
      <c r="W262" s="8">
        <f t="shared" si="59"/>
        <v>2.4510906228918375E-3</v>
      </c>
      <c r="X262" s="8">
        <f>W262*'Soil resampling and MOM'!$J$26</f>
        <v>1.6964917521866622E-3</v>
      </c>
      <c r="Y262" s="8">
        <f t="shared" si="60"/>
        <v>1.120000000000001</v>
      </c>
      <c r="Z262" s="8">
        <f t="shared" si="61"/>
        <v>0.24510906228918375</v>
      </c>
      <c r="AA262" s="8">
        <f t="shared" si="62"/>
        <v>0.16964917521866621</v>
      </c>
      <c r="AB262" s="9" t="s">
        <v>294</v>
      </c>
      <c r="AC262">
        <v>30</v>
      </c>
      <c r="AD262">
        <v>30</v>
      </c>
    </row>
    <row r="263" spans="1:30" x14ac:dyDescent="0.2">
      <c r="A263" t="str">
        <f t="shared" si="63"/>
        <v>DM2Eb</v>
      </c>
      <c r="C263" t="s">
        <v>24</v>
      </c>
      <c r="D263" t="s">
        <v>302</v>
      </c>
      <c r="E263" t="s">
        <v>146</v>
      </c>
      <c r="F263" t="s">
        <v>135</v>
      </c>
      <c r="G263">
        <v>2018</v>
      </c>
      <c r="H263">
        <v>18</v>
      </c>
      <c r="I263" t="s">
        <v>299</v>
      </c>
      <c r="J263" s="2" t="s">
        <v>317</v>
      </c>
      <c r="K263" s="2" t="s">
        <v>132</v>
      </c>
      <c r="M263">
        <v>366.8</v>
      </c>
      <c r="N263">
        <v>269.25</v>
      </c>
      <c r="O263">
        <v>3.74</v>
      </c>
      <c r="P263" s="8">
        <f t="shared" si="56"/>
        <v>36.740612406312387</v>
      </c>
      <c r="Q263" s="10">
        <f t="shared" si="64"/>
        <v>265.51</v>
      </c>
      <c r="R263" s="10">
        <v>0.36499999999999999</v>
      </c>
      <c r="S263" s="8">
        <v>5</v>
      </c>
      <c r="T263" s="10">
        <v>4.8499999999999996</v>
      </c>
      <c r="U263" s="8">
        <f t="shared" si="57"/>
        <v>0.15000000000000036</v>
      </c>
      <c r="V263" s="8">
        <f t="shared" si="58"/>
        <v>3.0000000000000072E-2</v>
      </c>
      <c r="W263" s="8">
        <f t="shared" si="59"/>
        <v>1.3747128168430567E-3</v>
      </c>
      <c r="X263" s="8">
        <f>W263*'Soil resampling and MOM'!$J$26</f>
        <v>9.5149030134511459E-4</v>
      </c>
      <c r="Y263" s="8">
        <f t="shared" si="60"/>
        <v>3.0000000000000071</v>
      </c>
      <c r="Z263" s="8">
        <f t="shared" si="61"/>
        <v>0.13747128168430567</v>
      </c>
      <c r="AA263" s="8">
        <f t="shared" si="62"/>
        <v>9.5149030134511453E-2</v>
      </c>
      <c r="AB263" s="9" t="s">
        <v>294</v>
      </c>
      <c r="AC263">
        <v>30</v>
      </c>
      <c r="AD263">
        <v>30</v>
      </c>
    </row>
    <row r="264" spans="1:30" x14ac:dyDescent="0.2">
      <c r="A264" t="str">
        <f t="shared" si="63"/>
        <v>DM2Ec</v>
      </c>
      <c r="C264" t="s">
        <v>24</v>
      </c>
      <c r="D264" t="s">
        <v>302</v>
      </c>
      <c r="E264" t="s">
        <v>146</v>
      </c>
      <c r="F264" t="s">
        <v>220</v>
      </c>
      <c r="G264">
        <v>2018</v>
      </c>
      <c r="H264">
        <v>18</v>
      </c>
      <c r="I264" t="s">
        <v>299</v>
      </c>
      <c r="J264" s="2" t="s">
        <v>317</v>
      </c>
      <c r="K264" s="2" t="s">
        <v>132</v>
      </c>
      <c r="M264">
        <v>345.55</v>
      </c>
      <c r="N264">
        <v>257.62</v>
      </c>
      <c r="O264">
        <v>1.65</v>
      </c>
      <c r="P264" s="8">
        <f t="shared" si="56"/>
        <v>34.351681837715368</v>
      </c>
      <c r="Q264" s="10">
        <f t="shared" si="64"/>
        <v>255.97</v>
      </c>
      <c r="R264" s="10">
        <v>0.746</v>
      </c>
      <c r="S264" s="8">
        <v>5</v>
      </c>
      <c r="T264" s="10">
        <v>4.8710000000000004</v>
      </c>
      <c r="U264" s="8">
        <f t="shared" si="57"/>
        <v>0.12899999999999956</v>
      </c>
      <c r="V264" s="8">
        <f t="shared" si="58"/>
        <v>2.5799999999999913E-2</v>
      </c>
      <c r="W264" s="8">
        <f t="shared" si="59"/>
        <v>2.9144040317224673E-3</v>
      </c>
      <c r="X264" s="8">
        <f>W264*'Soil resampling and MOM'!$J$26</f>
        <v>2.0171683397504896E-3</v>
      </c>
      <c r="Y264" s="8">
        <f t="shared" si="60"/>
        <v>2.5799999999999912</v>
      </c>
      <c r="Z264" s="8">
        <f t="shared" si="61"/>
        <v>0.29144040317224673</v>
      </c>
      <c r="AA264" s="8">
        <f t="shared" si="62"/>
        <v>0.20171683397504897</v>
      </c>
      <c r="AB264" s="9" t="s">
        <v>295</v>
      </c>
      <c r="AC264">
        <v>60</v>
      </c>
      <c r="AD264">
        <v>30</v>
      </c>
    </row>
    <row r="265" spans="1:30" x14ac:dyDescent="0.2">
      <c r="A265" t="str">
        <f t="shared" si="63"/>
        <v>DM2Ed</v>
      </c>
      <c r="C265" t="s">
        <v>24</v>
      </c>
      <c r="D265" t="s">
        <v>302</v>
      </c>
      <c r="E265" t="s">
        <v>146</v>
      </c>
      <c r="F265" t="s">
        <v>221</v>
      </c>
      <c r="G265">
        <v>2018</v>
      </c>
      <c r="H265">
        <v>18</v>
      </c>
      <c r="I265" t="s">
        <v>299</v>
      </c>
      <c r="J265" s="2" t="s">
        <v>317</v>
      </c>
      <c r="K265" s="2" t="s">
        <v>132</v>
      </c>
      <c r="M265">
        <v>413.97</v>
      </c>
      <c r="N265">
        <v>311.91000000000003</v>
      </c>
      <c r="O265">
        <v>1.8</v>
      </c>
      <c r="P265" s="8">
        <f t="shared" si="56"/>
        <v>32.910902582954435</v>
      </c>
      <c r="Q265" s="10">
        <f t="shared" si="64"/>
        <v>310.11</v>
      </c>
      <c r="R265" s="10">
        <v>0.30599999999999999</v>
      </c>
      <c r="S265" s="8">
        <v>5</v>
      </c>
      <c r="T265" s="10">
        <v>4.9279999999999999</v>
      </c>
      <c r="U265" s="8">
        <f t="shared" si="57"/>
        <v>7.2000000000000064E-2</v>
      </c>
      <c r="V265" s="8">
        <f t="shared" si="58"/>
        <v>1.4400000000000013E-2</v>
      </c>
      <c r="W265" s="8">
        <f t="shared" si="59"/>
        <v>9.8674663828963918E-4</v>
      </c>
      <c r="X265" s="8">
        <f>W265*'Soil resampling and MOM'!$J$26</f>
        <v>6.8296435787480866E-4</v>
      </c>
      <c r="Y265" s="8">
        <f t="shared" si="60"/>
        <v>1.4400000000000013</v>
      </c>
      <c r="Z265" s="8">
        <f t="shared" si="61"/>
        <v>9.8674663828963921E-2</v>
      </c>
      <c r="AA265" s="8">
        <f t="shared" si="62"/>
        <v>6.8296435787480861E-2</v>
      </c>
      <c r="AB265" s="9" t="s">
        <v>296</v>
      </c>
      <c r="AC265">
        <v>60</v>
      </c>
      <c r="AD265">
        <v>10</v>
      </c>
    </row>
    <row r="266" spans="1:30" x14ac:dyDescent="0.2">
      <c r="A266" t="str">
        <f t="shared" si="63"/>
        <v>DM3Ea</v>
      </c>
      <c r="C266" t="s">
        <v>24</v>
      </c>
      <c r="D266" t="s">
        <v>302</v>
      </c>
      <c r="E266" t="s">
        <v>147</v>
      </c>
      <c r="F266" t="s">
        <v>134</v>
      </c>
      <c r="G266">
        <v>2018</v>
      </c>
      <c r="H266">
        <v>18</v>
      </c>
      <c r="I266" t="s">
        <v>299</v>
      </c>
      <c r="J266" s="2" t="s">
        <v>317</v>
      </c>
      <c r="K266" s="2" t="s">
        <v>132</v>
      </c>
      <c r="M266">
        <v>333.47</v>
      </c>
      <c r="N266">
        <v>247.83</v>
      </c>
      <c r="O266">
        <v>1.74</v>
      </c>
      <c r="P266" s="8">
        <f t="shared" si="56"/>
        <v>34.800276321670935</v>
      </c>
      <c r="Q266" s="10">
        <f t="shared" si="64"/>
        <v>246.09</v>
      </c>
      <c r="R266" s="10">
        <v>0.65500000000000003</v>
      </c>
      <c r="S266" s="8">
        <v>5</v>
      </c>
      <c r="T266" s="10">
        <v>4.8929999999999998</v>
      </c>
      <c r="U266" s="8">
        <f t="shared" si="57"/>
        <v>0.10700000000000021</v>
      </c>
      <c r="V266" s="8">
        <f t="shared" si="58"/>
        <v>2.1400000000000041E-2</v>
      </c>
      <c r="W266" s="8">
        <f t="shared" si="59"/>
        <v>2.6616278597261164E-3</v>
      </c>
      <c r="X266" s="8">
        <f>W266*'Soil resampling and MOM'!$J$26</f>
        <v>1.8422124703362519E-3</v>
      </c>
      <c r="Y266" s="8">
        <f t="shared" si="60"/>
        <v>2.1400000000000041</v>
      </c>
      <c r="Z266" s="8">
        <f t="shared" si="61"/>
        <v>0.26616278597261167</v>
      </c>
      <c r="AA266" s="8">
        <f t="shared" si="62"/>
        <v>0.18422124703362519</v>
      </c>
      <c r="AB266" s="9" t="s">
        <v>296</v>
      </c>
      <c r="AC266">
        <v>60</v>
      </c>
      <c r="AD266">
        <v>10</v>
      </c>
    </row>
    <row r="267" spans="1:30" x14ac:dyDescent="0.2">
      <c r="A267" t="str">
        <f t="shared" si="63"/>
        <v>DM3Eb</v>
      </c>
      <c r="C267" t="s">
        <v>24</v>
      </c>
      <c r="D267" t="s">
        <v>302</v>
      </c>
      <c r="E267" t="s">
        <v>147</v>
      </c>
      <c r="F267" t="s">
        <v>135</v>
      </c>
      <c r="G267">
        <v>2018</v>
      </c>
      <c r="H267">
        <v>18</v>
      </c>
      <c r="I267" t="s">
        <v>299</v>
      </c>
      <c r="J267" s="2" t="s">
        <v>317</v>
      </c>
      <c r="K267" s="2" t="s">
        <v>132</v>
      </c>
      <c r="M267">
        <v>352.75</v>
      </c>
      <c r="N267">
        <v>261.25</v>
      </c>
      <c r="O267">
        <v>1.53</v>
      </c>
      <c r="P267" s="8">
        <f t="shared" si="56"/>
        <v>35.230247959340829</v>
      </c>
      <c r="Q267" s="10">
        <f t="shared" si="64"/>
        <v>259.72000000000003</v>
      </c>
      <c r="R267" s="10">
        <v>0.76</v>
      </c>
      <c r="S267" s="8">
        <v>5</v>
      </c>
      <c r="T267" s="10">
        <v>4.8970000000000002</v>
      </c>
      <c r="U267" s="8">
        <f t="shared" si="57"/>
        <v>0.10299999999999976</v>
      </c>
      <c r="V267" s="8">
        <f t="shared" si="58"/>
        <v>2.0599999999999952E-2</v>
      </c>
      <c r="W267" s="8">
        <f t="shared" si="59"/>
        <v>2.9262282458031724E-3</v>
      </c>
      <c r="X267" s="8">
        <f>W267*'Soil resampling and MOM'!$J$26</f>
        <v>2.0253523218018502E-3</v>
      </c>
      <c r="Y267" s="8">
        <f t="shared" si="60"/>
        <v>2.0599999999999952</v>
      </c>
      <c r="Z267" s="8">
        <f t="shared" si="61"/>
        <v>0.29262282458031724</v>
      </c>
      <c r="AA267" s="8">
        <f t="shared" si="62"/>
        <v>0.20253523218018502</v>
      </c>
      <c r="AB267" s="9" t="s">
        <v>296</v>
      </c>
      <c r="AC267">
        <v>60</v>
      </c>
      <c r="AD267">
        <v>10</v>
      </c>
    </row>
    <row r="268" spans="1:30" x14ac:dyDescent="0.2">
      <c r="A268" t="str">
        <f t="shared" si="63"/>
        <v>DM3Ec</v>
      </c>
      <c r="C268" t="s">
        <v>24</v>
      </c>
      <c r="D268" t="s">
        <v>302</v>
      </c>
      <c r="E268" t="s">
        <v>147</v>
      </c>
      <c r="F268" t="s">
        <v>220</v>
      </c>
      <c r="G268">
        <v>2018</v>
      </c>
      <c r="H268">
        <v>18</v>
      </c>
      <c r="I268" t="s">
        <v>299</v>
      </c>
      <c r="J268" s="2" t="s">
        <v>317</v>
      </c>
      <c r="K268" s="2" t="s">
        <v>132</v>
      </c>
      <c r="M268">
        <v>304.45999999999998</v>
      </c>
      <c r="N268">
        <v>220.7</v>
      </c>
      <c r="O268">
        <v>1.76</v>
      </c>
      <c r="P268" s="8">
        <f t="shared" si="56"/>
        <v>38.257056727870648</v>
      </c>
      <c r="Q268" s="10">
        <f t="shared" si="64"/>
        <v>218.94</v>
      </c>
      <c r="R268" s="10">
        <v>0.90400000000000003</v>
      </c>
      <c r="S268" s="8">
        <v>5</v>
      </c>
      <c r="T268" s="10">
        <v>4.8899999999999997</v>
      </c>
      <c r="U268" s="8">
        <f t="shared" si="57"/>
        <v>0.11000000000000032</v>
      </c>
      <c r="V268" s="8">
        <f t="shared" si="58"/>
        <v>2.2000000000000065E-2</v>
      </c>
      <c r="W268" s="8">
        <f t="shared" si="59"/>
        <v>4.1289851100758199E-3</v>
      </c>
      <c r="X268" s="8">
        <f>W268*'Soil resampling and MOM'!$J$26</f>
        <v>2.8578254588893163E-3</v>
      </c>
      <c r="Y268" s="8">
        <f t="shared" si="60"/>
        <v>2.2000000000000064</v>
      </c>
      <c r="Z268" s="8">
        <f t="shared" si="61"/>
        <v>0.41289851100758201</v>
      </c>
      <c r="AA268" s="8">
        <f t="shared" si="62"/>
        <v>0.28578254588893165</v>
      </c>
      <c r="AB268" s="9" t="s">
        <v>296</v>
      </c>
      <c r="AC268">
        <v>60</v>
      </c>
      <c r="AD268">
        <v>10</v>
      </c>
    </row>
    <row r="269" spans="1:30" x14ac:dyDescent="0.2">
      <c r="A269" t="str">
        <f t="shared" si="63"/>
        <v>DM3Ed</v>
      </c>
      <c r="C269" t="s">
        <v>24</v>
      </c>
      <c r="D269" t="s">
        <v>302</v>
      </c>
      <c r="E269" t="s">
        <v>147</v>
      </c>
      <c r="F269" t="s">
        <v>221</v>
      </c>
      <c r="G269">
        <v>2018</v>
      </c>
      <c r="H269">
        <v>18</v>
      </c>
      <c r="I269" t="s">
        <v>299</v>
      </c>
      <c r="J269" s="2" t="s">
        <v>317</v>
      </c>
      <c r="K269" s="2" t="s">
        <v>132</v>
      </c>
      <c r="M269">
        <v>379.5</v>
      </c>
      <c r="N269">
        <v>280.38</v>
      </c>
      <c r="O269">
        <v>1.59</v>
      </c>
      <c r="P269" s="8">
        <f t="shared" si="56"/>
        <v>35.553642526632949</v>
      </c>
      <c r="Q269" s="10">
        <f t="shared" si="64"/>
        <v>278.79000000000002</v>
      </c>
      <c r="R269" s="10">
        <v>0.96399999999999997</v>
      </c>
      <c r="S269" s="8">
        <v>5</v>
      </c>
      <c r="T269" s="10">
        <v>4.8600000000000003</v>
      </c>
      <c r="U269" s="8">
        <f t="shared" si="57"/>
        <v>0.13999999999999968</v>
      </c>
      <c r="V269" s="8">
        <f t="shared" si="58"/>
        <v>2.7999999999999935E-2</v>
      </c>
      <c r="W269" s="8">
        <f t="shared" si="59"/>
        <v>3.4577997776103872E-3</v>
      </c>
      <c r="X269" s="8">
        <f>W269*'Soil resampling and MOM'!$J$26</f>
        <v>2.393272916408101E-3</v>
      </c>
      <c r="Y269" s="8">
        <f t="shared" si="60"/>
        <v>2.7999999999999936</v>
      </c>
      <c r="Z269" s="8">
        <f t="shared" si="61"/>
        <v>0.34577997776103875</v>
      </c>
      <c r="AA269" s="8">
        <f t="shared" si="62"/>
        <v>0.2393272916408101</v>
      </c>
      <c r="AB269" s="9" t="s">
        <v>295</v>
      </c>
      <c r="AC269">
        <v>60</v>
      </c>
      <c r="AD269">
        <v>30</v>
      </c>
    </row>
    <row r="270" spans="1:30" x14ac:dyDescent="0.2">
      <c r="A270" t="str">
        <f t="shared" si="63"/>
        <v>DM4Ea</v>
      </c>
      <c r="C270" t="s">
        <v>24</v>
      </c>
      <c r="D270" t="s">
        <v>302</v>
      </c>
      <c r="E270" t="s">
        <v>148</v>
      </c>
      <c r="F270" t="s">
        <v>134</v>
      </c>
      <c r="G270">
        <v>2018</v>
      </c>
      <c r="H270">
        <v>18</v>
      </c>
      <c r="I270" t="s">
        <v>299</v>
      </c>
      <c r="J270" s="2" t="s">
        <v>317</v>
      </c>
      <c r="K270" s="2" t="s">
        <v>132</v>
      </c>
      <c r="M270">
        <v>218.08</v>
      </c>
      <c r="N270">
        <v>93.98</v>
      </c>
      <c r="O270">
        <v>1.49</v>
      </c>
      <c r="P270" s="8">
        <f t="shared" si="56"/>
        <v>134.1766677478646</v>
      </c>
      <c r="Q270" s="10">
        <f t="shared" si="64"/>
        <v>92.490000000000009</v>
      </c>
      <c r="R270" s="10">
        <v>1.589</v>
      </c>
      <c r="S270" s="8">
        <v>5</v>
      </c>
      <c r="T270" s="10">
        <v>4.0629999999999997</v>
      </c>
      <c r="U270" s="8">
        <f t="shared" si="57"/>
        <v>0.93700000000000028</v>
      </c>
      <c r="V270" s="8">
        <f t="shared" si="58"/>
        <v>0.18740000000000007</v>
      </c>
      <c r="W270" s="8">
        <f t="shared" si="59"/>
        <v>1.7180235701156881E-2</v>
      </c>
      <c r="X270" s="8">
        <f>W270*'Soil resampling and MOM'!$J$26</f>
        <v>1.1891085501052751E-2</v>
      </c>
      <c r="Y270" s="8">
        <f t="shared" si="60"/>
        <v>18.740000000000006</v>
      </c>
      <c r="Z270" s="8">
        <f t="shared" si="61"/>
        <v>1.7180235701156881</v>
      </c>
      <c r="AA270" s="8">
        <f t="shared" si="62"/>
        <v>1.1891085501052752</v>
      </c>
      <c r="AB270" s="9" t="s">
        <v>292</v>
      </c>
      <c r="AC270">
        <v>10</v>
      </c>
      <c r="AD270">
        <v>50</v>
      </c>
    </row>
    <row r="271" spans="1:30" x14ac:dyDescent="0.2">
      <c r="A271" t="str">
        <f t="shared" si="63"/>
        <v>DM4Eb</v>
      </c>
      <c r="C271" t="s">
        <v>24</v>
      </c>
      <c r="D271" t="s">
        <v>302</v>
      </c>
      <c r="E271" t="s">
        <v>148</v>
      </c>
      <c r="F271" t="s">
        <v>135</v>
      </c>
      <c r="G271">
        <v>2018</v>
      </c>
      <c r="H271">
        <v>18</v>
      </c>
      <c r="I271" t="s">
        <v>299</v>
      </c>
      <c r="J271" s="2" t="s">
        <v>317</v>
      </c>
      <c r="K271" s="2" t="s">
        <v>132</v>
      </c>
      <c r="M271">
        <v>276.83</v>
      </c>
      <c r="N271">
        <v>119.47</v>
      </c>
      <c r="O271">
        <v>1.43</v>
      </c>
      <c r="P271" s="8">
        <f t="shared" si="56"/>
        <v>133.3107421213148</v>
      </c>
      <c r="Q271" s="10">
        <f t="shared" si="64"/>
        <v>118.03999999999999</v>
      </c>
      <c r="R271" s="10">
        <v>2.2120000000000002</v>
      </c>
      <c r="S271" s="8">
        <v>5</v>
      </c>
      <c r="T271" s="10">
        <v>4.0960000000000001</v>
      </c>
      <c r="U271" s="8">
        <f t="shared" si="57"/>
        <v>0.90399999999999991</v>
      </c>
      <c r="V271" s="8">
        <f t="shared" si="58"/>
        <v>0.18079999999999999</v>
      </c>
      <c r="W271" s="8">
        <f t="shared" si="59"/>
        <v>1.873941036936632E-2</v>
      </c>
      <c r="X271" s="8">
        <f>W271*'Soil resampling and MOM'!$J$26</f>
        <v>1.2970248768265991E-2</v>
      </c>
      <c r="Y271" s="8">
        <f t="shared" si="60"/>
        <v>18.079999999999998</v>
      </c>
      <c r="Z271" s="8">
        <f t="shared" si="61"/>
        <v>1.8739410369366321</v>
      </c>
      <c r="AA271" s="8">
        <f t="shared" si="62"/>
        <v>1.2970248768265991</v>
      </c>
      <c r="AB271" s="9" t="s">
        <v>292</v>
      </c>
      <c r="AC271">
        <v>10</v>
      </c>
      <c r="AD271">
        <v>50</v>
      </c>
    </row>
    <row r="272" spans="1:30" x14ac:dyDescent="0.2">
      <c r="A272" t="str">
        <f t="shared" si="63"/>
        <v>DM4Ec</v>
      </c>
      <c r="C272" t="s">
        <v>24</v>
      </c>
      <c r="D272" t="s">
        <v>302</v>
      </c>
      <c r="E272" t="s">
        <v>148</v>
      </c>
      <c r="F272" t="s">
        <v>220</v>
      </c>
      <c r="G272">
        <v>2018</v>
      </c>
      <c r="H272">
        <v>18</v>
      </c>
      <c r="I272" t="s">
        <v>299</v>
      </c>
      <c r="J272" s="2" t="s">
        <v>317</v>
      </c>
      <c r="K272" s="2" t="s">
        <v>132</v>
      </c>
      <c r="M272">
        <v>239.44</v>
      </c>
      <c r="N272">
        <v>105.9</v>
      </c>
      <c r="O272">
        <v>1.51</v>
      </c>
      <c r="P272" s="8">
        <f t="shared" si="56"/>
        <v>127.9241306638567</v>
      </c>
      <c r="Q272" s="10">
        <f t="shared" si="64"/>
        <v>104.39</v>
      </c>
      <c r="R272" s="10">
        <v>1.5680000000000001</v>
      </c>
      <c r="S272" s="8">
        <v>5</v>
      </c>
      <c r="T272" s="10">
        <v>3.9950000000000001</v>
      </c>
      <c r="U272" s="8">
        <f t="shared" si="57"/>
        <v>1.0049999999999999</v>
      </c>
      <c r="V272" s="8">
        <f t="shared" si="58"/>
        <v>0.20099999999999998</v>
      </c>
      <c r="W272" s="8">
        <f t="shared" si="59"/>
        <v>1.5020595842513652E-2</v>
      </c>
      <c r="X272" s="8">
        <f>W272*'Soil resampling and MOM'!$J$26</f>
        <v>1.0396317754130696E-2</v>
      </c>
      <c r="Y272" s="8">
        <f t="shared" si="60"/>
        <v>20.099999999999998</v>
      </c>
      <c r="Z272" s="8">
        <f t="shared" si="61"/>
        <v>1.5020595842513651</v>
      </c>
      <c r="AA272" s="8">
        <f t="shared" si="62"/>
        <v>1.0396317754130695</v>
      </c>
      <c r="AB272" s="9" t="s">
        <v>292</v>
      </c>
      <c r="AC272">
        <v>10</v>
      </c>
      <c r="AD272">
        <v>50</v>
      </c>
    </row>
    <row r="273" spans="1:30" x14ac:dyDescent="0.2">
      <c r="A273" t="str">
        <f t="shared" si="63"/>
        <v>DM4Ed</v>
      </c>
      <c r="C273" t="s">
        <v>24</v>
      </c>
      <c r="D273" t="s">
        <v>302</v>
      </c>
      <c r="E273" t="s">
        <v>148</v>
      </c>
      <c r="F273" t="s">
        <v>221</v>
      </c>
      <c r="G273">
        <v>2018</v>
      </c>
      <c r="H273">
        <v>18</v>
      </c>
      <c r="I273" t="s">
        <v>299</v>
      </c>
      <c r="J273" s="2" t="s">
        <v>317</v>
      </c>
      <c r="K273" s="2" t="s">
        <v>132</v>
      </c>
      <c r="M273">
        <v>223.45</v>
      </c>
      <c r="N273">
        <v>92.35</v>
      </c>
      <c r="O273">
        <v>1.25</v>
      </c>
      <c r="P273" s="8">
        <f t="shared" si="56"/>
        <v>143.90779363336992</v>
      </c>
      <c r="Q273" s="10">
        <f t="shared" si="64"/>
        <v>91.1</v>
      </c>
      <c r="R273" s="10">
        <v>0.61399999999999999</v>
      </c>
      <c r="S273" s="8">
        <v>5</v>
      </c>
      <c r="T273" s="10">
        <v>4.1139999999999999</v>
      </c>
      <c r="U273" s="8">
        <f t="shared" si="57"/>
        <v>0.88600000000000012</v>
      </c>
      <c r="V273" s="8">
        <f t="shared" si="58"/>
        <v>0.17720000000000002</v>
      </c>
      <c r="W273" s="8">
        <f t="shared" si="59"/>
        <v>6.7398463227222837E-3</v>
      </c>
      <c r="X273" s="8">
        <f>W273*'Soil resampling and MOM'!$J$26</f>
        <v>4.664900428697257E-3</v>
      </c>
      <c r="Y273" s="8">
        <f t="shared" si="60"/>
        <v>17.720000000000002</v>
      </c>
      <c r="Z273" s="8">
        <f t="shared" si="61"/>
        <v>0.67398463227222838</v>
      </c>
      <c r="AA273" s="8">
        <f t="shared" si="62"/>
        <v>0.46649004286972567</v>
      </c>
      <c r="AB273" s="9" t="s">
        <v>292</v>
      </c>
      <c r="AC273">
        <v>10</v>
      </c>
      <c r="AD273">
        <v>50</v>
      </c>
    </row>
    <row r="274" spans="1:30" x14ac:dyDescent="0.2">
      <c r="A274" t="str">
        <f t="shared" si="63"/>
        <v>RK1Ea</v>
      </c>
      <c r="C274" t="s">
        <v>23</v>
      </c>
      <c r="D274" t="s">
        <v>302</v>
      </c>
      <c r="E274" t="s">
        <v>149</v>
      </c>
      <c r="F274" t="s">
        <v>134</v>
      </c>
      <c r="G274">
        <v>2018</v>
      </c>
      <c r="H274">
        <v>18</v>
      </c>
      <c r="I274" t="s">
        <v>299</v>
      </c>
      <c r="J274" s="2" t="s">
        <v>317</v>
      </c>
      <c r="K274" s="2" t="s">
        <v>132</v>
      </c>
      <c r="M274">
        <v>334.77</v>
      </c>
      <c r="N274">
        <v>250.2</v>
      </c>
      <c r="O274">
        <v>1.56</v>
      </c>
      <c r="P274" s="8">
        <f t="shared" si="56"/>
        <v>34.01303088803089</v>
      </c>
      <c r="Q274" s="10">
        <f t="shared" si="64"/>
        <v>248.64</v>
      </c>
      <c r="R274" s="10">
        <v>0.19900000000000001</v>
      </c>
      <c r="S274" s="8">
        <v>5</v>
      </c>
      <c r="T274" s="10">
        <v>4.8780000000000001</v>
      </c>
      <c r="U274" s="8">
        <f t="shared" si="57"/>
        <v>0.12199999999999989</v>
      </c>
      <c r="V274" s="8">
        <f t="shared" si="58"/>
        <v>2.4399999999999977E-2</v>
      </c>
      <c r="W274" s="8">
        <f t="shared" si="59"/>
        <v>8.0035392535392539E-4</v>
      </c>
      <c r="X274" s="8">
        <f>W274*'Soil resampling and MOM'!$J$26</f>
        <v>5.5395497029449129E-4</v>
      </c>
      <c r="Y274" s="8">
        <f t="shared" si="60"/>
        <v>2.4399999999999977</v>
      </c>
      <c r="Z274" s="8">
        <f t="shared" si="61"/>
        <v>8.0035392535392533E-2</v>
      </c>
      <c r="AA274" s="8">
        <f t="shared" si="62"/>
        <v>5.5395497029449133E-2</v>
      </c>
      <c r="AB274" s="9" t="s">
        <v>296</v>
      </c>
      <c r="AC274">
        <v>60</v>
      </c>
      <c r="AD274">
        <v>10</v>
      </c>
    </row>
    <row r="275" spans="1:30" x14ac:dyDescent="0.2">
      <c r="A275" t="str">
        <f t="shared" si="63"/>
        <v>RK1Eb</v>
      </c>
      <c r="C275" t="s">
        <v>23</v>
      </c>
      <c r="D275" t="s">
        <v>302</v>
      </c>
      <c r="E275" t="s">
        <v>149</v>
      </c>
      <c r="F275" t="s">
        <v>135</v>
      </c>
      <c r="G275">
        <v>2018</v>
      </c>
      <c r="H275">
        <v>18</v>
      </c>
      <c r="I275" t="s">
        <v>299</v>
      </c>
      <c r="J275" s="2" t="s">
        <v>317</v>
      </c>
      <c r="K275" s="2" t="s">
        <v>132</v>
      </c>
      <c r="M275">
        <v>385.12</v>
      </c>
      <c r="N275">
        <v>270.61</v>
      </c>
      <c r="O275">
        <v>1.6</v>
      </c>
      <c r="P275" s="8">
        <f t="shared" si="56"/>
        <v>42.567190810750525</v>
      </c>
      <c r="Q275" s="10">
        <f t="shared" si="64"/>
        <v>269.01</v>
      </c>
      <c r="R275" s="10">
        <v>1.3340000000000001</v>
      </c>
      <c r="S275" s="8">
        <v>5</v>
      </c>
      <c r="T275" s="10">
        <v>4.8780000000000001</v>
      </c>
      <c r="U275" s="8">
        <f t="shared" si="57"/>
        <v>0.12199999999999989</v>
      </c>
      <c r="V275" s="8">
        <f t="shared" si="58"/>
        <v>2.4399999999999977E-2</v>
      </c>
      <c r="W275" s="8">
        <f t="shared" si="59"/>
        <v>4.9589234600944205E-3</v>
      </c>
      <c r="X275" s="8">
        <f>W275*'Soil resampling and MOM'!$J$26</f>
        <v>3.4322569191055038E-3</v>
      </c>
      <c r="Y275" s="8">
        <f t="shared" si="60"/>
        <v>2.4399999999999977</v>
      </c>
      <c r="Z275" s="8">
        <f t="shared" si="61"/>
        <v>0.49589234600944204</v>
      </c>
      <c r="AA275" s="8">
        <f t="shared" si="62"/>
        <v>0.34322569191055036</v>
      </c>
      <c r="AB275" s="9" t="s">
        <v>296</v>
      </c>
      <c r="AC275">
        <v>60</v>
      </c>
      <c r="AD275">
        <v>10</v>
      </c>
    </row>
    <row r="276" spans="1:30" x14ac:dyDescent="0.2">
      <c r="A276" t="str">
        <f t="shared" si="63"/>
        <v>RK1Ec</v>
      </c>
      <c r="C276" t="s">
        <v>23</v>
      </c>
      <c r="D276" t="s">
        <v>302</v>
      </c>
      <c r="E276" t="s">
        <v>149</v>
      </c>
      <c r="F276" t="s">
        <v>220</v>
      </c>
      <c r="G276">
        <v>2018</v>
      </c>
      <c r="H276">
        <v>18</v>
      </c>
      <c r="I276" t="s">
        <v>299</v>
      </c>
      <c r="J276" s="2" t="s">
        <v>317</v>
      </c>
      <c r="K276" s="2" t="s">
        <v>132</v>
      </c>
      <c r="M276">
        <v>308.69</v>
      </c>
      <c r="N276">
        <v>231.05</v>
      </c>
      <c r="O276">
        <v>1.69</v>
      </c>
      <c r="P276" s="8">
        <f t="shared" si="56"/>
        <v>33.850715033135678</v>
      </c>
      <c r="Q276" s="10">
        <f t="shared" si="64"/>
        <v>229.36</v>
      </c>
      <c r="R276" s="10">
        <v>8.8999999999999996E-2</v>
      </c>
      <c r="S276" s="8">
        <v>5</v>
      </c>
      <c r="T276" s="10">
        <v>4.8650000000000002</v>
      </c>
      <c r="U276" s="8">
        <f t="shared" si="57"/>
        <v>0.13499999999999979</v>
      </c>
      <c r="V276" s="8">
        <f t="shared" si="58"/>
        <v>2.6999999999999958E-2</v>
      </c>
      <c r="W276" s="8">
        <f t="shared" si="59"/>
        <v>3.8803627485176138E-4</v>
      </c>
      <c r="X276" s="8">
        <f>W276*'Soil resampling and MOM'!$J$26</f>
        <v>2.6857445974746383E-4</v>
      </c>
      <c r="Y276" s="8">
        <f t="shared" si="60"/>
        <v>2.6999999999999957</v>
      </c>
      <c r="Z276" s="8">
        <f t="shared" si="61"/>
        <v>3.8803627485176136E-2</v>
      </c>
      <c r="AA276" s="8">
        <f t="shared" si="62"/>
        <v>2.6857445974746385E-2</v>
      </c>
      <c r="AB276" s="9" t="s">
        <v>296</v>
      </c>
      <c r="AC276">
        <v>60</v>
      </c>
      <c r="AD276">
        <v>10</v>
      </c>
    </row>
    <row r="277" spans="1:30" x14ac:dyDescent="0.2">
      <c r="A277" t="str">
        <f t="shared" si="63"/>
        <v>RK1Ed</v>
      </c>
      <c r="C277" t="s">
        <v>23</v>
      </c>
      <c r="D277" t="s">
        <v>302</v>
      </c>
      <c r="E277" t="s">
        <v>149</v>
      </c>
      <c r="F277" t="s">
        <v>221</v>
      </c>
      <c r="G277">
        <v>2018</v>
      </c>
      <c r="H277">
        <v>18</v>
      </c>
      <c r="I277" t="s">
        <v>299</v>
      </c>
      <c r="J277" s="2" t="s">
        <v>317</v>
      </c>
      <c r="K277" s="2" t="s">
        <v>132</v>
      </c>
      <c r="M277">
        <v>353.97</v>
      </c>
      <c r="N277">
        <v>246.01</v>
      </c>
      <c r="O277">
        <v>1.82</v>
      </c>
      <c r="P277" s="8">
        <f t="shared" si="56"/>
        <v>44.211474671362474</v>
      </c>
      <c r="Q277" s="10">
        <f t="shared" si="64"/>
        <v>244.19</v>
      </c>
      <c r="R277" s="10">
        <v>0.64</v>
      </c>
      <c r="S277" s="8">
        <v>5</v>
      </c>
      <c r="T277" s="10">
        <v>4.8289999999999997</v>
      </c>
      <c r="U277" s="8">
        <f t="shared" si="57"/>
        <v>0.17100000000000026</v>
      </c>
      <c r="V277" s="8">
        <f t="shared" si="58"/>
        <v>3.420000000000005E-2</v>
      </c>
      <c r="W277" s="8">
        <f t="shared" si="59"/>
        <v>2.620909947172284E-3</v>
      </c>
      <c r="X277" s="8">
        <f>W277*'Soil resampling and MOM'!$J$26</f>
        <v>1.8140300758671584E-3</v>
      </c>
      <c r="Y277" s="8">
        <f t="shared" si="60"/>
        <v>3.4200000000000048</v>
      </c>
      <c r="Z277" s="8">
        <f t="shared" si="61"/>
        <v>0.26209099471722841</v>
      </c>
      <c r="AA277" s="8">
        <f t="shared" si="62"/>
        <v>0.18140300758671585</v>
      </c>
      <c r="AB277" s="9" t="s">
        <v>294</v>
      </c>
      <c r="AC277">
        <v>30</v>
      </c>
      <c r="AD277">
        <v>30</v>
      </c>
    </row>
    <row r="278" spans="1:30" x14ac:dyDescent="0.2">
      <c r="A278" t="str">
        <f t="shared" si="63"/>
        <v>RK2Ea</v>
      </c>
      <c r="C278" t="s">
        <v>23</v>
      </c>
      <c r="D278" t="s">
        <v>302</v>
      </c>
      <c r="E278" t="s">
        <v>150</v>
      </c>
      <c r="F278" t="s">
        <v>134</v>
      </c>
      <c r="G278">
        <v>2018</v>
      </c>
      <c r="H278">
        <v>18</v>
      </c>
      <c r="I278" t="s">
        <v>299</v>
      </c>
      <c r="J278" s="2" t="s">
        <v>317</v>
      </c>
      <c r="K278" s="2" t="s">
        <v>132</v>
      </c>
      <c r="M278">
        <v>360.6</v>
      </c>
      <c r="N278">
        <v>273.45</v>
      </c>
      <c r="O278">
        <v>3.35</v>
      </c>
      <c r="P278" s="8">
        <f t="shared" si="56"/>
        <v>32.265827471306942</v>
      </c>
      <c r="Q278" s="10">
        <f t="shared" si="64"/>
        <v>270.09999999999997</v>
      </c>
      <c r="R278" s="10">
        <v>0.11</v>
      </c>
      <c r="S278" s="8">
        <v>5</v>
      </c>
      <c r="T278" s="10">
        <v>4.8849999999999998</v>
      </c>
      <c r="U278" s="8">
        <f t="shared" si="57"/>
        <v>0.11500000000000021</v>
      </c>
      <c r="V278" s="8">
        <f t="shared" si="58"/>
        <v>2.3000000000000041E-2</v>
      </c>
      <c r="W278" s="8">
        <f t="shared" si="59"/>
        <v>4.0725657164013333E-4</v>
      </c>
      <c r="X278" s="8">
        <f>W278*'Soil resampling and MOM'!$J$26</f>
        <v>2.818775480427397E-4</v>
      </c>
      <c r="Y278" s="8">
        <f t="shared" si="60"/>
        <v>2.3000000000000043</v>
      </c>
      <c r="Z278" s="8">
        <f t="shared" si="61"/>
        <v>4.0725657164013336E-2</v>
      </c>
      <c r="AA278" s="8">
        <f t="shared" si="62"/>
        <v>2.8187754804273969E-2</v>
      </c>
      <c r="AB278" s="9" t="s">
        <v>304</v>
      </c>
      <c r="AC278">
        <v>40</v>
      </c>
      <c r="AD278">
        <v>20</v>
      </c>
    </row>
    <row r="279" spans="1:30" x14ac:dyDescent="0.2">
      <c r="A279" t="str">
        <f t="shared" si="63"/>
        <v>RK2Eb</v>
      </c>
      <c r="C279" t="s">
        <v>23</v>
      </c>
      <c r="D279" t="s">
        <v>302</v>
      </c>
      <c r="E279" t="s">
        <v>150</v>
      </c>
      <c r="F279" t="s">
        <v>135</v>
      </c>
      <c r="G279">
        <v>2018</v>
      </c>
      <c r="H279">
        <v>18</v>
      </c>
      <c r="I279" t="s">
        <v>299</v>
      </c>
      <c r="J279" s="2" t="s">
        <v>317</v>
      </c>
      <c r="K279" s="2" t="s">
        <v>132</v>
      </c>
      <c r="M279">
        <v>290.39999999999998</v>
      </c>
      <c r="N279">
        <v>212.5</v>
      </c>
      <c r="O279">
        <v>3.74</v>
      </c>
      <c r="P279" s="8">
        <f t="shared" si="56"/>
        <v>37.315577696876787</v>
      </c>
      <c r="Q279" s="10">
        <f t="shared" si="64"/>
        <v>208.76</v>
      </c>
      <c r="R279" s="10">
        <v>0.222</v>
      </c>
      <c r="S279" s="8">
        <v>5</v>
      </c>
      <c r="T279" s="10">
        <v>4.8869999999999996</v>
      </c>
      <c r="U279" s="8">
        <f t="shared" si="57"/>
        <v>0.11300000000000043</v>
      </c>
      <c r="V279" s="8">
        <f t="shared" si="58"/>
        <v>2.2600000000000085E-2</v>
      </c>
      <c r="W279" s="8">
        <f t="shared" si="59"/>
        <v>1.063422111515616E-3</v>
      </c>
      <c r="X279" s="8">
        <f>W279*'Soil resampling and MOM'!$J$26</f>
        <v>7.3603432873105105E-4</v>
      </c>
      <c r="Y279" s="8">
        <f t="shared" si="60"/>
        <v>2.2600000000000087</v>
      </c>
      <c r="Z279" s="8">
        <f t="shared" si="61"/>
        <v>0.1063422111515616</v>
      </c>
      <c r="AA279" s="8">
        <f t="shared" si="62"/>
        <v>7.3603432873105112E-2</v>
      </c>
      <c r="AB279" s="9" t="s">
        <v>294</v>
      </c>
      <c r="AC279">
        <v>30</v>
      </c>
      <c r="AD279">
        <v>30</v>
      </c>
    </row>
    <row r="280" spans="1:30" x14ac:dyDescent="0.2">
      <c r="A280" t="str">
        <f t="shared" si="63"/>
        <v>RK2Ec</v>
      </c>
      <c r="C280" t="s">
        <v>23</v>
      </c>
      <c r="D280" t="s">
        <v>302</v>
      </c>
      <c r="E280" t="s">
        <v>150</v>
      </c>
      <c r="F280" t="s">
        <v>220</v>
      </c>
      <c r="G280">
        <v>2018</v>
      </c>
      <c r="H280">
        <v>18</v>
      </c>
      <c r="I280" t="s">
        <v>299</v>
      </c>
      <c r="J280" s="2" t="s">
        <v>317</v>
      </c>
      <c r="K280" s="2" t="s">
        <v>132</v>
      </c>
      <c r="M280">
        <v>267.38</v>
      </c>
      <c r="N280">
        <v>168.12</v>
      </c>
      <c r="O280">
        <v>1.65</v>
      </c>
      <c r="P280" s="8">
        <f t="shared" si="56"/>
        <v>59.626359103742431</v>
      </c>
      <c r="Q280" s="10">
        <f t="shared" si="64"/>
        <v>166.47</v>
      </c>
      <c r="R280" s="10">
        <v>0.14000000000000001</v>
      </c>
      <c r="S280" s="8">
        <v>5</v>
      </c>
      <c r="T280" s="10">
        <v>4.8140000000000001</v>
      </c>
      <c r="U280" s="8">
        <f t="shared" si="57"/>
        <v>0.18599999999999994</v>
      </c>
      <c r="V280" s="8">
        <f t="shared" si="58"/>
        <v>3.719999999999999E-2</v>
      </c>
      <c r="W280" s="8">
        <f t="shared" si="59"/>
        <v>8.4099237099777746E-4</v>
      </c>
      <c r="X280" s="8">
        <f>W280*'Soil resampling and MOM'!$J$26</f>
        <v>5.8208236273465377E-4</v>
      </c>
      <c r="Y280" s="8">
        <f t="shared" si="60"/>
        <v>3.7199999999999989</v>
      </c>
      <c r="Z280" s="8">
        <f t="shared" si="61"/>
        <v>8.4099237099777749E-2</v>
      </c>
      <c r="AA280" s="8">
        <f t="shared" si="62"/>
        <v>5.8208236273465379E-2</v>
      </c>
      <c r="AB280" s="9" t="s">
        <v>295</v>
      </c>
      <c r="AC280">
        <v>60</v>
      </c>
      <c r="AD280">
        <v>30</v>
      </c>
    </row>
    <row r="281" spans="1:30" x14ac:dyDescent="0.2">
      <c r="A281" t="str">
        <f t="shared" si="63"/>
        <v>RK2Ed</v>
      </c>
      <c r="C281" t="s">
        <v>23</v>
      </c>
      <c r="D281" t="s">
        <v>302</v>
      </c>
      <c r="E281" t="s">
        <v>150</v>
      </c>
      <c r="F281" t="s">
        <v>221</v>
      </c>
      <c r="G281">
        <v>2018</v>
      </c>
      <c r="H281">
        <v>18</v>
      </c>
      <c r="I281" t="s">
        <v>299</v>
      </c>
      <c r="J281" s="2" t="s">
        <v>317</v>
      </c>
      <c r="K281" s="2" t="s">
        <v>132</v>
      </c>
      <c r="M281">
        <v>239.47</v>
      </c>
      <c r="N281">
        <v>170.28</v>
      </c>
      <c r="O281">
        <v>1.8</v>
      </c>
      <c r="P281" s="8">
        <f t="shared" si="56"/>
        <v>41.067188983855651</v>
      </c>
      <c r="Q281" s="10">
        <f t="shared" si="64"/>
        <v>168.48</v>
      </c>
      <c r="R281" s="10">
        <v>5.6000000000000001E-2</v>
      </c>
      <c r="S281" s="8">
        <v>5</v>
      </c>
      <c r="T281" s="10">
        <v>4.8390000000000004</v>
      </c>
      <c r="U281" s="8">
        <f t="shared" si="57"/>
        <v>0.16099999999999959</v>
      </c>
      <c r="V281" s="8">
        <f t="shared" si="58"/>
        <v>3.2199999999999916E-2</v>
      </c>
      <c r="W281" s="8">
        <f t="shared" si="59"/>
        <v>3.3238366571699906E-4</v>
      </c>
      <c r="X281" s="8">
        <f>W281*'Soil resampling and MOM'!$J$26</f>
        <v>2.3005520162497104E-4</v>
      </c>
      <c r="Y281" s="8">
        <f t="shared" si="60"/>
        <v>3.2199999999999918</v>
      </c>
      <c r="Z281" s="8">
        <f t="shared" si="61"/>
        <v>3.3238366571699908E-2</v>
      </c>
      <c r="AA281" s="8">
        <f t="shared" si="62"/>
        <v>2.3005520162497104E-2</v>
      </c>
      <c r="AB281" s="9" t="s">
        <v>294</v>
      </c>
      <c r="AC281">
        <v>30</v>
      </c>
      <c r="AD281">
        <v>30</v>
      </c>
    </row>
    <row r="282" spans="1:30" x14ac:dyDescent="0.2">
      <c r="A282" t="str">
        <f t="shared" si="63"/>
        <v>RK3Ea</v>
      </c>
      <c r="C282" t="s">
        <v>23</v>
      </c>
      <c r="D282" t="s">
        <v>302</v>
      </c>
      <c r="E282" t="s">
        <v>151</v>
      </c>
      <c r="F282" t="s">
        <v>134</v>
      </c>
      <c r="G282">
        <v>2018</v>
      </c>
      <c r="H282">
        <v>18</v>
      </c>
      <c r="I282" t="s">
        <v>299</v>
      </c>
      <c r="J282" s="2" t="s">
        <v>317</v>
      </c>
      <c r="K282" s="2" t="s">
        <v>132</v>
      </c>
      <c r="M282">
        <v>275.68</v>
      </c>
      <c r="N282">
        <v>199.38</v>
      </c>
      <c r="O282">
        <v>1.74</v>
      </c>
      <c r="P282" s="8">
        <f t="shared" si="56"/>
        <v>38.605545436146535</v>
      </c>
      <c r="Q282" s="10">
        <f t="shared" si="64"/>
        <v>197.64</v>
      </c>
      <c r="R282" s="10">
        <v>0.86899999999999999</v>
      </c>
      <c r="S282" s="8">
        <v>5</v>
      </c>
      <c r="T282" s="10">
        <v>4.8029999999999999</v>
      </c>
      <c r="U282" s="8">
        <f t="shared" si="57"/>
        <v>0.19700000000000006</v>
      </c>
      <c r="V282" s="8">
        <f t="shared" si="58"/>
        <v>3.9400000000000011E-2</v>
      </c>
      <c r="W282" s="8">
        <f t="shared" si="59"/>
        <v>4.3968832220198347E-3</v>
      </c>
      <c r="X282" s="8">
        <f>W282*'Soil resampling and MOM'!$J$26</f>
        <v>3.043247790113932E-3</v>
      </c>
      <c r="Y282" s="8">
        <f t="shared" si="60"/>
        <v>3.9400000000000013</v>
      </c>
      <c r="Z282" s="8">
        <f t="shared" si="61"/>
        <v>0.43968832220198345</v>
      </c>
      <c r="AA282" s="8">
        <f t="shared" si="62"/>
        <v>0.30432477901139321</v>
      </c>
      <c r="AB282" s="9" t="s">
        <v>294</v>
      </c>
      <c r="AC282">
        <v>30</v>
      </c>
      <c r="AD282">
        <v>30</v>
      </c>
    </row>
    <row r="283" spans="1:30" x14ac:dyDescent="0.2">
      <c r="A283" t="str">
        <f t="shared" si="63"/>
        <v>RK3Eb</v>
      </c>
      <c r="C283" t="s">
        <v>23</v>
      </c>
      <c r="D283" t="s">
        <v>302</v>
      </c>
      <c r="E283" t="s">
        <v>151</v>
      </c>
      <c r="F283" t="s">
        <v>135</v>
      </c>
      <c r="G283">
        <v>2018</v>
      </c>
      <c r="H283">
        <v>18</v>
      </c>
      <c r="I283" t="s">
        <v>299</v>
      </c>
      <c r="J283" s="2" t="s">
        <v>317</v>
      </c>
      <c r="K283" s="2" t="s">
        <v>132</v>
      </c>
      <c r="M283">
        <v>229.02</v>
      </c>
      <c r="N283">
        <v>170.06</v>
      </c>
      <c r="O283">
        <v>1.53</v>
      </c>
      <c r="P283" s="8">
        <f t="shared" si="56"/>
        <v>34.984869162760347</v>
      </c>
      <c r="Q283" s="10">
        <f t="shared" si="64"/>
        <v>168.53</v>
      </c>
      <c r="R283" s="10">
        <v>0.88500000000000001</v>
      </c>
      <c r="S283" s="8">
        <v>5</v>
      </c>
      <c r="T283" s="10">
        <v>4.8600000000000003</v>
      </c>
      <c r="U283" s="8">
        <f t="shared" si="57"/>
        <v>0.13999999999999968</v>
      </c>
      <c r="V283" s="8">
        <f t="shared" si="58"/>
        <v>2.7999999999999935E-2</v>
      </c>
      <c r="W283" s="8">
        <f t="shared" si="59"/>
        <v>5.2512905714116181E-3</v>
      </c>
      <c r="X283" s="8">
        <f>W283*'Soil resampling and MOM'!$J$26</f>
        <v>3.6346151625453482E-3</v>
      </c>
      <c r="Y283" s="8">
        <f t="shared" si="60"/>
        <v>2.7999999999999936</v>
      </c>
      <c r="Z283" s="8">
        <f t="shared" si="61"/>
        <v>0.52512905714116176</v>
      </c>
      <c r="AA283" s="8">
        <f t="shared" si="62"/>
        <v>0.36346151625453482</v>
      </c>
      <c r="AB283" s="9" t="s">
        <v>424</v>
      </c>
      <c r="AC283">
        <v>80</v>
      </c>
      <c r="AD283">
        <v>10</v>
      </c>
    </row>
    <row r="284" spans="1:30" x14ac:dyDescent="0.2">
      <c r="A284" t="str">
        <f t="shared" si="63"/>
        <v>RK3Ec</v>
      </c>
      <c r="C284" t="s">
        <v>23</v>
      </c>
      <c r="D284" t="s">
        <v>302</v>
      </c>
      <c r="E284" t="s">
        <v>151</v>
      </c>
      <c r="F284" t="s">
        <v>220</v>
      </c>
      <c r="G284">
        <v>2018</v>
      </c>
      <c r="H284">
        <v>18</v>
      </c>
      <c r="I284" t="s">
        <v>299</v>
      </c>
      <c r="J284" s="2" t="s">
        <v>317</v>
      </c>
      <c r="K284" s="2" t="s">
        <v>132</v>
      </c>
      <c r="M284">
        <v>336.45</v>
      </c>
      <c r="N284">
        <v>227.32</v>
      </c>
      <c r="O284">
        <v>1.76</v>
      </c>
      <c r="P284" s="8">
        <f t="shared" si="56"/>
        <v>48.381805284624932</v>
      </c>
      <c r="Q284" s="10">
        <f t="shared" si="64"/>
        <v>225.56</v>
      </c>
      <c r="R284" s="10">
        <v>0.41599999999999998</v>
      </c>
      <c r="S284" s="8">
        <v>5</v>
      </c>
      <c r="T284" s="10">
        <v>4.83</v>
      </c>
      <c r="U284" s="8">
        <f t="shared" si="57"/>
        <v>0.16999999999999993</v>
      </c>
      <c r="V284" s="8">
        <f t="shared" si="58"/>
        <v>3.3999999999999989E-2</v>
      </c>
      <c r="W284" s="8">
        <f t="shared" si="59"/>
        <v>1.8442986345096647E-3</v>
      </c>
      <c r="X284" s="8">
        <f>W284*'Soil resampling and MOM'!$J$26</f>
        <v>1.2765082583210713E-3</v>
      </c>
      <c r="Y284" s="8">
        <f t="shared" si="60"/>
        <v>3.399999999999999</v>
      </c>
      <c r="Z284" s="8">
        <f t="shared" si="61"/>
        <v>0.18442986345096646</v>
      </c>
      <c r="AA284" s="8">
        <f t="shared" si="62"/>
        <v>0.12765082583210713</v>
      </c>
      <c r="AB284" s="9" t="s">
        <v>295</v>
      </c>
      <c r="AC284">
        <v>60</v>
      </c>
      <c r="AD284">
        <v>30</v>
      </c>
    </row>
    <row r="285" spans="1:30" x14ac:dyDescent="0.2">
      <c r="A285" t="str">
        <f t="shared" si="63"/>
        <v>RK3Ed</v>
      </c>
      <c r="C285" t="s">
        <v>23</v>
      </c>
      <c r="D285" t="s">
        <v>302</v>
      </c>
      <c r="E285" t="s">
        <v>151</v>
      </c>
      <c r="F285" t="s">
        <v>221</v>
      </c>
      <c r="G285">
        <v>2018</v>
      </c>
      <c r="H285">
        <v>18</v>
      </c>
      <c r="I285" t="s">
        <v>299</v>
      </c>
      <c r="J285" s="2" t="s">
        <v>317</v>
      </c>
      <c r="K285" s="2" t="s">
        <v>132</v>
      </c>
      <c r="M285">
        <v>266.32</v>
      </c>
      <c r="N285">
        <v>193.31</v>
      </c>
      <c r="O285">
        <v>1.59</v>
      </c>
      <c r="P285" s="8">
        <f t="shared" si="56"/>
        <v>38.081577300229512</v>
      </c>
      <c r="Q285" s="10">
        <f t="shared" si="64"/>
        <v>191.72</v>
      </c>
      <c r="R285" s="10">
        <v>0.71399999999999997</v>
      </c>
      <c r="S285" s="8">
        <v>5</v>
      </c>
      <c r="T285" s="10">
        <v>4.8470000000000004</v>
      </c>
      <c r="U285" s="8">
        <f t="shared" si="57"/>
        <v>0.15299999999999958</v>
      </c>
      <c r="V285" s="8">
        <f t="shared" si="58"/>
        <v>3.0599999999999915E-2</v>
      </c>
      <c r="W285" s="8">
        <f t="shared" si="59"/>
        <v>3.7241810974337573E-3</v>
      </c>
      <c r="X285" s="8">
        <f>W285*'Soil resampling and MOM'!$J$26</f>
        <v>2.5776454189162983E-3</v>
      </c>
      <c r="Y285" s="8">
        <f t="shared" si="60"/>
        <v>3.0599999999999916</v>
      </c>
      <c r="Z285" s="8">
        <f t="shared" si="61"/>
        <v>0.37241810974337575</v>
      </c>
      <c r="AA285" s="8">
        <f t="shared" si="62"/>
        <v>0.25776454189162984</v>
      </c>
      <c r="AB285" s="9" t="s">
        <v>296</v>
      </c>
      <c r="AC285">
        <v>60</v>
      </c>
      <c r="AD285">
        <v>10</v>
      </c>
    </row>
    <row r="286" spans="1:30" x14ac:dyDescent="0.2">
      <c r="A286" t="str">
        <f t="shared" si="63"/>
        <v>RK4Ea</v>
      </c>
      <c r="C286" t="s">
        <v>23</v>
      </c>
      <c r="D286" t="s">
        <v>302</v>
      </c>
      <c r="E286" t="s">
        <v>152</v>
      </c>
      <c r="F286" t="s">
        <v>134</v>
      </c>
      <c r="G286">
        <v>2018</v>
      </c>
      <c r="H286">
        <v>18</v>
      </c>
      <c r="I286" t="s">
        <v>299</v>
      </c>
      <c r="J286" s="2" t="s">
        <v>317</v>
      </c>
      <c r="K286" s="2" t="s">
        <v>132</v>
      </c>
      <c r="M286">
        <v>173.9</v>
      </c>
      <c r="N286">
        <v>113.29</v>
      </c>
      <c r="O286">
        <v>1.49</v>
      </c>
      <c r="P286" s="8">
        <f t="shared" ref="P286:P317" si="65">((M286-O286)-(N286-O286))/(N286-O286)*100</f>
        <v>54.212880143112685</v>
      </c>
      <c r="Q286" s="10">
        <f t="shared" si="64"/>
        <v>111.80000000000001</v>
      </c>
      <c r="R286" s="10">
        <v>0.52700000000000002</v>
      </c>
      <c r="S286" s="8">
        <v>5</v>
      </c>
      <c r="T286" s="10">
        <v>4.75</v>
      </c>
      <c r="U286" s="8">
        <f t="shared" si="57"/>
        <v>0.25</v>
      </c>
      <c r="V286" s="8">
        <f t="shared" si="58"/>
        <v>0.05</v>
      </c>
      <c r="W286" s="8">
        <f t="shared" si="59"/>
        <v>4.7137745974955274E-3</v>
      </c>
      <c r="X286" s="8">
        <f>W286*'Soil resampling and MOM'!$J$26</f>
        <v>3.2625801965997137E-3</v>
      </c>
      <c r="Y286" s="8">
        <f t="shared" si="60"/>
        <v>5</v>
      </c>
      <c r="Z286" s="8">
        <f t="shared" si="61"/>
        <v>0.47137745974955275</v>
      </c>
      <c r="AA286" s="8">
        <f t="shared" si="62"/>
        <v>0.32625801965997137</v>
      </c>
      <c r="AB286" s="9" t="s">
        <v>295</v>
      </c>
      <c r="AC286">
        <v>60</v>
      </c>
      <c r="AD286">
        <v>30</v>
      </c>
    </row>
    <row r="287" spans="1:30" x14ac:dyDescent="0.2">
      <c r="A287" t="str">
        <f t="shared" si="63"/>
        <v>RK4Eb</v>
      </c>
      <c r="C287" t="s">
        <v>23</v>
      </c>
      <c r="D287" t="s">
        <v>302</v>
      </c>
      <c r="E287" t="s">
        <v>152</v>
      </c>
      <c r="F287" t="s">
        <v>135</v>
      </c>
      <c r="G287">
        <v>2018</v>
      </c>
      <c r="H287">
        <v>18</v>
      </c>
      <c r="I287" t="s">
        <v>299</v>
      </c>
      <c r="J287" s="2" t="s">
        <v>317</v>
      </c>
      <c r="K287" s="2" t="s">
        <v>132</v>
      </c>
      <c r="M287">
        <v>353.05</v>
      </c>
      <c r="N287">
        <v>234.45</v>
      </c>
      <c r="O287">
        <v>1.43</v>
      </c>
      <c r="P287" s="8">
        <f t="shared" si="65"/>
        <v>50.896918719423233</v>
      </c>
      <c r="Q287" s="10">
        <f t="shared" si="64"/>
        <v>233.01999999999998</v>
      </c>
      <c r="R287" s="10">
        <v>1.486</v>
      </c>
      <c r="S287" s="8">
        <v>5</v>
      </c>
      <c r="T287" s="10">
        <v>4.8</v>
      </c>
      <c r="U287" s="8">
        <f t="shared" si="57"/>
        <v>0.20000000000000018</v>
      </c>
      <c r="V287" s="8">
        <f t="shared" si="58"/>
        <v>4.0000000000000036E-2</v>
      </c>
      <c r="W287" s="8">
        <f t="shared" si="59"/>
        <v>6.3771350098703978E-3</v>
      </c>
      <c r="X287" s="8">
        <f>W287*'Soil resampling and MOM'!$J$26</f>
        <v>4.4138543250032058E-3</v>
      </c>
      <c r="Y287" s="8">
        <f t="shared" si="60"/>
        <v>4.0000000000000036</v>
      </c>
      <c r="Z287" s="8">
        <f t="shared" si="61"/>
        <v>0.63771350098703983</v>
      </c>
      <c r="AA287" s="8">
        <f t="shared" si="62"/>
        <v>0.44138543250032058</v>
      </c>
      <c r="AB287" s="9" t="s">
        <v>295</v>
      </c>
      <c r="AC287">
        <v>60</v>
      </c>
      <c r="AD287">
        <v>30</v>
      </c>
    </row>
    <row r="288" spans="1:30" x14ac:dyDescent="0.2">
      <c r="A288" t="str">
        <f t="shared" si="63"/>
        <v>RK4Ec</v>
      </c>
      <c r="C288" t="s">
        <v>23</v>
      </c>
      <c r="D288" t="s">
        <v>302</v>
      </c>
      <c r="E288" t="s">
        <v>152</v>
      </c>
      <c r="F288" t="s">
        <v>220</v>
      </c>
      <c r="G288">
        <v>2018</v>
      </c>
      <c r="H288">
        <v>18</v>
      </c>
      <c r="I288" t="s">
        <v>299</v>
      </c>
      <c r="J288" s="2" t="s">
        <v>317</v>
      </c>
      <c r="K288" s="2" t="s">
        <v>132</v>
      </c>
      <c r="M288">
        <v>321.64999999999998</v>
      </c>
      <c r="N288">
        <v>239.25</v>
      </c>
      <c r="O288">
        <v>1.51</v>
      </c>
      <c r="P288" s="8">
        <f t="shared" si="65"/>
        <v>34.659712290737772</v>
      </c>
      <c r="Q288" s="10">
        <f t="shared" si="64"/>
        <v>237.74</v>
      </c>
      <c r="R288" s="10">
        <v>0.24399999999999999</v>
      </c>
      <c r="S288" s="8">
        <v>5</v>
      </c>
      <c r="T288" s="10">
        <v>4.8860000000000001</v>
      </c>
      <c r="U288" s="8">
        <f t="shared" si="57"/>
        <v>0.11399999999999988</v>
      </c>
      <c r="V288" s="8">
        <f t="shared" si="58"/>
        <v>2.2799999999999977E-2</v>
      </c>
      <c r="W288" s="8">
        <f t="shared" si="59"/>
        <v>1.0263312862791283E-3</v>
      </c>
      <c r="X288" s="8">
        <f>W288*'Soil resampling and MOM'!$J$26</f>
        <v>7.1036237743401609E-4</v>
      </c>
      <c r="Y288" s="8">
        <f t="shared" si="60"/>
        <v>2.2799999999999976</v>
      </c>
      <c r="Z288" s="8">
        <f t="shared" si="61"/>
        <v>0.10263312862791284</v>
      </c>
      <c r="AA288" s="8">
        <f t="shared" si="62"/>
        <v>7.1036237743401606E-2</v>
      </c>
      <c r="AB288" s="9" t="s">
        <v>424</v>
      </c>
      <c r="AC288">
        <v>80</v>
      </c>
      <c r="AD288">
        <v>10</v>
      </c>
    </row>
    <row r="289" spans="1:30" x14ac:dyDescent="0.2">
      <c r="A289" t="str">
        <f t="shared" si="63"/>
        <v>RK4Ed</v>
      </c>
      <c r="C289" t="s">
        <v>23</v>
      </c>
      <c r="D289" t="s">
        <v>302</v>
      </c>
      <c r="E289" t="s">
        <v>152</v>
      </c>
      <c r="F289" t="s">
        <v>221</v>
      </c>
      <c r="G289">
        <v>2018</v>
      </c>
      <c r="H289">
        <v>18</v>
      </c>
      <c r="I289" t="s">
        <v>299</v>
      </c>
      <c r="J289" s="2" t="s">
        <v>317</v>
      </c>
      <c r="K289" s="2" t="s">
        <v>132</v>
      </c>
      <c r="M289">
        <v>305.77</v>
      </c>
      <c r="N289">
        <v>217.53</v>
      </c>
      <c r="O289">
        <v>1.25</v>
      </c>
      <c r="P289" s="8">
        <f t="shared" si="65"/>
        <v>40.798964305529864</v>
      </c>
      <c r="Q289" s="10">
        <f t="shared" si="64"/>
        <v>216.28</v>
      </c>
      <c r="R289" s="10">
        <v>0.29199999999999998</v>
      </c>
      <c r="S289" s="8">
        <v>5</v>
      </c>
      <c r="T289" s="10">
        <v>4.84</v>
      </c>
      <c r="U289" s="8">
        <f t="shared" si="57"/>
        <v>0.16000000000000014</v>
      </c>
      <c r="V289" s="8">
        <f t="shared" si="58"/>
        <v>3.2000000000000028E-2</v>
      </c>
      <c r="W289" s="8">
        <f t="shared" si="59"/>
        <v>1.350101719992602E-3</v>
      </c>
      <c r="X289" s="8">
        <f>W289*'Soil resampling and MOM'!$J$26</f>
        <v>9.3445603813627285E-4</v>
      </c>
      <c r="Y289" s="8">
        <f t="shared" si="60"/>
        <v>3.2000000000000028</v>
      </c>
      <c r="Z289" s="8">
        <f t="shared" si="61"/>
        <v>0.13501017199926021</v>
      </c>
      <c r="AA289" s="8">
        <f t="shared" si="62"/>
        <v>9.3445603813627279E-2</v>
      </c>
      <c r="AB289" s="9" t="s">
        <v>296</v>
      </c>
      <c r="AC289">
        <v>60</v>
      </c>
      <c r="AD289">
        <v>10</v>
      </c>
    </row>
    <row r="290" spans="1:30" x14ac:dyDescent="0.2">
      <c r="A290" t="str">
        <f t="shared" si="63"/>
        <v>DM1Ea</v>
      </c>
      <c r="C290" t="s">
        <v>24</v>
      </c>
      <c r="D290" t="s">
        <v>302</v>
      </c>
      <c r="E290" t="s">
        <v>145</v>
      </c>
      <c r="F290" t="s">
        <v>134</v>
      </c>
      <c r="G290">
        <v>2018</v>
      </c>
      <c r="H290">
        <v>18</v>
      </c>
      <c r="I290" t="s">
        <v>299</v>
      </c>
      <c r="J290" s="2" t="s">
        <v>317</v>
      </c>
      <c r="K290" s="2" t="s">
        <v>131</v>
      </c>
      <c r="M290">
        <v>264.31</v>
      </c>
      <c r="N290">
        <v>160.80000000000001</v>
      </c>
      <c r="O290">
        <v>1.8</v>
      </c>
      <c r="P290" s="8">
        <f t="shared" si="65"/>
        <v>65.100628930817606</v>
      </c>
      <c r="Q290" s="10">
        <f t="shared" ref="Q290:Q321" si="66">N290-O290</f>
        <v>159</v>
      </c>
      <c r="R290" s="10">
        <v>3.4910000000000001</v>
      </c>
      <c r="S290" s="8">
        <v>5</v>
      </c>
      <c r="T290" s="10">
        <v>4.7270000000000003</v>
      </c>
      <c r="U290" s="8">
        <f t="shared" si="57"/>
        <v>0.27299999999999969</v>
      </c>
      <c r="V290" s="8">
        <f t="shared" si="58"/>
        <v>5.459999999999994E-2</v>
      </c>
      <c r="W290" s="8">
        <f t="shared" si="59"/>
        <v>2.1955974842767297E-2</v>
      </c>
      <c r="X290" s="8">
        <f>W290*'Soil resampling and MOM'!$J$26</f>
        <v>1.5196553682713942E-2</v>
      </c>
      <c r="Y290" s="8">
        <f t="shared" si="60"/>
        <v>5.4599999999999937</v>
      </c>
      <c r="Z290" s="8">
        <f t="shared" si="61"/>
        <v>2.1955974842767296</v>
      </c>
      <c r="AA290" s="8">
        <f t="shared" si="62"/>
        <v>1.5196553682713942</v>
      </c>
      <c r="AB290" s="9" t="s">
        <v>295</v>
      </c>
      <c r="AC290">
        <v>60</v>
      </c>
      <c r="AD290">
        <v>30</v>
      </c>
    </row>
    <row r="291" spans="1:30" x14ac:dyDescent="0.2">
      <c r="A291" t="str">
        <f t="shared" si="63"/>
        <v>DM1Eb</v>
      </c>
      <c r="C291" t="s">
        <v>24</v>
      </c>
      <c r="D291" t="s">
        <v>302</v>
      </c>
      <c r="E291" t="s">
        <v>145</v>
      </c>
      <c r="F291" t="s">
        <v>135</v>
      </c>
      <c r="G291">
        <v>2018</v>
      </c>
      <c r="H291">
        <v>18</v>
      </c>
      <c r="I291" t="s">
        <v>299</v>
      </c>
      <c r="J291" s="2" t="s">
        <v>317</v>
      </c>
      <c r="K291" s="2" t="s">
        <v>131</v>
      </c>
      <c r="M291">
        <v>263.77999999999997</v>
      </c>
      <c r="N291">
        <v>161.46</v>
      </c>
      <c r="O291">
        <v>1.94</v>
      </c>
      <c r="P291" s="8">
        <f t="shared" si="65"/>
        <v>64.142427281845514</v>
      </c>
      <c r="Q291" s="10">
        <f t="shared" si="66"/>
        <v>159.52000000000001</v>
      </c>
      <c r="R291" s="10">
        <v>0.91800000000000004</v>
      </c>
      <c r="S291" s="8">
        <v>5</v>
      </c>
      <c r="T291" s="10">
        <v>4.75</v>
      </c>
      <c r="U291" s="8">
        <f t="shared" si="57"/>
        <v>0.25</v>
      </c>
      <c r="V291" s="8">
        <f t="shared" si="58"/>
        <v>0.05</v>
      </c>
      <c r="W291" s="8">
        <f t="shared" si="59"/>
        <v>5.7547642928786362E-3</v>
      </c>
      <c r="X291" s="8">
        <f>W291*'Soil resampling and MOM'!$J$26</f>
        <v>3.9830882087617276E-3</v>
      </c>
      <c r="Y291" s="8">
        <f t="shared" si="60"/>
        <v>5</v>
      </c>
      <c r="Z291" s="8">
        <f t="shared" si="61"/>
        <v>0.57547642928786358</v>
      </c>
      <c r="AA291" s="8">
        <f t="shared" si="62"/>
        <v>0.39830882087617275</v>
      </c>
      <c r="AB291" s="9" t="s">
        <v>295</v>
      </c>
      <c r="AC291">
        <v>60</v>
      </c>
      <c r="AD291">
        <v>30</v>
      </c>
    </row>
    <row r="292" spans="1:30" x14ac:dyDescent="0.2">
      <c r="A292" t="str">
        <f t="shared" si="63"/>
        <v>DM1Ec</v>
      </c>
      <c r="C292" t="s">
        <v>24</v>
      </c>
      <c r="D292" t="s">
        <v>302</v>
      </c>
      <c r="E292" t="s">
        <v>145</v>
      </c>
      <c r="F292" t="s">
        <v>220</v>
      </c>
      <c r="G292">
        <v>2018</v>
      </c>
      <c r="H292">
        <v>18</v>
      </c>
      <c r="I292" t="s">
        <v>299</v>
      </c>
      <c r="J292" s="2" t="s">
        <v>317</v>
      </c>
      <c r="K292" s="2" t="s">
        <v>131</v>
      </c>
      <c r="M292">
        <v>244.78</v>
      </c>
      <c r="N292">
        <v>151.94999999999999</v>
      </c>
      <c r="O292">
        <v>1.63</v>
      </c>
      <c r="P292" s="8">
        <f t="shared" si="65"/>
        <v>61.754922831293257</v>
      </c>
      <c r="Q292" s="10">
        <f t="shared" si="66"/>
        <v>150.32</v>
      </c>
      <c r="R292" s="10">
        <v>0.63800000000000001</v>
      </c>
      <c r="S292" s="8">
        <v>5</v>
      </c>
      <c r="T292" s="10">
        <v>4.7809999999999997</v>
      </c>
      <c r="U292" s="8">
        <f t="shared" si="57"/>
        <v>0.21900000000000031</v>
      </c>
      <c r="V292" s="8">
        <f t="shared" si="58"/>
        <v>4.3800000000000061E-2</v>
      </c>
      <c r="W292" s="8">
        <f t="shared" si="59"/>
        <v>4.2442788717402874E-3</v>
      </c>
      <c r="X292" s="8">
        <f>W292*'Soil resampling and MOM'!$J$26</f>
        <v>2.9376245956146559E-3</v>
      </c>
      <c r="Y292" s="8">
        <f t="shared" si="60"/>
        <v>4.3800000000000061</v>
      </c>
      <c r="Z292" s="8">
        <f t="shared" si="61"/>
        <v>0.42442788717402874</v>
      </c>
      <c r="AA292" s="8">
        <f t="shared" si="62"/>
        <v>0.29376245956146557</v>
      </c>
      <c r="AB292" s="9" t="s">
        <v>295</v>
      </c>
      <c r="AC292">
        <v>60</v>
      </c>
      <c r="AD292">
        <v>30</v>
      </c>
    </row>
    <row r="293" spans="1:30" x14ac:dyDescent="0.2">
      <c r="A293" t="str">
        <f t="shared" si="63"/>
        <v>DM1Ed</v>
      </c>
      <c r="C293" t="s">
        <v>24</v>
      </c>
      <c r="D293" t="s">
        <v>302</v>
      </c>
      <c r="E293" t="s">
        <v>145</v>
      </c>
      <c r="F293" t="s">
        <v>221</v>
      </c>
      <c r="G293">
        <v>2018</v>
      </c>
      <c r="H293">
        <v>18</v>
      </c>
      <c r="I293" t="s">
        <v>299</v>
      </c>
      <c r="J293" s="2" t="s">
        <v>317</v>
      </c>
      <c r="K293" s="2" t="s">
        <v>131</v>
      </c>
      <c r="M293">
        <v>271.05</v>
      </c>
      <c r="N293">
        <v>165.24</v>
      </c>
      <c r="O293">
        <v>1.82</v>
      </c>
      <c r="P293" s="8">
        <f t="shared" si="65"/>
        <v>64.747276955085056</v>
      </c>
      <c r="Q293" s="10">
        <f t="shared" si="66"/>
        <v>163.42000000000002</v>
      </c>
      <c r="R293" s="10">
        <v>1.8759999999999999</v>
      </c>
      <c r="S293" s="8">
        <v>5</v>
      </c>
      <c r="T293" s="10">
        <v>4.726</v>
      </c>
      <c r="U293" s="8">
        <f t="shared" si="57"/>
        <v>0.27400000000000002</v>
      </c>
      <c r="V293" s="8">
        <f t="shared" si="58"/>
        <v>5.4800000000000001E-2</v>
      </c>
      <c r="W293" s="8">
        <f t="shared" si="59"/>
        <v>1.1479623057153346E-2</v>
      </c>
      <c r="X293" s="8">
        <f>W293*'Soil resampling and MOM'!$J$26</f>
        <v>7.9454776795218843E-3</v>
      </c>
      <c r="Y293" s="8">
        <f t="shared" si="60"/>
        <v>5.48</v>
      </c>
      <c r="Z293" s="8">
        <f t="shared" si="61"/>
        <v>1.1479623057153345</v>
      </c>
      <c r="AA293" s="8">
        <f t="shared" si="62"/>
        <v>0.7945477679521884</v>
      </c>
      <c r="AB293" s="9" t="s">
        <v>295</v>
      </c>
      <c r="AC293">
        <v>60</v>
      </c>
      <c r="AD293">
        <v>30</v>
      </c>
    </row>
    <row r="294" spans="1:30" x14ac:dyDescent="0.2">
      <c r="A294" t="str">
        <f t="shared" si="63"/>
        <v>DM2Ea</v>
      </c>
      <c r="C294" t="s">
        <v>24</v>
      </c>
      <c r="D294" t="s">
        <v>302</v>
      </c>
      <c r="E294" t="s">
        <v>146</v>
      </c>
      <c r="F294" t="s">
        <v>134</v>
      </c>
      <c r="G294">
        <v>2018</v>
      </c>
      <c r="H294">
        <v>18</v>
      </c>
      <c r="I294" t="s">
        <v>299</v>
      </c>
      <c r="J294" s="2" t="s">
        <v>317</v>
      </c>
      <c r="K294" s="2" t="s">
        <v>131</v>
      </c>
      <c r="M294">
        <v>256.39999999999998</v>
      </c>
      <c r="N294">
        <v>162.41</v>
      </c>
      <c r="O294">
        <v>2.77</v>
      </c>
      <c r="P294" s="8">
        <f t="shared" si="65"/>
        <v>58.876221498371329</v>
      </c>
      <c r="Q294" s="10">
        <f t="shared" si="66"/>
        <v>159.63999999999999</v>
      </c>
      <c r="R294" s="10">
        <v>0.92500000000000004</v>
      </c>
      <c r="S294" s="8">
        <v>5</v>
      </c>
      <c r="T294" s="10">
        <v>4.8209999999999997</v>
      </c>
      <c r="U294" s="8">
        <f t="shared" si="57"/>
        <v>0.17900000000000027</v>
      </c>
      <c r="V294" s="8">
        <f t="shared" si="58"/>
        <v>3.5800000000000054E-2</v>
      </c>
      <c r="W294" s="8">
        <f t="shared" si="59"/>
        <v>5.7942871460786782E-3</v>
      </c>
      <c r="X294" s="8">
        <f>W294*'Soil resampling and MOM'!$J$26</f>
        <v>4.010443457829446E-3</v>
      </c>
      <c r="Y294" s="8">
        <f t="shared" si="60"/>
        <v>3.5800000000000054</v>
      </c>
      <c r="Z294" s="8">
        <f t="shared" si="61"/>
        <v>0.57942871460786782</v>
      </c>
      <c r="AA294" s="8">
        <f t="shared" si="62"/>
        <v>0.40104434578294462</v>
      </c>
      <c r="AB294" s="9" t="s">
        <v>294</v>
      </c>
      <c r="AC294">
        <v>30</v>
      </c>
      <c r="AD294">
        <v>30</v>
      </c>
    </row>
    <row r="295" spans="1:30" x14ac:dyDescent="0.2">
      <c r="A295" t="str">
        <f t="shared" si="63"/>
        <v>DM2Eb</v>
      </c>
      <c r="C295" t="s">
        <v>24</v>
      </c>
      <c r="D295" t="s">
        <v>302</v>
      </c>
      <c r="E295" t="s">
        <v>146</v>
      </c>
      <c r="F295" t="s">
        <v>135</v>
      </c>
      <c r="G295">
        <v>2018</v>
      </c>
      <c r="H295">
        <v>18</v>
      </c>
      <c r="I295" t="s">
        <v>299</v>
      </c>
      <c r="J295" s="2" t="s">
        <v>317</v>
      </c>
      <c r="K295" s="2" t="s">
        <v>131</v>
      </c>
      <c r="M295">
        <v>235.75</v>
      </c>
      <c r="N295">
        <v>131.76</v>
      </c>
      <c r="O295">
        <v>3.03</v>
      </c>
      <c r="P295" s="8">
        <f t="shared" si="65"/>
        <v>80.781480618348496</v>
      </c>
      <c r="Q295" s="10">
        <f t="shared" si="66"/>
        <v>128.72999999999999</v>
      </c>
      <c r="R295" s="10">
        <v>0.67200000000000004</v>
      </c>
      <c r="S295" s="8">
        <v>5</v>
      </c>
      <c r="T295" s="10">
        <v>4.7110000000000003</v>
      </c>
      <c r="U295" s="8">
        <f t="shared" si="57"/>
        <v>0.2889999999999997</v>
      </c>
      <c r="V295" s="8">
        <f t="shared" si="58"/>
        <v>5.7799999999999942E-2</v>
      </c>
      <c r="W295" s="8">
        <f t="shared" si="59"/>
        <v>5.2202283849918443E-3</v>
      </c>
      <c r="X295" s="8">
        <f>W295*'Soil resampling and MOM'!$J$26</f>
        <v>3.6131158582871242E-3</v>
      </c>
      <c r="Y295" s="8">
        <f t="shared" si="60"/>
        <v>5.779999999999994</v>
      </c>
      <c r="Z295" s="8">
        <f t="shared" si="61"/>
        <v>0.52202283849918441</v>
      </c>
      <c r="AA295" s="8">
        <f t="shared" si="62"/>
        <v>0.36131158582871242</v>
      </c>
      <c r="AB295" s="9" t="s">
        <v>293</v>
      </c>
      <c r="AC295">
        <v>50</v>
      </c>
      <c r="AD295">
        <v>40</v>
      </c>
    </row>
    <row r="296" spans="1:30" x14ac:dyDescent="0.2">
      <c r="A296" t="str">
        <f t="shared" si="63"/>
        <v>DM2Ec</v>
      </c>
      <c r="C296" t="s">
        <v>24</v>
      </c>
      <c r="D296" t="s">
        <v>302</v>
      </c>
      <c r="E296" t="s">
        <v>146</v>
      </c>
      <c r="F296" t="s">
        <v>220</v>
      </c>
      <c r="G296">
        <v>2018</v>
      </c>
      <c r="H296">
        <v>18</v>
      </c>
      <c r="I296" t="s">
        <v>299</v>
      </c>
      <c r="J296" s="2" t="s">
        <v>317</v>
      </c>
      <c r="K296" s="2" t="s">
        <v>131</v>
      </c>
      <c r="M296">
        <v>287.62</v>
      </c>
      <c r="N296">
        <v>188.73</v>
      </c>
      <c r="O296">
        <v>1.81</v>
      </c>
      <c r="P296" s="8">
        <f t="shared" si="65"/>
        <v>52.904986090306025</v>
      </c>
      <c r="Q296" s="10">
        <f t="shared" si="66"/>
        <v>186.92</v>
      </c>
      <c r="R296" s="10">
        <v>0.63200000000000001</v>
      </c>
      <c r="S296" s="8">
        <v>5</v>
      </c>
      <c r="T296" s="10">
        <v>4.8129999999999997</v>
      </c>
      <c r="U296" s="8">
        <f t="shared" si="57"/>
        <v>0.18700000000000028</v>
      </c>
      <c r="V296" s="8">
        <f t="shared" si="58"/>
        <v>3.7400000000000058E-2</v>
      </c>
      <c r="W296" s="8">
        <f t="shared" si="59"/>
        <v>3.3811256152364651E-3</v>
      </c>
      <c r="X296" s="8">
        <f>W296*'Soil resampling and MOM'!$J$26</f>
        <v>2.3402038528417312E-3</v>
      </c>
      <c r="Y296" s="8">
        <f t="shared" si="60"/>
        <v>3.740000000000006</v>
      </c>
      <c r="Z296" s="8">
        <f t="shared" si="61"/>
        <v>0.33811256152364649</v>
      </c>
      <c r="AA296" s="8">
        <f t="shared" si="62"/>
        <v>0.23402038528417313</v>
      </c>
      <c r="AB296" s="9" t="s">
        <v>294</v>
      </c>
      <c r="AC296">
        <v>30</v>
      </c>
      <c r="AD296">
        <v>30</v>
      </c>
    </row>
    <row r="297" spans="1:30" x14ac:dyDescent="0.2">
      <c r="A297" t="str">
        <f t="shared" si="63"/>
        <v>DM2Ed</v>
      </c>
      <c r="C297" t="s">
        <v>24</v>
      </c>
      <c r="D297" t="s">
        <v>302</v>
      </c>
      <c r="E297" t="s">
        <v>146</v>
      </c>
      <c r="F297" t="s">
        <v>221</v>
      </c>
      <c r="G297">
        <v>2018</v>
      </c>
      <c r="H297">
        <v>18</v>
      </c>
      <c r="I297" t="s">
        <v>299</v>
      </c>
      <c r="J297" s="2" t="s">
        <v>317</v>
      </c>
      <c r="K297" s="2" t="s">
        <v>131</v>
      </c>
      <c r="M297">
        <v>248.03</v>
      </c>
      <c r="N297">
        <v>168.7</v>
      </c>
      <c r="O297">
        <v>1.69</v>
      </c>
      <c r="P297" s="8">
        <f t="shared" si="65"/>
        <v>47.500149691635244</v>
      </c>
      <c r="Q297" s="10">
        <f t="shared" si="66"/>
        <v>167.01</v>
      </c>
      <c r="R297" s="10">
        <v>0.747</v>
      </c>
      <c r="S297" s="8">
        <v>5</v>
      </c>
      <c r="T297" s="10">
        <v>4.867</v>
      </c>
      <c r="U297" s="8">
        <f t="shared" si="57"/>
        <v>0.13300000000000001</v>
      </c>
      <c r="V297" s="8">
        <f t="shared" si="58"/>
        <v>2.6600000000000002E-2</v>
      </c>
      <c r="W297" s="8">
        <f t="shared" si="59"/>
        <v>4.4727860607149273E-3</v>
      </c>
      <c r="X297" s="8">
        <f>W297*'Soil resampling and MOM'!$J$26</f>
        <v>3.0957829916324528E-3</v>
      </c>
      <c r="Y297" s="8">
        <f t="shared" si="60"/>
        <v>2.66</v>
      </c>
      <c r="Z297" s="8">
        <f t="shared" si="61"/>
        <v>0.44727860607149272</v>
      </c>
      <c r="AA297" s="8">
        <f t="shared" si="62"/>
        <v>0.30957829916324531</v>
      </c>
      <c r="AB297" s="9" t="s">
        <v>295</v>
      </c>
      <c r="AC297">
        <v>60</v>
      </c>
      <c r="AD297">
        <v>30</v>
      </c>
    </row>
    <row r="298" spans="1:30" x14ac:dyDescent="0.2">
      <c r="A298" t="str">
        <f t="shared" si="63"/>
        <v>DM3Ea</v>
      </c>
      <c r="C298" t="s">
        <v>24</v>
      </c>
      <c r="D298" t="s">
        <v>302</v>
      </c>
      <c r="E298" t="s">
        <v>147</v>
      </c>
      <c r="F298" t="s">
        <v>134</v>
      </c>
      <c r="G298">
        <v>2018</v>
      </c>
      <c r="H298">
        <v>18</v>
      </c>
      <c r="I298" t="s">
        <v>299</v>
      </c>
      <c r="J298" s="2" t="s">
        <v>317</v>
      </c>
      <c r="K298" s="2" t="s">
        <v>131</v>
      </c>
      <c r="M298">
        <v>299.14</v>
      </c>
      <c r="N298">
        <v>182.13</v>
      </c>
      <c r="O298">
        <v>1.81</v>
      </c>
      <c r="P298" s="8">
        <f t="shared" si="65"/>
        <v>64.890195208518193</v>
      </c>
      <c r="Q298" s="10">
        <f t="shared" si="66"/>
        <v>180.32</v>
      </c>
      <c r="R298" s="10">
        <v>0.622</v>
      </c>
      <c r="S298" s="8">
        <v>5</v>
      </c>
      <c r="T298" s="10">
        <v>4.7859999999999996</v>
      </c>
      <c r="U298" s="8">
        <f t="shared" si="57"/>
        <v>0.21400000000000041</v>
      </c>
      <c r="V298" s="8">
        <f t="shared" si="58"/>
        <v>4.2800000000000081E-2</v>
      </c>
      <c r="W298" s="8">
        <f t="shared" si="59"/>
        <v>3.4494232475598937E-3</v>
      </c>
      <c r="X298" s="8">
        <f>W298*'Soil resampling and MOM'!$J$26</f>
        <v>2.3874752057849659E-3</v>
      </c>
      <c r="Y298" s="8">
        <f t="shared" si="60"/>
        <v>4.2800000000000082</v>
      </c>
      <c r="Z298" s="8">
        <f t="shared" si="61"/>
        <v>0.34494232475598935</v>
      </c>
      <c r="AA298" s="8">
        <f t="shared" si="62"/>
        <v>0.2387475205784966</v>
      </c>
      <c r="AB298" s="9" t="s">
        <v>301</v>
      </c>
      <c r="AC298">
        <v>30</v>
      </c>
      <c r="AD298">
        <v>50</v>
      </c>
    </row>
    <row r="299" spans="1:30" x14ac:dyDescent="0.2">
      <c r="A299" t="str">
        <f t="shared" si="63"/>
        <v>DM3Eb</v>
      </c>
      <c r="C299" t="s">
        <v>24</v>
      </c>
      <c r="D299" t="s">
        <v>302</v>
      </c>
      <c r="E299" t="s">
        <v>147</v>
      </c>
      <c r="F299" t="s">
        <v>135</v>
      </c>
      <c r="G299">
        <v>2018</v>
      </c>
      <c r="H299">
        <v>18</v>
      </c>
      <c r="I299" t="s">
        <v>299</v>
      </c>
      <c r="J299" s="2" t="s">
        <v>317</v>
      </c>
      <c r="K299" s="2" t="s">
        <v>131</v>
      </c>
      <c r="M299">
        <v>274</v>
      </c>
      <c r="N299">
        <v>166.97</v>
      </c>
      <c r="O299">
        <v>1.94</v>
      </c>
      <c r="P299" s="8">
        <f t="shared" si="65"/>
        <v>64.854874871235538</v>
      </c>
      <c r="Q299" s="10">
        <f t="shared" si="66"/>
        <v>165.03</v>
      </c>
      <c r="R299" s="10">
        <v>0.499</v>
      </c>
      <c r="S299" s="8">
        <v>5</v>
      </c>
      <c r="T299" s="10">
        <v>4.7779999999999996</v>
      </c>
      <c r="U299" s="8">
        <f t="shared" si="57"/>
        <v>0.22200000000000042</v>
      </c>
      <c r="V299" s="8">
        <f t="shared" si="58"/>
        <v>4.4400000000000085E-2</v>
      </c>
      <c r="W299" s="8">
        <f t="shared" si="59"/>
        <v>3.0236926619402532E-3</v>
      </c>
      <c r="X299" s="8">
        <f>W299*'Soil resampling and MOM'!$J$26</f>
        <v>2.0928110997694991E-3</v>
      </c>
      <c r="Y299" s="8">
        <f t="shared" si="60"/>
        <v>4.4400000000000084</v>
      </c>
      <c r="Z299" s="8">
        <f t="shared" si="61"/>
        <v>0.30236926619402532</v>
      </c>
      <c r="AA299" s="8">
        <f t="shared" si="62"/>
        <v>0.2092811099769499</v>
      </c>
      <c r="AB299" s="9" t="s">
        <v>294</v>
      </c>
      <c r="AC299">
        <v>30</v>
      </c>
      <c r="AD299">
        <v>30</v>
      </c>
    </row>
    <row r="300" spans="1:30" x14ac:dyDescent="0.2">
      <c r="A300" t="str">
        <f t="shared" si="63"/>
        <v>DM3Ec</v>
      </c>
      <c r="C300" t="s">
        <v>24</v>
      </c>
      <c r="D300" t="s">
        <v>302</v>
      </c>
      <c r="E300" t="s">
        <v>147</v>
      </c>
      <c r="F300" t="s">
        <v>220</v>
      </c>
      <c r="G300">
        <v>2018</v>
      </c>
      <c r="H300">
        <v>18</v>
      </c>
      <c r="I300" t="s">
        <v>299</v>
      </c>
      <c r="J300" s="2" t="s">
        <v>317</v>
      </c>
      <c r="K300" s="2" t="s">
        <v>131</v>
      </c>
      <c r="M300">
        <v>297.49</v>
      </c>
      <c r="N300">
        <v>193.08</v>
      </c>
      <c r="O300">
        <v>1.51</v>
      </c>
      <c r="P300" s="8">
        <f t="shared" si="65"/>
        <v>54.502270710445252</v>
      </c>
      <c r="Q300" s="10">
        <f t="shared" si="66"/>
        <v>191.57000000000002</v>
      </c>
      <c r="R300" s="10">
        <v>1.1020000000000001</v>
      </c>
      <c r="S300" s="8">
        <v>5</v>
      </c>
      <c r="T300" s="10">
        <v>4.8150000000000004</v>
      </c>
      <c r="U300" s="8">
        <f t="shared" si="57"/>
        <v>0.18499999999999961</v>
      </c>
      <c r="V300" s="8">
        <f t="shared" si="58"/>
        <v>3.6999999999999922E-2</v>
      </c>
      <c r="W300" s="8">
        <f t="shared" si="59"/>
        <v>5.7524664613457224E-3</v>
      </c>
      <c r="X300" s="8">
        <f>W300*'Soil resampling and MOM'!$J$26</f>
        <v>3.9814977933739426E-3</v>
      </c>
      <c r="Y300" s="8">
        <f t="shared" si="60"/>
        <v>3.6999999999999922</v>
      </c>
      <c r="Z300" s="8">
        <f t="shared" si="61"/>
        <v>0.57524664613457221</v>
      </c>
      <c r="AA300" s="8">
        <f t="shared" si="62"/>
        <v>0.39814977933739426</v>
      </c>
      <c r="AB300" s="9" t="s">
        <v>295</v>
      </c>
      <c r="AC300">
        <v>60</v>
      </c>
      <c r="AD300">
        <v>30</v>
      </c>
    </row>
    <row r="301" spans="1:30" x14ac:dyDescent="0.2">
      <c r="A301" t="str">
        <f t="shared" si="63"/>
        <v>DM3Ed</v>
      </c>
      <c r="C301" t="s">
        <v>24</v>
      </c>
      <c r="D301" t="s">
        <v>302</v>
      </c>
      <c r="E301" t="s">
        <v>147</v>
      </c>
      <c r="F301" t="s">
        <v>221</v>
      </c>
      <c r="G301">
        <v>2018</v>
      </c>
      <c r="H301">
        <v>18</v>
      </c>
      <c r="I301" t="s">
        <v>299</v>
      </c>
      <c r="J301" s="2" t="s">
        <v>317</v>
      </c>
      <c r="K301" s="2" t="s">
        <v>131</v>
      </c>
      <c r="M301">
        <v>264.89</v>
      </c>
      <c r="N301">
        <v>165.07</v>
      </c>
      <c r="O301">
        <v>1.85</v>
      </c>
      <c r="P301" s="8">
        <f t="shared" si="65"/>
        <v>61.156720990074717</v>
      </c>
      <c r="Q301" s="10">
        <f t="shared" si="66"/>
        <v>163.22</v>
      </c>
      <c r="R301" s="10">
        <v>0.13</v>
      </c>
      <c r="S301" s="8">
        <v>5</v>
      </c>
      <c r="T301" s="10">
        <v>4.7510000000000003</v>
      </c>
      <c r="U301" s="8">
        <f t="shared" si="57"/>
        <v>0.24899999999999967</v>
      </c>
      <c r="V301" s="8">
        <f t="shared" si="58"/>
        <v>4.9799999999999935E-2</v>
      </c>
      <c r="W301" s="8">
        <f t="shared" si="59"/>
        <v>7.9647102070824652E-4</v>
      </c>
      <c r="X301" s="8">
        <f>W301*'Soil resampling and MOM'!$J$26</f>
        <v>5.5126746635465339E-4</v>
      </c>
      <c r="Y301" s="8">
        <f t="shared" si="60"/>
        <v>4.9799999999999933</v>
      </c>
      <c r="Z301" s="8">
        <f t="shared" si="61"/>
        <v>7.9647102070824649E-2</v>
      </c>
      <c r="AA301" s="8">
        <f t="shared" si="62"/>
        <v>5.5126746635465337E-2</v>
      </c>
      <c r="AB301" s="9" t="s">
        <v>301</v>
      </c>
      <c r="AC301">
        <v>30</v>
      </c>
      <c r="AD301">
        <v>50</v>
      </c>
    </row>
    <row r="302" spans="1:30" x14ac:dyDescent="0.2">
      <c r="A302" t="str">
        <f t="shared" si="63"/>
        <v>DM4Ea</v>
      </c>
      <c r="C302" t="s">
        <v>24</v>
      </c>
      <c r="D302" t="s">
        <v>302</v>
      </c>
      <c r="E302" t="s">
        <v>148</v>
      </c>
      <c r="F302" t="s">
        <v>134</v>
      </c>
      <c r="G302">
        <v>2018</v>
      </c>
      <c r="H302">
        <v>18</v>
      </c>
      <c r="I302" t="s">
        <v>299</v>
      </c>
      <c r="J302" s="2" t="s">
        <v>317</v>
      </c>
      <c r="K302" s="2" t="s">
        <v>131</v>
      </c>
      <c r="M302">
        <v>155.99</v>
      </c>
      <c r="N302">
        <v>56.88</v>
      </c>
      <c r="O302">
        <v>1.51</v>
      </c>
      <c r="P302" s="8">
        <f t="shared" si="65"/>
        <v>178.99584612606105</v>
      </c>
      <c r="Q302" s="10">
        <f t="shared" si="66"/>
        <v>55.370000000000005</v>
      </c>
      <c r="R302" s="10">
        <v>4.4999999999999998E-2</v>
      </c>
      <c r="S302" s="8">
        <v>5</v>
      </c>
      <c r="T302" s="10">
        <v>4.3319999999999999</v>
      </c>
      <c r="U302" s="8">
        <f t="shared" si="57"/>
        <v>0.66800000000000015</v>
      </c>
      <c r="V302" s="8">
        <f t="shared" si="58"/>
        <v>0.13360000000000002</v>
      </c>
      <c r="W302" s="8">
        <f t="shared" si="59"/>
        <v>8.1271446631750032E-4</v>
      </c>
      <c r="X302" s="8">
        <f>W302*'Soil resampling and MOM'!$J$26</f>
        <v>5.6251016429728585E-4</v>
      </c>
      <c r="Y302" s="8">
        <f t="shared" si="60"/>
        <v>13.360000000000003</v>
      </c>
      <c r="Z302" s="8">
        <f t="shared" si="61"/>
        <v>8.1271446631750038E-2</v>
      </c>
      <c r="AA302" s="8">
        <f t="shared" si="62"/>
        <v>5.6251016429728587E-2</v>
      </c>
      <c r="AB302" s="9" t="s">
        <v>292</v>
      </c>
      <c r="AC302">
        <v>10</v>
      </c>
      <c r="AD302">
        <v>50</v>
      </c>
    </row>
    <row r="303" spans="1:30" x14ac:dyDescent="0.2">
      <c r="A303" t="str">
        <f t="shared" si="63"/>
        <v>DM4Eb</v>
      </c>
      <c r="C303" t="s">
        <v>24</v>
      </c>
      <c r="D303" t="s">
        <v>302</v>
      </c>
      <c r="E303" t="s">
        <v>148</v>
      </c>
      <c r="F303" t="s">
        <v>135</v>
      </c>
      <c r="G303">
        <v>2018</v>
      </c>
      <c r="H303">
        <v>18</v>
      </c>
      <c r="I303" t="s">
        <v>299</v>
      </c>
      <c r="J303" s="2" t="s">
        <v>317</v>
      </c>
      <c r="K303" s="2" t="s">
        <v>131</v>
      </c>
      <c r="M303">
        <v>194.94</v>
      </c>
      <c r="N303">
        <v>71.2</v>
      </c>
      <c r="O303">
        <v>1.7</v>
      </c>
      <c r="P303" s="8">
        <f t="shared" si="65"/>
        <v>178.0431654676259</v>
      </c>
      <c r="Q303" s="10">
        <f t="shared" si="66"/>
        <v>69.5</v>
      </c>
      <c r="R303" s="10">
        <v>1.538</v>
      </c>
      <c r="S303" s="8">
        <v>5</v>
      </c>
      <c r="T303" s="10">
        <v>4.1180000000000003</v>
      </c>
      <c r="U303" s="8">
        <f t="shared" si="57"/>
        <v>0.88199999999999967</v>
      </c>
      <c r="V303" s="8">
        <f t="shared" si="58"/>
        <v>0.17639999999999995</v>
      </c>
      <c r="W303" s="8">
        <f t="shared" si="59"/>
        <v>2.2129496402877698E-2</v>
      </c>
      <c r="X303" s="8">
        <f>W303*'Soil resampling and MOM'!$J$26</f>
        <v>1.531665446267064E-2</v>
      </c>
      <c r="Y303" s="8">
        <f t="shared" si="60"/>
        <v>17.639999999999993</v>
      </c>
      <c r="Z303" s="8">
        <f t="shared" si="61"/>
        <v>2.21294964028777</v>
      </c>
      <c r="AA303" s="8">
        <f t="shared" si="62"/>
        <v>1.531665446267064</v>
      </c>
      <c r="AB303" s="9" t="s">
        <v>292</v>
      </c>
      <c r="AC303">
        <v>10</v>
      </c>
      <c r="AD303">
        <v>50</v>
      </c>
    </row>
    <row r="304" spans="1:30" x14ac:dyDescent="0.2">
      <c r="A304" t="str">
        <f t="shared" si="63"/>
        <v>DM4Ec</v>
      </c>
      <c r="C304" t="s">
        <v>24</v>
      </c>
      <c r="D304" t="s">
        <v>302</v>
      </c>
      <c r="E304" t="s">
        <v>148</v>
      </c>
      <c r="F304" t="s">
        <v>220</v>
      </c>
      <c r="G304">
        <v>2018</v>
      </c>
      <c r="H304">
        <v>18</v>
      </c>
      <c r="I304" t="s">
        <v>299</v>
      </c>
      <c r="J304" s="2" t="s">
        <v>317</v>
      </c>
      <c r="K304" s="2" t="s">
        <v>131</v>
      </c>
      <c r="M304">
        <v>202.19</v>
      </c>
      <c r="N304">
        <v>65.11</v>
      </c>
      <c r="O304">
        <v>1.53</v>
      </c>
      <c r="P304" s="8">
        <f t="shared" si="65"/>
        <v>215.60239068889584</v>
      </c>
      <c r="Q304" s="10">
        <f t="shared" si="66"/>
        <v>63.58</v>
      </c>
      <c r="R304" s="10">
        <v>0.10199999999999999</v>
      </c>
      <c r="S304" s="8">
        <v>5</v>
      </c>
      <c r="T304" s="10">
        <v>4.1219999999999999</v>
      </c>
      <c r="U304" s="8">
        <f t="shared" si="57"/>
        <v>0.87800000000000011</v>
      </c>
      <c r="V304" s="8">
        <f t="shared" si="58"/>
        <v>0.17560000000000003</v>
      </c>
      <c r="W304" s="8">
        <f t="shared" si="59"/>
        <v>1.6042780748663102E-3</v>
      </c>
      <c r="X304" s="8">
        <f>W304*'Soil resampling and MOM'!$J$26</f>
        <v>1.1103810266360329E-3</v>
      </c>
      <c r="Y304" s="8">
        <f t="shared" si="60"/>
        <v>17.560000000000002</v>
      </c>
      <c r="Z304" s="8">
        <f t="shared" si="61"/>
        <v>0.16042780748663102</v>
      </c>
      <c r="AA304" s="8">
        <f t="shared" si="62"/>
        <v>0.1110381026636033</v>
      </c>
      <c r="AB304" s="9" t="s">
        <v>292</v>
      </c>
      <c r="AC304">
        <v>10</v>
      </c>
      <c r="AD304">
        <v>50</v>
      </c>
    </row>
    <row r="305" spans="1:30" x14ac:dyDescent="0.2">
      <c r="A305" t="str">
        <f t="shared" si="63"/>
        <v>DM4Ed</v>
      </c>
      <c r="C305" t="s">
        <v>24</v>
      </c>
      <c r="D305" t="s">
        <v>302</v>
      </c>
      <c r="E305" t="s">
        <v>148</v>
      </c>
      <c r="F305" t="s">
        <v>221</v>
      </c>
      <c r="G305">
        <v>2018</v>
      </c>
      <c r="H305">
        <v>18</v>
      </c>
      <c r="I305" t="s">
        <v>299</v>
      </c>
      <c r="J305" s="2" t="s">
        <v>317</v>
      </c>
      <c r="K305" s="2" t="s">
        <v>131</v>
      </c>
      <c r="M305">
        <v>212.73</v>
      </c>
      <c r="N305">
        <v>79.3</v>
      </c>
      <c r="O305">
        <v>1.46</v>
      </c>
      <c r="P305" s="8">
        <f t="shared" si="65"/>
        <v>171.41572456320654</v>
      </c>
      <c r="Q305" s="10">
        <f t="shared" si="66"/>
        <v>77.84</v>
      </c>
      <c r="R305" s="10">
        <v>1.639</v>
      </c>
      <c r="S305" s="8">
        <v>5</v>
      </c>
      <c r="T305" s="10">
        <v>4.1890000000000001</v>
      </c>
      <c r="U305" s="8">
        <f t="shared" si="57"/>
        <v>0.81099999999999994</v>
      </c>
      <c r="V305" s="8">
        <f t="shared" si="58"/>
        <v>0.16219999999999998</v>
      </c>
      <c r="W305" s="8">
        <f t="shared" si="59"/>
        <v>2.1056012332990749E-2</v>
      </c>
      <c r="X305" s="8">
        <f>W305*'Soil resampling and MOM'!$J$26</f>
        <v>1.457365587516091E-2</v>
      </c>
      <c r="Y305" s="8">
        <f t="shared" si="60"/>
        <v>16.22</v>
      </c>
      <c r="Z305" s="8">
        <f t="shared" si="61"/>
        <v>2.1056012332990748</v>
      </c>
      <c r="AA305" s="8">
        <f t="shared" si="62"/>
        <v>1.4573655875160911</v>
      </c>
      <c r="AB305" s="9" t="s">
        <v>292</v>
      </c>
      <c r="AC305">
        <v>10</v>
      </c>
      <c r="AD305">
        <v>50</v>
      </c>
    </row>
    <row r="306" spans="1:30" x14ac:dyDescent="0.2">
      <c r="A306" t="str">
        <f t="shared" si="63"/>
        <v>RK1Ea</v>
      </c>
      <c r="C306" t="s">
        <v>23</v>
      </c>
      <c r="D306" t="s">
        <v>302</v>
      </c>
      <c r="E306" t="s">
        <v>149</v>
      </c>
      <c r="F306" t="s">
        <v>134</v>
      </c>
      <c r="G306">
        <v>2018</v>
      </c>
      <c r="H306">
        <v>18</v>
      </c>
      <c r="I306" t="s">
        <v>299</v>
      </c>
      <c r="J306" s="2" t="s">
        <v>317</v>
      </c>
      <c r="K306" s="2" t="s">
        <v>131</v>
      </c>
      <c r="M306">
        <v>340.78</v>
      </c>
      <c r="N306">
        <v>236.54</v>
      </c>
      <c r="O306">
        <v>1.8</v>
      </c>
      <c r="P306" s="8">
        <f t="shared" si="65"/>
        <v>44.406577489988919</v>
      </c>
      <c r="Q306" s="10">
        <f t="shared" si="66"/>
        <v>234.73999999999998</v>
      </c>
      <c r="R306" s="10">
        <v>0.48199999999999998</v>
      </c>
      <c r="S306" s="8">
        <v>5</v>
      </c>
      <c r="T306" s="10">
        <v>4.8860000000000001</v>
      </c>
      <c r="U306" s="8">
        <f t="shared" si="57"/>
        <v>0.11399999999999988</v>
      </c>
      <c r="V306" s="8">
        <f t="shared" si="58"/>
        <v>2.2799999999999977E-2</v>
      </c>
      <c r="W306" s="8">
        <f t="shared" si="59"/>
        <v>2.0533356053506007E-3</v>
      </c>
      <c r="X306" s="8">
        <f>W306*'Soil resampling and MOM'!$J$26</f>
        <v>1.4211905861067874E-3</v>
      </c>
      <c r="Y306" s="8">
        <f t="shared" si="60"/>
        <v>2.2799999999999976</v>
      </c>
      <c r="Z306" s="8">
        <f t="shared" si="61"/>
        <v>0.20533356053506008</v>
      </c>
      <c r="AA306" s="8">
        <f t="shared" si="62"/>
        <v>0.14211905861067875</v>
      </c>
      <c r="AB306" s="9" t="s">
        <v>295</v>
      </c>
      <c r="AC306">
        <v>60</v>
      </c>
      <c r="AD306">
        <v>30</v>
      </c>
    </row>
    <row r="307" spans="1:30" x14ac:dyDescent="0.2">
      <c r="A307" t="str">
        <f t="shared" si="63"/>
        <v>RK1Eb</v>
      </c>
      <c r="C307" t="s">
        <v>23</v>
      </c>
      <c r="D307" t="s">
        <v>302</v>
      </c>
      <c r="E307" t="s">
        <v>149</v>
      </c>
      <c r="F307" t="s">
        <v>135</v>
      </c>
      <c r="G307">
        <v>2018</v>
      </c>
      <c r="H307">
        <v>18</v>
      </c>
      <c r="I307" t="s">
        <v>299</v>
      </c>
      <c r="J307" s="2" t="s">
        <v>317</v>
      </c>
      <c r="K307" s="2" t="s">
        <v>131</v>
      </c>
      <c r="M307">
        <v>250.53</v>
      </c>
      <c r="N307">
        <v>150.88</v>
      </c>
      <c r="O307">
        <v>1.94</v>
      </c>
      <c r="P307" s="8">
        <f t="shared" si="65"/>
        <v>66.906136699342028</v>
      </c>
      <c r="Q307" s="10">
        <f t="shared" si="66"/>
        <v>148.94</v>
      </c>
      <c r="R307" s="10">
        <v>0.93600000000000005</v>
      </c>
      <c r="S307" s="8">
        <v>5</v>
      </c>
      <c r="T307" s="10">
        <v>4.8109999999999999</v>
      </c>
      <c r="U307" s="8">
        <f t="shared" si="57"/>
        <v>0.18900000000000006</v>
      </c>
      <c r="V307" s="8">
        <f t="shared" si="58"/>
        <v>3.7800000000000014E-2</v>
      </c>
      <c r="W307" s="8">
        <f t="shared" si="59"/>
        <v>6.2844098294615285E-3</v>
      </c>
      <c r="X307" s="8">
        <f>W307*'Soil resampling and MOM'!$J$26</f>
        <v>4.3496757498356856E-3</v>
      </c>
      <c r="Y307" s="8">
        <f t="shared" si="60"/>
        <v>3.7800000000000016</v>
      </c>
      <c r="Z307" s="8">
        <f t="shared" si="61"/>
        <v>0.6284409829461528</v>
      </c>
      <c r="AA307" s="8">
        <f t="shared" si="62"/>
        <v>0.43496757498356858</v>
      </c>
      <c r="AB307" s="9" t="s">
        <v>295</v>
      </c>
      <c r="AC307">
        <v>60</v>
      </c>
      <c r="AD307">
        <v>30</v>
      </c>
    </row>
    <row r="308" spans="1:30" x14ac:dyDescent="0.2">
      <c r="A308" t="str">
        <f t="shared" si="63"/>
        <v>RK1Ec</v>
      </c>
      <c r="C308" t="s">
        <v>23</v>
      </c>
      <c r="D308" t="s">
        <v>302</v>
      </c>
      <c r="E308" t="s">
        <v>149</v>
      </c>
      <c r="F308" t="s">
        <v>220</v>
      </c>
      <c r="G308">
        <v>2018</v>
      </c>
      <c r="H308">
        <v>18</v>
      </c>
      <c r="I308" t="s">
        <v>299</v>
      </c>
      <c r="J308" s="2" t="s">
        <v>317</v>
      </c>
      <c r="K308" s="2" t="s">
        <v>131</v>
      </c>
      <c r="M308">
        <v>389.82</v>
      </c>
      <c r="N308">
        <v>259.39999999999998</v>
      </c>
      <c r="O308">
        <v>1.63</v>
      </c>
      <c r="P308" s="8">
        <f t="shared" si="65"/>
        <v>50.59549210536526</v>
      </c>
      <c r="Q308" s="10">
        <f t="shared" si="66"/>
        <v>257.77</v>
      </c>
      <c r="R308" s="10">
        <v>0.105</v>
      </c>
      <c r="S308" s="8">
        <v>5</v>
      </c>
      <c r="T308" s="10">
        <v>4.8570000000000002</v>
      </c>
      <c r="U308" s="8">
        <f t="shared" si="57"/>
        <v>0.14299999999999979</v>
      </c>
      <c r="V308" s="8">
        <f t="shared" si="58"/>
        <v>2.8599999999999959E-2</v>
      </c>
      <c r="W308" s="8">
        <f t="shared" si="59"/>
        <v>4.073398766342088E-4</v>
      </c>
      <c r="X308" s="8">
        <f>W308*'Soil resampling and MOM'!$J$26</f>
        <v>2.8193520655362666E-4</v>
      </c>
      <c r="Y308" s="8">
        <f t="shared" si="60"/>
        <v>2.8599999999999959</v>
      </c>
      <c r="Z308" s="8">
        <f t="shared" si="61"/>
        <v>4.073398766342088E-2</v>
      </c>
      <c r="AA308" s="8">
        <f t="shared" si="62"/>
        <v>2.8193520655362667E-2</v>
      </c>
      <c r="AB308" s="9" t="s">
        <v>295</v>
      </c>
      <c r="AC308">
        <v>60</v>
      </c>
      <c r="AD308">
        <v>30</v>
      </c>
    </row>
    <row r="309" spans="1:30" x14ac:dyDescent="0.2">
      <c r="A309" t="str">
        <f t="shared" si="63"/>
        <v>RK1Ed</v>
      </c>
      <c r="C309" t="s">
        <v>23</v>
      </c>
      <c r="D309" t="s">
        <v>302</v>
      </c>
      <c r="E309" t="s">
        <v>149</v>
      </c>
      <c r="F309" t="s">
        <v>221</v>
      </c>
      <c r="G309">
        <v>2018</v>
      </c>
      <c r="H309">
        <v>18</v>
      </c>
      <c r="I309" t="s">
        <v>299</v>
      </c>
      <c r="J309" s="2" t="s">
        <v>317</v>
      </c>
      <c r="K309" s="2" t="s">
        <v>131</v>
      </c>
      <c r="M309">
        <v>259.29000000000002</v>
      </c>
      <c r="N309">
        <v>166.5</v>
      </c>
      <c r="O309">
        <v>1.82</v>
      </c>
      <c r="P309" s="8">
        <f t="shared" si="65"/>
        <v>56.345640029147447</v>
      </c>
      <c r="Q309" s="10">
        <f t="shared" si="66"/>
        <v>164.68</v>
      </c>
      <c r="R309" s="10">
        <v>0.495</v>
      </c>
      <c r="S309" s="8">
        <v>5</v>
      </c>
      <c r="T309" s="10">
        <v>4.8159999999999998</v>
      </c>
      <c r="U309" s="8">
        <f t="shared" si="57"/>
        <v>0.18400000000000016</v>
      </c>
      <c r="V309" s="8">
        <f t="shared" si="58"/>
        <v>3.6800000000000034E-2</v>
      </c>
      <c r="W309" s="8">
        <f t="shared" si="59"/>
        <v>3.0058294874908912E-3</v>
      </c>
      <c r="X309" s="8">
        <f>W309*'Soil resampling and MOM'!$J$26</f>
        <v>2.0804473267461007E-3</v>
      </c>
      <c r="Y309" s="8">
        <f t="shared" si="60"/>
        <v>3.6800000000000033</v>
      </c>
      <c r="Z309" s="8">
        <f t="shared" si="61"/>
        <v>0.30058294874908914</v>
      </c>
      <c r="AA309" s="8">
        <f t="shared" si="62"/>
        <v>0.20804473267461007</v>
      </c>
      <c r="AB309" s="9" t="s">
        <v>295</v>
      </c>
      <c r="AC309">
        <v>60</v>
      </c>
      <c r="AD309">
        <v>30</v>
      </c>
    </row>
    <row r="310" spans="1:30" x14ac:dyDescent="0.2">
      <c r="A310" t="str">
        <f t="shared" si="63"/>
        <v>RK2Ea</v>
      </c>
      <c r="C310" t="s">
        <v>23</v>
      </c>
      <c r="D310" t="s">
        <v>302</v>
      </c>
      <c r="E310" t="s">
        <v>150</v>
      </c>
      <c r="F310" t="s">
        <v>134</v>
      </c>
      <c r="G310">
        <v>2018</v>
      </c>
      <c r="H310">
        <v>18</v>
      </c>
      <c r="I310" t="s">
        <v>299</v>
      </c>
      <c r="J310" s="2" t="s">
        <v>317</v>
      </c>
      <c r="K310" s="2" t="s">
        <v>131</v>
      </c>
      <c r="M310">
        <v>330.09</v>
      </c>
      <c r="N310">
        <v>234.07</v>
      </c>
      <c r="O310">
        <v>2.77</v>
      </c>
      <c r="P310" s="8">
        <f t="shared" si="65"/>
        <v>41.513186338089071</v>
      </c>
      <c r="Q310" s="10">
        <f t="shared" si="66"/>
        <v>231.29999999999998</v>
      </c>
      <c r="R310" s="10">
        <v>0.21199999999999999</v>
      </c>
      <c r="S310" s="8">
        <v>5</v>
      </c>
      <c r="T310" s="10">
        <v>4.8769999999999998</v>
      </c>
      <c r="U310" s="8">
        <f t="shared" si="57"/>
        <v>0.12300000000000022</v>
      </c>
      <c r="V310" s="8">
        <f t="shared" si="58"/>
        <v>2.4600000000000045E-2</v>
      </c>
      <c r="W310" s="8">
        <f t="shared" si="59"/>
        <v>9.1655858192823177E-4</v>
      </c>
      <c r="X310" s="8">
        <f>W310*'Soil resampling and MOM'!$J$26</f>
        <v>6.3438457155150436E-4</v>
      </c>
      <c r="Y310" s="8">
        <f t="shared" si="60"/>
        <v>2.4600000000000044</v>
      </c>
      <c r="Z310" s="8">
        <f t="shared" si="61"/>
        <v>9.1655858192823181E-2</v>
      </c>
      <c r="AA310" s="8">
        <f t="shared" si="62"/>
        <v>6.3438457155150438E-2</v>
      </c>
      <c r="AB310" s="9" t="s">
        <v>304</v>
      </c>
      <c r="AC310">
        <v>40</v>
      </c>
      <c r="AD310">
        <v>20</v>
      </c>
    </row>
    <row r="311" spans="1:30" x14ac:dyDescent="0.2">
      <c r="A311" t="str">
        <f t="shared" si="63"/>
        <v>RK2Eb</v>
      </c>
      <c r="C311" t="s">
        <v>23</v>
      </c>
      <c r="D311" t="s">
        <v>302</v>
      </c>
      <c r="E311" t="s">
        <v>150</v>
      </c>
      <c r="F311" t="s">
        <v>135</v>
      </c>
      <c r="G311">
        <v>2018</v>
      </c>
      <c r="H311">
        <v>18</v>
      </c>
      <c r="I311" t="s">
        <v>299</v>
      </c>
      <c r="J311" s="2" t="s">
        <v>317</v>
      </c>
      <c r="K311" s="2" t="s">
        <v>131</v>
      </c>
      <c r="M311">
        <v>314.55</v>
      </c>
      <c r="N311">
        <v>206.12</v>
      </c>
      <c r="O311">
        <v>3.03</v>
      </c>
      <c r="P311" s="8">
        <f t="shared" si="65"/>
        <v>53.390122605741311</v>
      </c>
      <c r="Q311" s="10">
        <f t="shared" si="66"/>
        <v>203.09</v>
      </c>
      <c r="R311" s="10">
        <v>0.121</v>
      </c>
      <c r="S311" s="8">
        <v>5</v>
      </c>
      <c r="T311" s="10">
        <v>4.8230000000000004</v>
      </c>
      <c r="U311" s="8">
        <f t="shared" si="57"/>
        <v>0.1769999999999996</v>
      </c>
      <c r="V311" s="8">
        <f t="shared" si="58"/>
        <v>3.5399999999999918E-2</v>
      </c>
      <c r="W311" s="8">
        <f t="shared" si="59"/>
        <v>5.9579496774828892E-4</v>
      </c>
      <c r="X311" s="8">
        <f>W311*'Soil resampling and MOM'!$J$26</f>
        <v>4.1237204342399122E-4</v>
      </c>
      <c r="Y311" s="8">
        <f t="shared" si="60"/>
        <v>3.5399999999999916</v>
      </c>
      <c r="Z311" s="8">
        <f t="shared" si="61"/>
        <v>5.9579496774828891E-2</v>
      </c>
      <c r="AA311" s="8">
        <f t="shared" si="62"/>
        <v>4.1237204342399122E-2</v>
      </c>
      <c r="AB311" s="9" t="s">
        <v>294</v>
      </c>
      <c r="AC311">
        <v>30</v>
      </c>
      <c r="AD311">
        <v>30</v>
      </c>
    </row>
    <row r="312" spans="1:30" x14ac:dyDescent="0.2">
      <c r="A312" t="str">
        <f t="shared" si="63"/>
        <v>RK2Ec</v>
      </c>
      <c r="C312" t="s">
        <v>23</v>
      </c>
      <c r="D312" t="s">
        <v>302</v>
      </c>
      <c r="E312" t="s">
        <v>150</v>
      </c>
      <c r="F312" t="s">
        <v>220</v>
      </c>
      <c r="G312">
        <v>2018</v>
      </c>
      <c r="H312">
        <v>18</v>
      </c>
      <c r="I312" t="s">
        <v>299</v>
      </c>
      <c r="J312" s="2" t="s">
        <v>317</v>
      </c>
      <c r="K312" s="2" t="s">
        <v>131</v>
      </c>
      <c r="M312">
        <v>209.79</v>
      </c>
      <c r="N312">
        <v>104.89</v>
      </c>
      <c r="O312">
        <v>1.81</v>
      </c>
      <c r="P312" s="8">
        <f t="shared" si="65"/>
        <v>101.76561893674815</v>
      </c>
      <c r="Q312" s="10">
        <f t="shared" si="66"/>
        <v>103.08</v>
      </c>
      <c r="R312" s="10">
        <v>0.16200000000000001</v>
      </c>
      <c r="S312" s="8">
        <v>5</v>
      </c>
      <c r="T312" s="10">
        <v>4.7089999999999996</v>
      </c>
      <c r="U312" s="8">
        <f t="shared" si="57"/>
        <v>0.29100000000000037</v>
      </c>
      <c r="V312" s="8">
        <f t="shared" si="58"/>
        <v>5.8200000000000071E-2</v>
      </c>
      <c r="W312" s="8">
        <f t="shared" si="59"/>
        <v>1.571594877764843E-3</v>
      </c>
      <c r="X312" s="8">
        <f>W312*'Soil resampling and MOM'!$J$26</f>
        <v>1.0877597600864048E-3</v>
      </c>
      <c r="Y312" s="8">
        <f t="shared" si="60"/>
        <v>5.8200000000000074</v>
      </c>
      <c r="Z312" s="8">
        <f t="shared" si="61"/>
        <v>0.15715948777648431</v>
      </c>
      <c r="AA312" s="8">
        <f t="shared" si="62"/>
        <v>0.10877597600864049</v>
      </c>
      <c r="AB312" s="9" t="s">
        <v>292</v>
      </c>
      <c r="AC312">
        <v>10</v>
      </c>
      <c r="AD312">
        <v>50</v>
      </c>
    </row>
    <row r="313" spans="1:30" x14ac:dyDescent="0.2">
      <c r="A313" t="str">
        <f t="shared" si="63"/>
        <v>RK2Ed</v>
      </c>
      <c r="C313" t="s">
        <v>23</v>
      </c>
      <c r="D313" t="s">
        <v>302</v>
      </c>
      <c r="E313" t="s">
        <v>150</v>
      </c>
      <c r="F313" t="s">
        <v>221</v>
      </c>
      <c r="G313">
        <v>2018</v>
      </c>
      <c r="H313">
        <v>18</v>
      </c>
      <c r="I313" t="s">
        <v>299</v>
      </c>
      <c r="J313" s="2" t="s">
        <v>317</v>
      </c>
      <c r="K313" s="2" t="s">
        <v>131</v>
      </c>
      <c r="M313">
        <v>306.14</v>
      </c>
      <c r="N313">
        <v>194.88</v>
      </c>
      <c r="O313">
        <v>1.69</v>
      </c>
      <c r="P313" s="8">
        <f t="shared" si="65"/>
        <v>57.590972617630307</v>
      </c>
      <c r="Q313" s="10">
        <f t="shared" si="66"/>
        <v>193.19</v>
      </c>
      <c r="R313" s="10">
        <v>1.7000000000000001E-2</v>
      </c>
      <c r="S313" s="8">
        <v>5</v>
      </c>
      <c r="T313" s="10">
        <v>4.8029999999999999</v>
      </c>
      <c r="U313" s="8">
        <f t="shared" si="57"/>
        <v>0.19700000000000006</v>
      </c>
      <c r="V313" s="8">
        <f t="shared" si="58"/>
        <v>3.9400000000000011E-2</v>
      </c>
      <c r="W313" s="8">
        <f t="shared" si="59"/>
        <v>8.7996273099021698E-5</v>
      </c>
      <c r="X313" s="8">
        <f>W313*'Soil resampling and MOM'!$J$26</f>
        <v>6.0905521053124706E-5</v>
      </c>
      <c r="Y313" s="8">
        <f t="shared" si="60"/>
        <v>3.9400000000000013</v>
      </c>
      <c r="Z313" s="8">
        <f t="shared" si="61"/>
        <v>8.799627309902169E-3</v>
      </c>
      <c r="AA313" s="8">
        <f t="shared" si="62"/>
        <v>6.0905521053124705E-3</v>
      </c>
      <c r="AB313" s="9" t="s">
        <v>301</v>
      </c>
      <c r="AC313">
        <v>30</v>
      </c>
      <c r="AD313">
        <v>50</v>
      </c>
    </row>
    <row r="314" spans="1:30" x14ac:dyDescent="0.2">
      <c r="A314" t="str">
        <f t="shared" si="63"/>
        <v>RK3Ea</v>
      </c>
      <c r="C314" t="s">
        <v>23</v>
      </c>
      <c r="D314" t="s">
        <v>302</v>
      </c>
      <c r="E314" t="s">
        <v>151</v>
      </c>
      <c r="F314" t="s">
        <v>134</v>
      </c>
      <c r="G314">
        <v>2018</v>
      </c>
      <c r="H314">
        <v>18</v>
      </c>
      <c r="I314" t="s">
        <v>299</v>
      </c>
      <c r="J314" s="2" t="s">
        <v>317</v>
      </c>
      <c r="K314" s="2" t="s">
        <v>131</v>
      </c>
      <c r="M314">
        <v>301.04000000000002</v>
      </c>
      <c r="N314">
        <v>193.52</v>
      </c>
      <c r="O314">
        <v>1.81</v>
      </c>
      <c r="P314" s="8">
        <f t="shared" si="65"/>
        <v>56.084711282666532</v>
      </c>
      <c r="Q314" s="10">
        <f t="shared" si="66"/>
        <v>191.71</v>
      </c>
      <c r="R314" s="10">
        <v>0.65600000000000003</v>
      </c>
      <c r="S314" s="8">
        <v>5</v>
      </c>
      <c r="T314" s="10">
        <v>4.7770000000000001</v>
      </c>
      <c r="U314" s="8">
        <f t="shared" si="57"/>
        <v>0.22299999999999986</v>
      </c>
      <c r="V314" s="8">
        <f t="shared" si="58"/>
        <v>4.4599999999999973E-2</v>
      </c>
      <c r="W314" s="8">
        <f t="shared" si="59"/>
        <v>3.4218350633769758E-3</v>
      </c>
      <c r="X314" s="8">
        <f>W314*'Soil resampling and MOM'!$J$26</f>
        <v>2.3683803887728934E-3</v>
      </c>
      <c r="Y314" s="8">
        <f t="shared" si="60"/>
        <v>4.4599999999999973</v>
      </c>
      <c r="Z314" s="8">
        <f t="shared" si="61"/>
        <v>0.34218350633769756</v>
      </c>
      <c r="AA314" s="8">
        <f t="shared" si="62"/>
        <v>0.23683803887728935</v>
      </c>
      <c r="AB314" s="9" t="s">
        <v>295</v>
      </c>
      <c r="AC314">
        <v>60</v>
      </c>
      <c r="AD314">
        <v>30</v>
      </c>
    </row>
    <row r="315" spans="1:30" x14ac:dyDescent="0.2">
      <c r="A315" t="str">
        <f t="shared" si="63"/>
        <v>RK3Eb</v>
      </c>
      <c r="C315" t="s">
        <v>23</v>
      </c>
      <c r="D315" t="s">
        <v>302</v>
      </c>
      <c r="E315" t="s">
        <v>151</v>
      </c>
      <c r="F315" t="s">
        <v>135</v>
      </c>
      <c r="G315">
        <v>2018</v>
      </c>
      <c r="H315">
        <v>18</v>
      </c>
      <c r="I315" t="s">
        <v>299</v>
      </c>
      <c r="J315" s="2" t="s">
        <v>317</v>
      </c>
      <c r="K315" s="2" t="s">
        <v>131</v>
      </c>
      <c r="M315">
        <v>330.25</v>
      </c>
      <c r="N315">
        <v>211.92</v>
      </c>
      <c r="O315">
        <v>1.94</v>
      </c>
      <c r="P315" s="8">
        <f t="shared" si="65"/>
        <v>56.352985998666547</v>
      </c>
      <c r="Q315" s="10">
        <f t="shared" si="66"/>
        <v>209.98</v>
      </c>
      <c r="R315" s="10">
        <v>1.393</v>
      </c>
      <c r="S315" s="8">
        <v>5</v>
      </c>
      <c r="T315" s="10">
        <v>4.774</v>
      </c>
      <c r="U315" s="8">
        <f t="shared" si="57"/>
        <v>0.22599999999999998</v>
      </c>
      <c r="V315" s="8">
        <f t="shared" si="58"/>
        <v>4.5199999999999997E-2</v>
      </c>
      <c r="W315" s="8">
        <f t="shared" si="59"/>
        <v>6.6339651395370992E-3</v>
      </c>
      <c r="X315" s="8">
        <f>W315*'Soil resampling and MOM'!$J$26</f>
        <v>4.5916160905712742E-3</v>
      </c>
      <c r="Y315" s="8">
        <f t="shared" si="60"/>
        <v>4.5199999999999996</v>
      </c>
      <c r="Z315" s="8">
        <f t="shared" si="61"/>
        <v>0.66339651395370991</v>
      </c>
      <c r="AA315" s="8">
        <f t="shared" si="62"/>
        <v>0.45916160905712744</v>
      </c>
      <c r="AB315" s="9" t="s">
        <v>296</v>
      </c>
      <c r="AC315">
        <v>60</v>
      </c>
      <c r="AD315">
        <v>10</v>
      </c>
    </row>
    <row r="316" spans="1:30" x14ac:dyDescent="0.2">
      <c r="A316" t="str">
        <f t="shared" si="63"/>
        <v>RK3Ec</v>
      </c>
      <c r="C316" t="s">
        <v>23</v>
      </c>
      <c r="D316" t="s">
        <v>302</v>
      </c>
      <c r="E316" t="s">
        <v>151</v>
      </c>
      <c r="F316" t="s">
        <v>220</v>
      </c>
      <c r="G316">
        <v>2018</v>
      </c>
      <c r="H316">
        <v>18</v>
      </c>
      <c r="I316" t="s">
        <v>299</v>
      </c>
      <c r="J316" s="2" t="s">
        <v>317</v>
      </c>
      <c r="K316" s="2" t="s">
        <v>131</v>
      </c>
      <c r="M316">
        <v>248.93</v>
      </c>
      <c r="N316">
        <v>153.33000000000001</v>
      </c>
      <c r="O316">
        <v>1.51</v>
      </c>
      <c r="P316" s="8">
        <f t="shared" si="65"/>
        <v>62.96930575681727</v>
      </c>
      <c r="Q316" s="10">
        <f t="shared" si="66"/>
        <v>151.82000000000002</v>
      </c>
      <c r="R316" s="10">
        <v>0.40300000000000002</v>
      </c>
      <c r="S316" s="8">
        <v>5</v>
      </c>
      <c r="T316" s="10">
        <v>4.7610000000000001</v>
      </c>
      <c r="U316" s="8">
        <f t="shared" si="57"/>
        <v>0.23899999999999988</v>
      </c>
      <c r="V316" s="8">
        <f t="shared" si="58"/>
        <v>4.7799999999999974E-2</v>
      </c>
      <c r="W316" s="8">
        <f t="shared" si="59"/>
        <v>2.654459228033197E-3</v>
      </c>
      <c r="X316" s="8">
        <f>W316*'Soil resampling and MOM'!$J$26</f>
        <v>1.8372507914705587E-3</v>
      </c>
      <c r="Y316" s="8">
        <f t="shared" si="60"/>
        <v>4.7799999999999976</v>
      </c>
      <c r="Z316" s="8">
        <f t="shared" si="61"/>
        <v>0.26544592280331969</v>
      </c>
      <c r="AA316" s="8">
        <f t="shared" si="62"/>
        <v>0.18372507914705588</v>
      </c>
      <c r="AB316" s="9" t="s">
        <v>295</v>
      </c>
      <c r="AC316">
        <v>60</v>
      </c>
      <c r="AD316">
        <v>30</v>
      </c>
    </row>
    <row r="317" spans="1:30" x14ac:dyDescent="0.2">
      <c r="A317" t="str">
        <f t="shared" si="63"/>
        <v>RK3Ed</v>
      </c>
      <c r="C317" t="s">
        <v>23</v>
      </c>
      <c r="D317" t="s">
        <v>302</v>
      </c>
      <c r="E317" t="s">
        <v>151</v>
      </c>
      <c r="F317" t="s">
        <v>221</v>
      </c>
      <c r="G317">
        <v>2018</v>
      </c>
      <c r="H317">
        <v>18</v>
      </c>
      <c r="I317" t="s">
        <v>299</v>
      </c>
      <c r="J317" s="2" t="s">
        <v>317</v>
      </c>
      <c r="K317" s="2" t="s">
        <v>131</v>
      </c>
      <c r="M317">
        <v>285.44</v>
      </c>
      <c r="N317">
        <v>186.78</v>
      </c>
      <c r="O317">
        <v>1.85</v>
      </c>
      <c r="P317" s="8">
        <f t="shared" si="65"/>
        <v>53.34991618450222</v>
      </c>
      <c r="Q317" s="10">
        <f t="shared" si="66"/>
        <v>184.93</v>
      </c>
      <c r="R317" s="10">
        <v>0.82</v>
      </c>
      <c r="S317" s="8">
        <v>5</v>
      </c>
      <c r="T317" s="10">
        <v>4.7530000000000001</v>
      </c>
      <c r="U317" s="8">
        <f t="shared" si="57"/>
        <v>0.24699999999999989</v>
      </c>
      <c r="V317" s="8">
        <f t="shared" si="58"/>
        <v>4.9399999999999979E-2</v>
      </c>
      <c r="W317" s="8">
        <f t="shared" si="59"/>
        <v>4.4341102038609201E-3</v>
      </c>
      <c r="X317" s="8">
        <f>W317*'Soil resampling and MOM'!$J$26</f>
        <v>3.0690139805037808E-3</v>
      </c>
      <c r="Y317" s="8">
        <f t="shared" si="60"/>
        <v>4.9399999999999977</v>
      </c>
      <c r="Z317" s="8">
        <f t="shared" si="61"/>
        <v>0.44341102038609204</v>
      </c>
      <c r="AA317" s="8">
        <f t="shared" si="62"/>
        <v>0.30690139805037808</v>
      </c>
      <c r="AB317" s="9" t="s">
        <v>295</v>
      </c>
      <c r="AC317">
        <v>60</v>
      </c>
      <c r="AD317">
        <v>30</v>
      </c>
    </row>
    <row r="318" spans="1:30" x14ac:dyDescent="0.2">
      <c r="A318" t="str">
        <f t="shared" si="63"/>
        <v>RK4Ea</v>
      </c>
      <c r="C318" t="s">
        <v>23</v>
      </c>
      <c r="D318" t="s">
        <v>302</v>
      </c>
      <c r="E318" t="s">
        <v>152</v>
      </c>
      <c r="F318" t="s">
        <v>134</v>
      </c>
      <c r="G318">
        <v>2018</v>
      </c>
      <c r="H318">
        <v>18</v>
      </c>
      <c r="I318" t="s">
        <v>299</v>
      </c>
      <c r="J318" s="2" t="s">
        <v>317</v>
      </c>
      <c r="K318" s="2" t="s">
        <v>131</v>
      </c>
      <c r="M318">
        <v>199.18</v>
      </c>
      <c r="N318">
        <v>106.59</v>
      </c>
      <c r="O318">
        <v>1.51</v>
      </c>
      <c r="P318" s="8">
        <f t="shared" ref="P318:P321" si="67">((M318-O318)-(N318-O318))/(N318-O318)*100</f>
        <v>88.113818043395526</v>
      </c>
      <c r="Q318" s="10">
        <f t="shared" si="66"/>
        <v>105.08</v>
      </c>
      <c r="R318" s="10">
        <v>0.14799999999999999</v>
      </c>
      <c r="S318" s="8">
        <v>5</v>
      </c>
      <c r="T318" s="10">
        <v>4.6769999999999996</v>
      </c>
      <c r="U318" s="8">
        <f t="shared" ref="U318:U381" si="68">S318-T318</f>
        <v>0.3230000000000004</v>
      </c>
      <c r="V318" s="8">
        <f t="shared" ref="V318:V381" si="69">U318/S318</f>
        <v>6.4600000000000074E-2</v>
      </c>
      <c r="W318" s="8">
        <f t="shared" ref="W318:W381" si="70">R318/Q318</f>
        <v>1.408450704225352E-3</v>
      </c>
      <c r="X318" s="8">
        <f>W318*'Soil resampling and MOM'!$J$26</f>
        <v>9.7484155859595362E-4</v>
      </c>
      <c r="Y318" s="8">
        <f t="shared" ref="Y318:Y381" si="71">V318*100</f>
        <v>6.4600000000000071</v>
      </c>
      <c r="Z318" s="8">
        <f t="shared" ref="Z318:Z381" si="72">W318*100</f>
        <v>0.14084507042253519</v>
      </c>
      <c r="AA318" s="8">
        <f t="shared" ref="AA318:AA381" si="73">X318*100</f>
        <v>9.7484155859595356E-2</v>
      </c>
      <c r="AB318" s="9" t="s">
        <v>293</v>
      </c>
      <c r="AC318">
        <v>50</v>
      </c>
      <c r="AD318">
        <v>40</v>
      </c>
    </row>
    <row r="319" spans="1:30" x14ac:dyDescent="0.2">
      <c r="A319" t="str">
        <f t="shared" si="63"/>
        <v>RK4Eb</v>
      </c>
      <c r="C319" t="s">
        <v>23</v>
      </c>
      <c r="D319" t="s">
        <v>302</v>
      </c>
      <c r="E319" t="s">
        <v>152</v>
      </c>
      <c r="F319" t="s">
        <v>135</v>
      </c>
      <c r="G319">
        <v>2018</v>
      </c>
      <c r="H319">
        <v>18</v>
      </c>
      <c r="I319" t="s">
        <v>299</v>
      </c>
      <c r="J319" s="2" t="s">
        <v>317</v>
      </c>
      <c r="K319" s="2" t="s">
        <v>131</v>
      </c>
      <c r="M319">
        <v>169.42</v>
      </c>
      <c r="N319">
        <v>83.91</v>
      </c>
      <c r="O319">
        <v>1.7</v>
      </c>
      <c r="P319" s="8">
        <f t="shared" si="67"/>
        <v>104.01411020557111</v>
      </c>
      <c r="Q319" s="10">
        <f t="shared" si="66"/>
        <v>82.21</v>
      </c>
      <c r="R319" s="10">
        <v>0.38800000000000001</v>
      </c>
      <c r="S319" s="8">
        <v>5</v>
      </c>
      <c r="T319" s="10">
        <v>4.673</v>
      </c>
      <c r="U319" s="8">
        <f t="shared" si="68"/>
        <v>0.32699999999999996</v>
      </c>
      <c r="V319" s="8">
        <f t="shared" si="69"/>
        <v>6.5399999999999986E-2</v>
      </c>
      <c r="W319" s="8">
        <f t="shared" si="70"/>
        <v>4.7196204841260195E-3</v>
      </c>
      <c r="X319" s="8">
        <f>W319*'Soil resampling and MOM'!$J$26</f>
        <v>3.2666263539960268E-3</v>
      </c>
      <c r="Y319" s="8">
        <f t="shared" si="71"/>
        <v>6.5399999999999983</v>
      </c>
      <c r="Z319" s="8">
        <f t="shared" si="72"/>
        <v>0.47196204841260198</v>
      </c>
      <c r="AA319" s="8">
        <f t="shared" si="73"/>
        <v>0.32666263539960266</v>
      </c>
      <c r="AB319" s="9" t="s">
        <v>293</v>
      </c>
      <c r="AC319">
        <v>50</v>
      </c>
      <c r="AD319">
        <v>40</v>
      </c>
    </row>
    <row r="320" spans="1:30" x14ac:dyDescent="0.2">
      <c r="A320" t="str">
        <f t="shared" si="63"/>
        <v>RK4Ec</v>
      </c>
      <c r="C320" t="s">
        <v>23</v>
      </c>
      <c r="D320" t="s">
        <v>302</v>
      </c>
      <c r="E320" t="s">
        <v>152</v>
      </c>
      <c r="F320" t="s">
        <v>220</v>
      </c>
      <c r="G320">
        <v>2018</v>
      </c>
      <c r="H320">
        <v>18</v>
      </c>
      <c r="I320" t="s">
        <v>299</v>
      </c>
      <c r="J320" s="2" t="s">
        <v>317</v>
      </c>
      <c r="K320" s="2" t="s">
        <v>131</v>
      </c>
      <c r="M320">
        <v>280.57</v>
      </c>
      <c r="N320">
        <v>175.32</v>
      </c>
      <c r="O320">
        <v>1.53</v>
      </c>
      <c r="P320" s="8">
        <f t="shared" si="67"/>
        <v>60.56159733011107</v>
      </c>
      <c r="Q320" s="10">
        <f t="shared" si="66"/>
        <v>173.79</v>
      </c>
      <c r="R320" s="10">
        <v>0.19900000000000001</v>
      </c>
      <c r="S320" s="8">
        <v>5</v>
      </c>
      <c r="T320" s="10">
        <v>4.7939999999999996</v>
      </c>
      <c r="U320" s="8">
        <f t="shared" si="68"/>
        <v>0.20600000000000041</v>
      </c>
      <c r="V320" s="8">
        <f t="shared" si="69"/>
        <v>4.1200000000000084E-2</v>
      </c>
      <c r="W320" s="8">
        <f t="shared" si="70"/>
        <v>1.1450601300420048E-3</v>
      </c>
      <c r="X320" s="8">
        <f>W320*'Soil resampling and MOM'!$J$26</f>
        <v>7.9253906331792565E-4</v>
      </c>
      <c r="Y320" s="8">
        <f t="shared" si="71"/>
        <v>4.1200000000000081</v>
      </c>
      <c r="Z320" s="8">
        <f t="shared" si="72"/>
        <v>0.11450601300420048</v>
      </c>
      <c r="AA320" s="8">
        <f t="shared" si="73"/>
        <v>7.9253906331792565E-2</v>
      </c>
      <c r="AB320" s="9" t="s">
        <v>295</v>
      </c>
      <c r="AC320">
        <v>60</v>
      </c>
      <c r="AD320">
        <v>30</v>
      </c>
    </row>
    <row r="321" spans="1:30" x14ac:dyDescent="0.2">
      <c r="A321" t="str">
        <f t="shared" si="63"/>
        <v>RK4Ed</v>
      </c>
      <c r="C321" t="s">
        <v>23</v>
      </c>
      <c r="D321" t="s">
        <v>302</v>
      </c>
      <c r="E321" t="s">
        <v>152</v>
      </c>
      <c r="F321" t="s">
        <v>221</v>
      </c>
      <c r="G321">
        <v>2018</v>
      </c>
      <c r="H321">
        <v>18</v>
      </c>
      <c r="I321" t="s">
        <v>299</v>
      </c>
      <c r="J321" s="2" t="s">
        <v>317</v>
      </c>
      <c r="K321" s="2" t="s">
        <v>131</v>
      </c>
      <c r="M321">
        <v>256.33999999999997</v>
      </c>
      <c r="N321">
        <v>152.55000000000001</v>
      </c>
      <c r="O321">
        <v>1.46</v>
      </c>
      <c r="P321" s="8">
        <f t="shared" si="67"/>
        <v>68.694155801178084</v>
      </c>
      <c r="Q321" s="10">
        <f t="shared" si="66"/>
        <v>151.09</v>
      </c>
      <c r="R321" s="10">
        <v>0.26300000000000001</v>
      </c>
      <c r="S321" s="8">
        <v>5</v>
      </c>
      <c r="T321" s="10">
        <v>4.7450000000000001</v>
      </c>
      <c r="U321" s="8">
        <f t="shared" si="68"/>
        <v>0.25499999999999989</v>
      </c>
      <c r="V321" s="8">
        <f t="shared" si="69"/>
        <v>5.0999999999999976E-2</v>
      </c>
      <c r="W321" s="8">
        <f t="shared" si="70"/>
        <v>1.740684360315044E-3</v>
      </c>
      <c r="X321" s="8">
        <f>W321*'Soil resampling and MOM'!$J$26</f>
        <v>1.2047929329315138E-3</v>
      </c>
      <c r="Y321" s="8">
        <f t="shared" si="71"/>
        <v>5.0999999999999979</v>
      </c>
      <c r="Z321" s="8">
        <f t="shared" si="72"/>
        <v>0.1740684360315044</v>
      </c>
      <c r="AA321" s="8">
        <f t="shared" si="73"/>
        <v>0.12047929329315138</v>
      </c>
      <c r="AB321" s="9" t="s">
        <v>293</v>
      </c>
      <c r="AC321">
        <v>50</v>
      </c>
      <c r="AD321">
        <v>40</v>
      </c>
    </row>
    <row r="322" spans="1:30" x14ac:dyDescent="0.2">
      <c r="A322" t="s">
        <v>174</v>
      </c>
      <c r="C322" t="s">
        <v>24</v>
      </c>
      <c r="D322" t="s">
        <v>301</v>
      </c>
      <c r="E322" t="s">
        <v>145</v>
      </c>
      <c r="F322" t="s">
        <v>111</v>
      </c>
      <c r="G322">
        <v>2017</v>
      </c>
      <c r="H322">
        <v>7</v>
      </c>
      <c r="I322" t="s">
        <v>299</v>
      </c>
      <c r="J322" s="2" t="s">
        <v>187</v>
      </c>
      <c r="K322" s="2" t="s">
        <v>132</v>
      </c>
      <c r="L322" s="2" t="s">
        <v>135</v>
      </c>
      <c r="M322" s="2"/>
      <c r="N322" s="2"/>
      <c r="O322" s="2"/>
      <c r="Q322" s="10">
        <v>180.69499999999999</v>
      </c>
      <c r="R322" s="10">
        <v>0.3</v>
      </c>
      <c r="S322" s="8">
        <v>5</v>
      </c>
      <c r="T322" s="10">
        <v>4.8529999999999998</v>
      </c>
      <c r="U322" s="8">
        <f t="shared" si="68"/>
        <v>0.14700000000000024</v>
      </c>
      <c r="V322" s="8">
        <f t="shared" si="69"/>
        <v>2.9400000000000048E-2</v>
      </c>
      <c r="W322" s="8">
        <f t="shared" si="70"/>
        <v>1.6602562328786076E-3</v>
      </c>
      <c r="X322" s="8">
        <f>W322*'Soil resampling and MOM'!$J$26</f>
        <v>1.1491256093469002E-3</v>
      </c>
      <c r="Y322" s="8">
        <f t="shared" si="71"/>
        <v>2.9400000000000048</v>
      </c>
      <c r="Z322" s="8">
        <f t="shared" si="72"/>
        <v>0.16602562328786075</v>
      </c>
      <c r="AA322" s="8">
        <f t="shared" si="73"/>
        <v>0.11491256093469002</v>
      </c>
      <c r="AB322" s="9" t="s">
        <v>304</v>
      </c>
      <c r="AC322">
        <v>40</v>
      </c>
      <c r="AD322">
        <v>20</v>
      </c>
    </row>
    <row r="323" spans="1:30" x14ac:dyDescent="0.2">
      <c r="A323" t="s">
        <v>174</v>
      </c>
      <c r="C323" t="s">
        <v>24</v>
      </c>
      <c r="D323" t="s">
        <v>301</v>
      </c>
      <c r="E323" t="s">
        <v>145</v>
      </c>
      <c r="F323" t="s">
        <v>111</v>
      </c>
      <c r="G323">
        <v>2017</v>
      </c>
      <c r="H323">
        <v>7</v>
      </c>
      <c r="I323" t="s">
        <v>299</v>
      </c>
      <c r="J323" s="2" t="s">
        <v>187</v>
      </c>
      <c r="K323" s="2" t="s">
        <v>132</v>
      </c>
      <c r="L323" s="2" t="s">
        <v>134</v>
      </c>
      <c r="M323" s="2"/>
      <c r="N323" s="2"/>
      <c r="O323" s="2"/>
      <c r="Q323" s="10">
        <v>143.08699999999999</v>
      </c>
      <c r="R323" s="10">
        <v>0.438</v>
      </c>
      <c r="S323" s="8">
        <v>5</v>
      </c>
      <c r="T323" s="10">
        <v>4.8470000000000004</v>
      </c>
      <c r="U323" s="8">
        <f t="shared" si="68"/>
        <v>0.15299999999999958</v>
      </c>
      <c r="V323" s="8">
        <f t="shared" si="69"/>
        <v>3.0599999999999915E-2</v>
      </c>
      <c r="W323" s="8">
        <f t="shared" si="70"/>
        <v>3.0610747307582105E-3</v>
      </c>
      <c r="X323" s="8">
        <f>W323*'Soil resampling and MOM'!$J$26</f>
        <v>2.1186846316728265E-3</v>
      </c>
      <c r="Y323" s="8">
        <f t="shared" si="71"/>
        <v>3.0599999999999916</v>
      </c>
      <c r="Z323" s="8">
        <f t="shared" si="72"/>
        <v>0.30610747307582103</v>
      </c>
      <c r="AA323" s="8">
        <f t="shared" si="73"/>
        <v>0.21186846316728264</v>
      </c>
      <c r="AB323" s="9" t="s">
        <v>295</v>
      </c>
      <c r="AC323">
        <v>60</v>
      </c>
      <c r="AD323">
        <v>30</v>
      </c>
    </row>
    <row r="324" spans="1:30" x14ac:dyDescent="0.2">
      <c r="A324" t="s">
        <v>175</v>
      </c>
      <c r="C324" t="s">
        <v>24</v>
      </c>
      <c r="D324" t="s">
        <v>301</v>
      </c>
      <c r="E324" t="s">
        <v>146</v>
      </c>
      <c r="F324" t="s">
        <v>111</v>
      </c>
      <c r="G324">
        <v>2017</v>
      </c>
      <c r="H324">
        <v>7</v>
      </c>
      <c r="I324" t="s">
        <v>299</v>
      </c>
      <c r="J324" s="2" t="s">
        <v>187</v>
      </c>
      <c r="K324" s="2" t="s">
        <v>132</v>
      </c>
      <c r="L324" s="2" t="s">
        <v>134</v>
      </c>
      <c r="M324" s="2"/>
      <c r="N324" s="2"/>
      <c r="O324" s="2"/>
      <c r="Q324" s="10">
        <v>145.69999999999999</v>
      </c>
      <c r="R324" s="10">
        <v>0.46</v>
      </c>
      <c r="S324" s="8">
        <v>5</v>
      </c>
      <c r="T324" s="10">
        <v>4.8280000000000003</v>
      </c>
      <c r="U324" s="8">
        <f t="shared" si="68"/>
        <v>0.17199999999999971</v>
      </c>
      <c r="V324" s="8">
        <f t="shared" si="69"/>
        <v>3.4399999999999945E-2</v>
      </c>
      <c r="W324" s="8">
        <f t="shared" si="70"/>
        <v>3.1571722717913526E-3</v>
      </c>
      <c r="X324" s="8">
        <f>W324*'Soil resampling and MOM'!$J$26</f>
        <v>2.185197344114197E-3</v>
      </c>
      <c r="Y324" s="8">
        <f t="shared" si="71"/>
        <v>3.4399999999999946</v>
      </c>
      <c r="Z324" s="8">
        <f t="shared" si="72"/>
        <v>0.31571722717913525</v>
      </c>
      <c r="AA324" s="8">
        <f t="shared" si="73"/>
        <v>0.2185197344114197</v>
      </c>
      <c r="AB324" s="9" t="s">
        <v>295</v>
      </c>
      <c r="AC324">
        <v>60</v>
      </c>
      <c r="AD324">
        <v>30</v>
      </c>
    </row>
    <row r="325" spans="1:30" x14ac:dyDescent="0.2">
      <c r="A325" t="s">
        <v>175</v>
      </c>
      <c r="C325" t="s">
        <v>24</v>
      </c>
      <c r="D325" t="s">
        <v>301</v>
      </c>
      <c r="E325" t="s">
        <v>146</v>
      </c>
      <c r="F325" t="s">
        <v>111</v>
      </c>
      <c r="G325">
        <v>2017</v>
      </c>
      <c r="H325">
        <v>7</v>
      </c>
      <c r="I325" t="s">
        <v>299</v>
      </c>
      <c r="J325" s="2" t="s">
        <v>187</v>
      </c>
      <c r="K325" s="2" t="s">
        <v>132</v>
      </c>
      <c r="L325" s="2" t="s">
        <v>135</v>
      </c>
      <c r="M325" s="2"/>
      <c r="N325" s="2"/>
      <c r="O325" s="2"/>
      <c r="Q325" s="10">
        <v>171.72200000000001</v>
      </c>
      <c r="R325" s="10">
        <v>0.157</v>
      </c>
      <c r="S325" s="8">
        <v>5</v>
      </c>
      <c r="T325" s="10">
        <v>4.8650000000000002</v>
      </c>
      <c r="U325" s="8">
        <f t="shared" si="68"/>
        <v>0.13499999999999979</v>
      </c>
      <c r="V325" s="8">
        <f t="shared" si="69"/>
        <v>2.6999999999999958E-2</v>
      </c>
      <c r="W325" s="8">
        <f t="shared" si="70"/>
        <v>9.1426841057057329E-4</v>
      </c>
      <c r="X325" s="8">
        <f>W325*'Soil resampling and MOM'!$J$26</f>
        <v>6.3279945805832074E-4</v>
      </c>
      <c r="Y325" s="8">
        <f t="shared" si="71"/>
        <v>2.6999999999999957</v>
      </c>
      <c r="Z325" s="8">
        <f t="shared" si="72"/>
        <v>9.1426841057057326E-2</v>
      </c>
      <c r="AA325" s="8">
        <f t="shared" si="73"/>
        <v>6.3279945805832072E-2</v>
      </c>
      <c r="AB325" s="9" t="s">
        <v>295</v>
      </c>
      <c r="AC325">
        <v>60</v>
      </c>
      <c r="AD325">
        <v>30</v>
      </c>
    </row>
    <row r="326" spans="1:30" x14ac:dyDescent="0.2">
      <c r="A326" t="s">
        <v>176</v>
      </c>
      <c r="C326" t="s">
        <v>24</v>
      </c>
      <c r="D326" t="s">
        <v>301</v>
      </c>
      <c r="E326" t="s">
        <v>147</v>
      </c>
      <c r="F326" t="s">
        <v>111</v>
      </c>
      <c r="G326">
        <v>2017</v>
      </c>
      <c r="H326">
        <v>7</v>
      </c>
      <c r="I326" t="s">
        <v>299</v>
      </c>
      <c r="J326" s="2" t="s">
        <v>187</v>
      </c>
      <c r="K326" s="2" t="s">
        <v>132</v>
      </c>
      <c r="L326" s="2" t="s">
        <v>134</v>
      </c>
      <c r="M326" s="2"/>
      <c r="N326" s="2"/>
      <c r="O326" s="2"/>
      <c r="Q326" s="10">
        <v>179.47</v>
      </c>
      <c r="R326" s="10">
        <v>0.13</v>
      </c>
      <c r="S326" s="8">
        <v>5</v>
      </c>
      <c r="T326" s="10">
        <v>4.8630000000000004</v>
      </c>
      <c r="U326" s="8">
        <f t="shared" si="68"/>
        <v>0.13699999999999957</v>
      </c>
      <c r="V326" s="8">
        <f t="shared" si="69"/>
        <v>2.7399999999999914E-2</v>
      </c>
      <c r="W326" s="8">
        <f t="shared" si="70"/>
        <v>7.2435504541148944E-4</v>
      </c>
      <c r="X326" s="8">
        <f>W326*'Soil resampling and MOM'!$J$26</f>
        <v>5.0135329502650318E-4</v>
      </c>
      <c r="Y326" s="8">
        <f t="shared" si="71"/>
        <v>2.7399999999999913</v>
      </c>
      <c r="Z326" s="8">
        <f t="shared" si="72"/>
        <v>7.2435504541148943E-2</v>
      </c>
      <c r="AA326" s="8">
        <f t="shared" si="73"/>
        <v>5.0135329502650317E-2</v>
      </c>
      <c r="AB326" s="9" t="s">
        <v>295</v>
      </c>
      <c r="AC326">
        <v>60</v>
      </c>
      <c r="AD326">
        <v>30</v>
      </c>
    </row>
    <row r="327" spans="1:30" x14ac:dyDescent="0.2">
      <c r="A327" t="s">
        <v>176</v>
      </c>
      <c r="C327" t="s">
        <v>24</v>
      </c>
      <c r="D327" t="s">
        <v>301</v>
      </c>
      <c r="E327" t="s">
        <v>147</v>
      </c>
      <c r="F327" t="s">
        <v>111</v>
      </c>
      <c r="G327">
        <v>2017</v>
      </c>
      <c r="H327">
        <v>7</v>
      </c>
      <c r="I327" t="s">
        <v>299</v>
      </c>
      <c r="J327" s="2" t="s">
        <v>187</v>
      </c>
      <c r="K327" s="2" t="s">
        <v>132</v>
      </c>
      <c r="L327" s="2" t="s">
        <v>135</v>
      </c>
      <c r="M327" s="2"/>
      <c r="N327" s="2"/>
      <c r="O327" s="2"/>
      <c r="Q327" s="10">
        <v>229.69800000000001</v>
      </c>
      <c r="R327" s="10">
        <v>0.41799999999999998</v>
      </c>
      <c r="S327" s="8">
        <v>5</v>
      </c>
      <c r="T327" s="10">
        <v>4.8899999999999997</v>
      </c>
      <c r="U327" s="8">
        <f t="shared" si="68"/>
        <v>0.11000000000000032</v>
      </c>
      <c r="V327" s="8">
        <f t="shared" si="69"/>
        <v>2.2000000000000065E-2</v>
      </c>
      <c r="W327" s="8">
        <f t="shared" si="70"/>
        <v>1.8197807556008323E-3</v>
      </c>
      <c r="X327" s="8">
        <f>W327*'Soil resampling and MOM'!$J$26</f>
        <v>1.2595385147459147E-3</v>
      </c>
      <c r="Y327" s="8">
        <f t="shared" si="71"/>
        <v>2.2000000000000064</v>
      </c>
      <c r="Z327" s="8">
        <f t="shared" si="72"/>
        <v>0.18197807556008325</v>
      </c>
      <c r="AA327" s="8">
        <f t="shared" si="73"/>
        <v>0.12595385147459146</v>
      </c>
      <c r="AB327" s="9" t="s">
        <v>296</v>
      </c>
      <c r="AC327">
        <v>60</v>
      </c>
      <c r="AD327">
        <v>10</v>
      </c>
    </row>
    <row r="328" spans="1:30" x14ac:dyDescent="0.2">
      <c r="A328" t="s">
        <v>177</v>
      </c>
      <c r="C328" t="s">
        <v>24</v>
      </c>
      <c r="D328" t="s">
        <v>301</v>
      </c>
      <c r="E328" t="s">
        <v>148</v>
      </c>
      <c r="F328" t="s">
        <v>111</v>
      </c>
      <c r="G328">
        <v>2017</v>
      </c>
      <c r="H328">
        <v>7</v>
      </c>
      <c r="I328" t="s">
        <v>299</v>
      </c>
      <c r="J328" s="2" t="s">
        <v>187</v>
      </c>
      <c r="K328" s="2" t="s">
        <v>132</v>
      </c>
      <c r="L328" s="2" t="s">
        <v>135</v>
      </c>
      <c r="M328" s="2"/>
      <c r="N328" s="2"/>
      <c r="O328" s="2"/>
      <c r="Q328" s="10">
        <v>57.11</v>
      </c>
      <c r="R328" s="10">
        <v>0.04</v>
      </c>
      <c r="S328" s="8">
        <v>5</v>
      </c>
      <c r="T328" s="10">
        <v>4</v>
      </c>
      <c r="U328" s="8">
        <f t="shared" si="68"/>
        <v>1</v>
      </c>
      <c r="V328" s="8">
        <f t="shared" si="69"/>
        <v>0.2</v>
      </c>
      <c r="W328" s="8">
        <f t="shared" si="70"/>
        <v>7.0040273157065316E-4</v>
      </c>
      <c r="X328" s="8">
        <f>W328*'Soil resampling and MOM'!$J$26</f>
        <v>4.8477500024733124E-4</v>
      </c>
      <c r="Y328" s="8">
        <f t="shared" si="71"/>
        <v>20</v>
      </c>
      <c r="Z328" s="8">
        <f t="shared" si="72"/>
        <v>7.0040273157065319E-2</v>
      </c>
      <c r="AA328" s="8">
        <f t="shared" si="73"/>
        <v>4.8477500024733125E-2</v>
      </c>
      <c r="AB328" s="9" t="s">
        <v>301</v>
      </c>
      <c r="AC328">
        <v>30</v>
      </c>
      <c r="AD328">
        <v>50</v>
      </c>
    </row>
    <row r="329" spans="1:30" x14ac:dyDescent="0.2">
      <c r="A329" t="s">
        <v>177</v>
      </c>
      <c r="C329" t="s">
        <v>24</v>
      </c>
      <c r="D329" t="s">
        <v>301</v>
      </c>
      <c r="E329" t="s">
        <v>148</v>
      </c>
      <c r="F329" t="s">
        <v>111</v>
      </c>
      <c r="G329">
        <v>2017</v>
      </c>
      <c r="H329">
        <v>7</v>
      </c>
      <c r="I329" t="s">
        <v>299</v>
      </c>
      <c r="J329" s="2" t="s">
        <v>187</v>
      </c>
      <c r="K329" s="2" t="s">
        <v>132</v>
      </c>
      <c r="L329" s="2" t="s">
        <v>134</v>
      </c>
      <c r="M329" s="2"/>
      <c r="N329" s="2"/>
      <c r="O329" s="2"/>
      <c r="Q329" s="10">
        <v>53.859000000000002</v>
      </c>
      <c r="R329" s="10">
        <v>4.4999999999999998E-2</v>
      </c>
      <c r="S329" s="8">
        <v>5</v>
      </c>
      <c r="T329" s="10">
        <v>3.8940000000000001</v>
      </c>
      <c r="U329" s="8">
        <f t="shared" si="68"/>
        <v>1.1059999999999999</v>
      </c>
      <c r="V329" s="8">
        <f t="shared" si="69"/>
        <v>0.22119999999999998</v>
      </c>
      <c r="W329" s="8">
        <f t="shared" si="70"/>
        <v>8.3551495571770732E-4</v>
      </c>
      <c r="X329" s="8">
        <f>W329*'Soil resampling and MOM'!$J$26</f>
        <v>5.7829123818007612E-4</v>
      </c>
      <c r="Y329" s="8">
        <f t="shared" si="71"/>
        <v>22.119999999999997</v>
      </c>
      <c r="Z329" s="8">
        <f t="shared" si="72"/>
        <v>8.3551495571770731E-2</v>
      </c>
      <c r="AA329" s="8">
        <f t="shared" si="73"/>
        <v>5.7829123818007609E-2</v>
      </c>
      <c r="AB329" s="9" t="s">
        <v>293</v>
      </c>
      <c r="AC329">
        <v>50</v>
      </c>
      <c r="AD329">
        <v>40</v>
      </c>
    </row>
    <row r="330" spans="1:30" x14ac:dyDescent="0.2">
      <c r="A330" t="s">
        <v>170</v>
      </c>
      <c r="C330" t="s">
        <v>23</v>
      </c>
      <c r="D330" t="s">
        <v>301</v>
      </c>
      <c r="E330" t="s">
        <v>149</v>
      </c>
      <c r="F330" t="s">
        <v>111</v>
      </c>
      <c r="G330">
        <v>2017</v>
      </c>
      <c r="H330">
        <v>7</v>
      </c>
      <c r="I330" t="s">
        <v>299</v>
      </c>
      <c r="J330" s="2" t="s">
        <v>188</v>
      </c>
      <c r="K330" s="2" t="s">
        <v>132</v>
      </c>
      <c r="L330" s="2" t="s">
        <v>134</v>
      </c>
      <c r="M330" s="2"/>
      <c r="N330" s="2"/>
      <c r="O330" s="2"/>
      <c r="Q330" s="10">
        <v>163.471</v>
      </c>
      <c r="R330" s="10">
        <v>0.495</v>
      </c>
      <c r="S330" s="8">
        <v>5</v>
      </c>
      <c r="T330" s="10">
        <v>4.8109999999999999</v>
      </c>
      <c r="U330" s="8">
        <f t="shared" si="68"/>
        <v>0.18900000000000006</v>
      </c>
      <c r="V330" s="8">
        <f t="shared" si="69"/>
        <v>3.7800000000000014E-2</v>
      </c>
      <c r="W330" s="8">
        <f t="shared" si="70"/>
        <v>3.0280600228786755E-3</v>
      </c>
      <c r="X330" s="8">
        <f>W330*'Soil resampling and MOM'!$J$26</f>
        <v>2.0958339140798544E-3</v>
      </c>
      <c r="Y330" s="8">
        <f t="shared" si="71"/>
        <v>3.7800000000000016</v>
      </c>
      <c r="Z330" s="8">
        <f t="shared" si="72"/>
        <v>0.30280600228786753</v>
      </c>
      <c r="AA330" s="8">
        <f t="shared" si="73"/>
        <v>0.20958339140798543</v>
      </c>
      <c r="AB330" s="9" t="s">
        <v>294</v>
      </c>
      <c r="AC330">
        <v>30</v>
      </c>
      <c r="AD330">
        <v>30</v>
      </c>
    </row>
    <row r="331" spans="1:30" x14ac:dyDescent="0.2">
      <c r="A331" t="s">
        <v>170</v>
      </c>
      <c r="C331" t="s">
        <v>23</v>
      </c>
      <c r="D331" t="s">
        <v>301</v>
      </c>
      <c r="E331" t="s">
        <v>149</v>
      </c>
      <c r="F331" t="s">
        <v>111</v>
      </c>
      <c r="G331">
        <v>2017</v>
      </c>
      <c r="H331">
        <v>7</v>
      </c>
      <c r="I331" t="s">
        <v>299</v>
      </c>
      <c r="J331" s="2" t="s">
        <v>188</v>
      </c>
      <c r="K331" s="2" t="s">
        <v>132</v>
      </c>
      <c r="L331" s="2" t="s">
        <v>135</v>
      </c>
      <c r="M331" s="2"/>
      <c r="N331" s="2"/>
      <c r="O331" s="2"/>
      <c r="Q331" s="10">
        <v>232.155</v>
      </c>
      <c r="R331" s="10">
        <v>0.58399999999999996</v>
      </c>
      <c r="S331" s="8">
        <v>5</v>
      </c>
      <c r="T331" s="10">
        <v>4.8579999999999997</v>
      </c>
      <c r="U331" s="8">
        <f t="shared" si="68"/>
        <v>0.14200000000000035</v>
      </c>
      <c r="V331" s="8">
        <f t="shared" si="69"/>
        <v>2.8400000000000071E-2</v>
      </c>
      <c r="W331" s="8">
        <f t="shared" si="70"/>
        <v>2.5155607245159481E-3</v>
      </c>
      <c r="X331" s="8">
        <f>W331*'Soil resampling and MOM'!$J$26</f>
        <v>1.7411139275752242E-3</v>
      </c>
      <c r="Y331" s="8">
        <f t="shared" si="71"/>
        <v>2.840000000000007</v>
      </c>
      <c r="Z331" s="8">
        <f t="shared" si="72"/>
        <v>0.25155607245159484</v>
      </c>
      <c r="AA331" s="8">
        <f t="shared" si="73"/>
        <v>0.17411139275752241</v>
      </c>
      <c r="AB331" s="9" t="s">
        <v>295</v>
      </c>
      <c r="AC331">
        <v>60</v>
      </c>
      <c r="AD331">
        <v>30</v>
      </c>
    </row>
    <row r="332" spans="1:30" x14ac:dyDescent="0.2">
      <c r="A332" t="s">
        <v>171</v>
      </c>
      <c r="C332" t="s">
        <v>23</v>
      </c>
      <c r="D332" t="s">
        <v>301</v>
      </c>
      <c r="E332" t="s">
        <v>150</v>
      </c>
      <c r="F332" t="s">
        <v>111</v>
      </c>
      <c r="G332">
        <v>2017</v>
      </c>
      <c r="H332">
        <v>7</v>
      </c>
      <c r="I332" t="s">
        <v>299</v>
      </c>
      <c r="J332" s="2" t="s">
        <v>188</v>
      </c>
      <c r="K332" s="2" t="s">
        <v>132</v>
      </c>
      <c r="L332" s="2" t="s">
        <v>135</v>
      </c>
      <c r="M332" s="2"/>
      <c r="N332" s="2"/>
      <c r="O332" s="2"/>
      <c r="Q332" s="10">
        <v>235.11</v>
      </c>
      <c r="R332" s="10">
        <v>5.1999999999999998E-2</v>
      </c>
      <c r="S332" s="8">
        <v>5</v>
      </c>
      <c r="T332" s="10">
        <v>4.875</v>
      </c>
      <c r="U332" s="8">
        <f t="shared" si="68"/>
        <v>0.125</v>
      </c>
      <c r="V332" s="8">
        <f t="shared" si="69"/>
        <v>2.5000000000000001E-2</v>
      </c>
      <c r="W332" s="8">
        <f t="shared" si="70"/>
        <v>2.211730679256518E-4</v>
      </c>
      <c r="X332" s="8">
        <f>W332*'Soil resampling and MOM'!$J$26</f>
        <v>1.5308217576182471E-4</v>
      </c>
      <c r="Y332" s="8">
        <f t="shared" si="71"/>
        <v>2.5</v>
      </c>
      <c r="Z332" s="8">
        <f t="shared" si="72"/>
        <v>2.211730679256518E-2</v>
      </c>
      <c r="AA332" s="8">
        <f t="shared" si="73"/>
        <v>1.5308217576182472E-2</v>
      </c>
      <c r="AB332" s="9" t="s">
        <v>295</v>
      </c>
      <c r="AC332">
        <v>60</v>
      </c>
      <c r="AD332">
        <v>30</v>
      </c>
    </row>
    <row r="333" spans="1:30" x14ac:dyDescent="0.2">
      <c r="A333" t="s">
        <v>171</v>
      </c>
      <c r="C333" t="s">
        <v>23</v>
      </c>
      <c r="D333" t="s">
        <v>301</v>
      </c>
      <c r="E333" t="s">
        <v>150</v>
      </c>
      <c r="F333" t="s">
        <v>111</v>
      </c>
      <c r="G333">
        <v>2017</v>
      </c>
      <c r="H333">
        <v>7</v>
      </c>
      <c r="I333" t="s">
        <v>299</v>
      </c>
      <c r="J333" s="2" t="s">
        <v>188</v>
      </c>
      <c r="K333" s="2" t="s">
        <v>132</v>
      </c>
      <c r="L333" s="2" t="s">
        <v>134</v>
      </c>
      <c r="M333" s="2"/>
      <c r="N333" s="2"/>
      <c r="O333" s="2"/>
      <c r="Q333" s="10">
        <v>282.75599999999997</v>
      </c>
      <c r="R333" s="10">
        <v>0.628</v>
      </c>
      <c r="S333" s="8">
        <v>5</v>
      </c>
      <c r="T333" s="10">
        <v>4.9109999999999996</v>
      </c>
      <c r="U333" s="8">
        <f t="shared" si="68"/>
        <v>8.9000000000000412E-2</v>
      </c>
      <c r="V333" s="8">
        <f t="shared" si="69"/>
        <v>1.7800000000000083E-2</v>
      </c>
      <c r="W333" s="8">
        <f t="shared" si="70"/>
        <v>2.2209961945988772E-3</v>
      </c>
      <c r="X333" s="8">
        <f>W333*'Soil resampling and MOM'!$J$26</f>
        <v>1.5372347683047006E-3</v>
      </c>
      <c r="Y333" s="8">
        <f t="shared" si="71"/>
        <v>1.7800000000000082</v>
      </c>
      <c r="Z333" s="8">
        <f t="shared" si="72"/>
        <v>0.22209961945988771</v>
      </c>
      <c r="AA333" s="8">
        <f t="shared" si="73"/>
        <v>0.15372347683047005</v>
      </c>
      <c r="AB333" s="9" t="s">
        <v>296</v>
      </c>
      <c r="AC333">
        <v>60</v>
      </c>
      <c r="AD333">
        <v>10</v>
      </c>
    </row>
    <row r="334" spans="1:30" x14ac:dyDescent="0.2">
      <c r="A334" t="s">
        <v>172</v>
      </c>
      <c r="C334" t="s">
        <v>23</v>
      </c>
      <c r="D334" t="s">
        <v>301</v>
      </c>
      <c r="E334" t="s">
        <v>151</v>
      </c>
      <c r="F334" t="s">
        <v>111</v>
      </c>
      <c r="G334">
        <v>2017</v>
      </c>
      <c r="H334">
        <v>7</v>
      </c>
      <c r="I334" t="s">
        <v>299</v>
      </c>
      <c r="J334" s="2" t="s">
        <v>188</v>
      </c>
      <c r="K334" s="2" t="s">
        <v>132</v>
      </c>
      <c r="L334" s="2" t="s">
        <v>135</v>
      </c>
      <c r="M334" s="2"/>
      <c r="N334" s="2"/>
      <c r="O334" s="2"/>
      <c r="Q334" s="10">
        <v>224.95400000000001</v>
      </c>
      <c r="R334" s="10">
        <v>0.504</v>
      </c>
      <c r="S334" s="8">
        <v>5</v>
      </c>
      <c r="T334" s="10">
        <v>4.8639999999999999</v>
      </c>
      <c r="U334" s="8">
        <f t="shared" si="68"/>
        <v>0.13600000000000012</v>
      </c>
      <c r="V334" s="8">
        <f t="shared" si="69"/>
        <v>2.7200000000000023E-2</v>
      </c>
      <c r="W334" s="8">
        <f t="shared" si="70"/>
        <v>2.2404580492011699E-3</v>
      </c>
      <c r="X334" s="8">
        <f>W334*'Soil resampling and MOM'!$J$26</f>
        <v>1.5507050478230041E-3</v>
      </c>
      <c r="Y334" s="8">
        <f t="shared" si="71"/>
        <v>2.7200000000000024</v>
      </c>
      <c r="Z334" s="8">
        <f t="shared" si="72"/>
        <v>0.224045804920117</v>
      </c>
      <c r="AA334" s="8">
        <f t="shared" si="73"/>
        <v>0.15507050478230042</v>
      </c>
      <c r="AB334" s="9" t="s">
        <v>295</v>
      </c>
      <c r="AC334">
        <v>60</v>
      </c>
      <c r="AD334">
        <v>30</v>
      </c>
    </row>
    <row r="335" spans="1:30" x14ac:dyDescent="0.2">
      <c r="A335" t="s">
        <v>172</v>
      </c>
      <c r="C335" t="s">
        <v>23</v>
      </c>
      <c r="D335" t="s">
        <v>301</v>
      </c>
      <c r="E335" t="s">
        <v>151</v>
      </c>
      <c r="F335" t="s">
        <v>111</v>
      </c>
      <c r="G335">
        <v>2017</v>
      </c>
      <c r="H335">
        <v>7</v>
      </c>
      <c r="I335" t="s">
        <v>299</v>
      </c>
      <c r="J335" s="2" t="s">
        <v>188</v>
      </c>
      <c r="K335" s="2" t="s">
        <v>132</v>
      </c>
      <c r="L335" s="2" t="s">
        <v>134</v>
      </c>
      <c r="M335" s="2"/>
      <c r="N335" s="2"/>
      <c r="O335" s="2"/>
      <c r="Q335" s="10">
        <v>243.809</v>
      </c>
      <c r="R335" s="10">
        <v>0.623</v>
      </c>
      <c r="S335" s="8">
        <v>5</v>
      </c>
      <c r="T335" s="10">
        <v>4.851</v>
      </c>
      <c r="U335" s="8">
        <f t="shared" si="68"/>
        <v>0.14900000000000002</v>
      </c>
      <c r="V335" s="8">
        <f t="shared" si="69"/>
        <v>2.9800000000000004E-2</v>
      </c>
      <c r="W335" s="8">
        <f t="shared" si="70"/>
        <v>2.5552789273570707E-3</v>
      </c>
      <c r="X335" s="8">
        <f>W335*'Soil resampling and MOM'!$J$26</f>
        <v>1.7686043854564361E-3</v>
      </c>
      <c r="Y335" s="8">
        <f t="shared" si="71"/>
        <v>2.9800000000000004</v>
      </c>
      <c r="Z335" s="8">
        <f t="shared" si="72"/>
        <v>0.25552789273570709</v>
      </c>
      <c r="AA335" s="8">
        <f t="shared" si="73"/>
        <v>0.17686043854564362</v>
      </c>
      <c r="AB335" s="9" t="s">
        <v>296</v>
      </c>
      <c r="AC335">
        <v>60</v>
      </c>
      <c r="AD335">
        <v>10</v>
      </c>
    </row>
    <row r="336" spans="1:30" x14ac:dyDescent="0.2">
      <c r="A336" t="s">
        <v>173</v>
      </c>
      <c r="C336" t="s">
        <v>23</v>
      </c>
      <c r="D336" t="s">
        <v>301</v>
      </c>
      <c r="E336" t="s">
        <v>152</v>
      </c>
      <c r="F336" t="s">
        <v>111</v>
      </c>
      <c r="G336">
        <v>2017</v>
      </c>
      <c r="H336">
        <v>7</v>
      </c>
      <c r="I336" t="s">
        <v>299</v>
      </c>
      <c r="J336" s="2" t="s">
        <v>188</v>
      </c>
      <c r="K336" s="2" t="s">
        <v>132</v>
      </c>
      <c r="L336" s="2" t="s">
        <v>134</v>
      </c>
      <c r="M336" s="2"/>
      <c r="N336" s="2"/>
      <c r="O336" s="2"/>
      <c r="Q336" s="10">
        <v>228.78299999999999</v>
      </c>
      <c r="R336" s="10">
        <v>5.1999999999999998E-2</v>
      </c>
      <c r="S336" s="8">
        <v>5</v>
      </c>
      <c r="T336" s="10">
        <v>4.8520000000000003</v>
      </c>
      <c r="U336" s="8">
        <f t="shared" si="68"/>
        <v>0.14799999999999969</v>
      </c>
      <c r="V336" s="8">
        <f t="shared" si="69"/>
        <v>2.9599999999999939E-2</v>
      </c>
      <c r="W336" s="8">
        <f t="shared" si="70"/>
        <v>2.2728961505006929E-4</v>
      </c>
      <c r="X336" s="8">
        <f>W336*'Soil resampling and MOM'!$J$26</f>
        <v>1.5731566743753956E-4</v>
      </c>
      <c r="Y336" s="8">
        <f t="shared" si="71"/>
        <v>2.9599999999999937</v>
      </c>
      <c r="Z336" s="8">
        <f t="shared" si="72"/>
        <v>2.2728961505006928E-2</v>
      </c>
      <c r="AA336" s="8">
        <f t="shared" si="73"/>
        <v>1.5731566743753957E-2</v>
      </c>
      <c r="AB336" s="9" t="s">
        <v>294</v>
      </c>
      <c r="AC336">
        <v>30</v>
      </c>
      <c r="AD336">
        <v>30</v>
      </c>
    </row>
    <row r="337" spans="1:30" x14ac:dyDescent="0.2">
      <c r="A337" t="s">
        <v>173</v>
      </c>
      <c r="C337" t="s">
        <v>23</v>
      </c>
      <c r="D337" t="s">
        <v>301</v>
      </c>
      <c r="E337" t="s">
        <v>152</v>
      </c>
      <c r="F337" t="s">
        <v>111</v>
      </c>
      <c r="G337">
        <v>2017</v>
      </c>
      <c r="H337">
        <v>7</v>
      </c>
      <c r="I337" t="s">
        <v>299</v>
      </c>
      <c r="J337" s="2" t="s">
        <v>188</v>
      </c>
      <c r="K337" s="2" t="s">
        <v>132</v>
      </c>
      <c r="L337" s="2" t="s">
        <v>135</v>
      </c>
      <c r="M337" s="2"/>
      <c r="N337" s="2"/>
      <c r="O337" s="2"/>
      <c r="Q337" s="10">
        <v>210.99</v>
      </c>
      <c r="R337" s="10">
        <v>0.51500000000000001</v>
      </c>
      <c r="S337" s="8">
        <v>5</v>
      </c>
      <c r="T337" s="10">
        <v>4.8209999999999997</v>
      </c>
      <c r="U337" s="8">
        <f t="shared" si="68"/>
        <v>0.17900000000000027</v>
      </c>
      <c r="V337" s="8">
        <f t="shared" si="69"/>
        <v>3.5800000000000054E-2</v>
      </c>
      <c r="W337" s="8">
        <f t="shared" si="70"/>
        <v>2.4408739750699086E-3</v>
      </c>
      <c r="X337" s="8">
        <f>W337*'Soil resampling and MOM'!$J$26</f>
        <v>1.68942042703735E-3</v>
      </c>
      <c r="Y337" s="8">
        <f t="shared" si="71"/>
        <v>3.5800000000000054</v>
      </c>
      <c r="Z337" s="8">
        <f t="shared" si="72"/>
        <v>0.24408739750699085</v>
      </c>
      <c r="AA337" s="8">
        <f t="shared" si="73"/>
        <v>0.168942042703735</v>
      </c>
      <c r="AB337" s="9" t="s">
        <v>295</v>
      </c>
      <c r="AC337">
        <v>60</v>
      </c>
      <c r="AD337">
        <v>30</v>
      </c>
    </row>
    <row r="338" spans="1:30" x14ac:dyDescent="0.2">
      <c r="A338" t="s">
        <v>174</v>
      </c>
      <c r="C338" t="s">
        <v>24</v>
      </c>
      <c r="D338" t="s">
        <v>301</v>
      </c>
      <c r="E338" t="s">
        <v>145</v>
      </c>
      <c r="F338" t="s">
        <v>111</v>
      </c>
      <c r="G338">
        <v>2017</v>
      </c>
      <c r="H338">
        <v>7</v>
      </c>
      <c r="I338" t="s">
        <v>299</v>
      </c>
      <c r="J338" s="2" t="s">
        <v>187</v>
      </c>
      <c r="K338" s="2" t="s">
        <v>131</v>
      </c>
      <c r="L338" s="2" t="s">
        <v>134</v>
      </c>
      <c r="M338" s="2"/>
      <c r="N338" s="2"/>
      <c r="O338" s="2"/>
      <c r="Q338" s="10">
        <v>95.745999999999995</v>
      </c>
      <c r="R338" s="10">
        <v>0.40799999999999997</v>
      </c>
      <c r="S338" s="8">
        <v>5</v>
      </c>
      <c r="T338" s="10">
        <v>4.7439999999999998</v>
      </c>
      <c r="U338" s="8">
        <f t="shared" si="68"/>
        <v>0.25600000000000023</v>
      </c>
      <c r="V338" s="8">
        <f t="shared" si="69"/>
        <v>5.1200000000000044E-2</v>
      </c>
      <c r="W338" s="8">
        <f t="shared" si="70"/>
        <v>4.2612746224385354E-3</v>
      </c>
      <c r="X338" s="8">
        <f>W338*'Soil resampling and MOM'!$J$26</f>
        <v>2.9493879921257899E-3</v>
      </c>
      <c r="Y338" s="8">
        <f t="shared" si="71"/>
        <v>5.1200000000000045</v>
      </c>
      <c r="Z338" s="8">
        <f t="shared" si="72"/>
        <v>0.42612746224385356</v>
      </c>
      <c r="AA338" s="8">
        <f t="shared" si="73"/>
        <v>0.29493879921257898</v>
      </c>
      <c r="AB338" s="9" t="s">
        <v>295</v>
      </c>
      <c r="AC338">
        <v>60</v>
      </c>
      <c r="AD338">
        <v>30</v>
      </c>
    </row>
    <row r="339" spans="1:30" x14ac:dyDescent="0.2">
      <c r="A339" t="s">
        <v>174</v>
      </c>
      <c r="C339" t="s">
        <v>24</v>
      </c>
      <c r="D339" t="s">
        <v>301</v>
      </c>
      <c r="E339" t="s">
        <v>145</v>
      </c>
      <c r="F339" t="s">
        <v>111</v>
      </c>
      <c r="G339">
        <v>2017</v>
      </c>
      <c r="H339">
        <v>7</v>
      </c>
      <c r="I339" t="s">
        <v>299</v>
      </c>
      <c r="J339" s="2" t="s">
        <v>187</v>
      </c>
      <c r="K339" s="2" t="s">
        <v>131</v>
      </c>
      <c r="L339" s="2" t="s">
        <v>135</v>
      </c>
      <c r="M339" s="2"/>
      <c r="N339" s="2"/>
      <c r="O339" s="2"/>
      <c r="Q339" s="10">
        <v>90.32</v>
      </c>
      <c r="R339" s="10">
        <v>0.23</v>
      </c>
      <c r="S339" s="8">
        <v>5</v>
      </c>
      <c r="T339" s="10">
        <v>4.8360000000000003</v>
      </c>
      <c r="U339" s="8">
        <f t="shared" si="68"/>
        <v>0.1639999999999997</v>
      </c>
      <c r="V339" s="8">
        <f t="shared" si="69"/>
        <v>3.279999999999994E-2</v>
      </c>
      <c r="W339" s="8">
        <f t="shared" si="70"/>
        <v>2.5465013286093893E-3</v>
      </c>
      <c r="X339" s="8">
        <f>W339*'Soil resampling and MOM'!$J$26</f>
        <v>1.7625290801452532E-3</v>
      </c>
      <c r="Y339" s="8">
        <f t="shared" si="71"/>
        <v>3.279999999999994</v>
      </c>
      <c r="Z339" s="8">
        <f t="shared" si="72"/>
        <v>0.25465013286093896</v>
      </c>
      <c r="AA339" s="8">
        <f t="shared" si="73"/>
        <v>0.17625290801452531</v>
      </c>
      <c r="AB339" s="9" t="s">
        <v>296</v>
      </c>
      <c r="AC339">
        <v>60</v>
      </c>
      <c r="AD339">
        <v>10</v>
      </c>
    </row>
    <row r="340" spans="1:30" x14ac:dyDescent="0.2">
      <c r="A340" t="s">
        <v>175</v>
      </c>
      <c r="C340" t="s">
        <v>24</v>
      </c>
      <c r="D340" t="s">
        <v>301</v>
      </c>
      <c r="E340" t="s">
        <v>146</v>
      </c>
      <c r="F340" t="s">
        <v>111</v>
      </c>
      <c r="G340">
        <v>2017</v>
      </c>
      <c r="H340">
        <v>7</v>
      </c>
      <c r="I340" t="s">
        <v>299</v>
      </c>
      <c r="J340" s="2" t="s">
        <v>187</v>
      </c>
      <c r="K340" s="2" t="s">
        <v>131</v>
      </c>
      <c r="L340" s="2" t="s">
        <v>134</v>
      </c>
      <c r="M340" s="2"/>
      <c r="N340" s="2"/>
      <c r="O340" s="2"/>
      <c r="Q340" s="10">
        <v>80.947999999999993</v>
      </c>
      <c r="R340" s="10">
        <v>0.221</v>
      </c>
      <c r="S340" s="8">
        <v>5</v>
      </c>
      <c r="T340" s="10">
        <v>4.7329999999999997</v>
      </c>
      <c r="U340" s="8">
        <f t="shared" si="68"/>
        <v>0.26700000000000035</v>
      </c>
      <c r="V340" s="8">
        <f t="shared" si="69"/>
        <v>5.3400000000000072E-2</v>
      </c>
      <c r="W340" s="8">
        <f t="shared" si="70"/>
        <v>2.7301477491723084E-3</v>
      </c>
      <c r="X340" s="8">
        <f>W340*'Soil resampling and MOM'!$J$26</f>
        <v>1.8896376557702612E-3</v>
      </c>
      <c r="Y340" s="8">
        <f t="shared" si="71"/>
        <v>5.340000000000007</v>
      </c>
      <c r="Z340" s="8">
        <f t="shared" si="72"/>
        <v>0.27301477491723086</v>
      </c>
      <c r="AA340" s="8">
        <f t="shared" si="73"/>
        <v>0.18896376557702613</v>
      </c>
      <c r="AB340" s="9" t="s">
        <v>293</v>
      </c>
      <c r="AC340">
        <v>50</v>
      </c>
      <c r="AD340">
        <v>40</v>
      </c>
    </row>
    <row r="341" spans="1:30" x14ac:dyDescent="0.2">
      <c r="A341" t="s">
        <v>175</v>
      </c>
      <c r="C341" t="s">
        <v>24</v>
      </c>
      <c r="D341" t="s">
        <v>301</v>
      </c>
      <c r="E341" t="s">
        <v>146</v>
      </c>
      <c r="F341" t="s">
        <v>111</v>
      </c>
      <c r="G341">
        <v>2017</v>
      </c>
      <c r="H341">
        <v>7</v>
      </c>
      <c r="I341" t="s">
        <v>299</v>
      </c>
      <c r="J341" s="2" t="s">
        <v>187</v>
      </c>
      <c r="K341" s="2" t="s">
        <v>131</v>
      </c>
      <c r="L341" s="2" t="s">
        <v>135</v>
      </c>
      <c r="M341" s="2"/>
      <c r="N341" s="2"/>
      <c r="O341" s="2"/>
      <c r="Q341" s="10">
        <v>86.24</v>
      </c>
      <c r="R341" s="10">
        <v>0.02</v>
      </c>
      <c r="S341" s="8">
        <v>5</v>
      </c>
      <c r="T341" s="10">
        <v>4.8150000000000004</v>
      </c>
      <c r="U341" s="8">
        <f t="shared" si="68"/>
        <v>0.18499999999999961</v>
      </c>
      <c r="V341" s="8">
        <f t="shared" si="69"/>
        <v>3.6999999999999922E-2</v>
      </c>
      <c r="W341" s="8">
        <f t="shared" si="70"/>
        <v>2.3191094619666051E-4</v>
      </c>
      <c r="X341" s="8">
        <f>W341*'Soil resampling and MOM'!$J$26</f>
        <v>1.6051426405452857E-4</v>
      </c>
      <c r="Y341" s="8">
        <f t="shared" si="71"/>
        <v>3.6999999999999922</v>
      </c>
      <c r="Z341" s="8">
        <f t="shared" si="72"/>
        <v>2.319109461966605E-2</v>
      </c>
      <c r="AA341" s="8">
        <f t="shared" si="73"/>
        <v>1.6051426405452856E-2</v>
      </c>
      <c r="AB341" s="9" t="s">
        <v>295</v>
      </c>
      <c r="AC341">
        <v>60</v>
      </c>
      <c r="AD341">
        <v>30</v>
      </c>
    </row>
    <row r="342" spans="1:30" x14ac:dyDescent="0.2">
      <c r="A342" t="s">
        <v>176</v>
      </c>
      <c r="C342" t="s">
        <v>24</v>
      </c>
      <c r="D342" t="s">
        <v>301</v>
      </c>
      <c r="E342" t="s">
        <v>147</v>
      </c>
      <c r="F342" t="s">
        <v>111</v>
      </c>
      <c r="G342">
        <v>2017</v>
      </c>
      <c r="H342">
        <v>7</v>
      </c>
      <c r="I342" t="s">
        <v>299</v>
      </c>
      <c r="J342" s="2" t="s">
        <v>187</v>
      </c>
      <c r="K342" s="2" t="s">
        <v>131</v>
      </c>
      <c r="L342" s="2" t="s">
        <v>134</v>
      </c>
      <c r="M342" s="2"/>
      <c r="N342" s="2"/>
      <c r="O342" s="2"/>
      <c r="Q342" s="10">
        <v>77.971000000000004</v>
      </c>
      <c r="R342" s="10">
        <v>0</v>
      </c>
      <c r="S342" s="8">
        <v>5</v>
      </c>
      <c r="T342" s="10">
        <v>4.7560000000000002</v>
      </c>
      <c r="U342" s="8">
        <f t="shared" si="68"/>
        <v>0.24399999999999977</v>
      </c>
      <c r="V342" s="8">
        <f t="shared" si="69"/>
        <v>4.8799999999999955E-2</v>
      </c>
      <c r="W342" s="8">
        <f t="shared" si="70"/>
        <v>0</v>
      </c>
      <c r="X342" s="8">
        <f>W342*'Soil resampling and MOM'!$J$26</f>
        <v>0</v>
      </c>
      <c r="Y342" s="8">
        <f t="shared" si="71"/>
        <v>4.8799999999999955</v>
      </c>
      <c r="Z342" s="8">
        <f t="shared" si="72"/>
        <v>0</v>
      </c>
      <c r="AA342" s="8">
        <f t="shared" si="73"/>
        <v>0</v>
      </c>
      <c r="AB342" s="9" t="s">
        <v>293</v>
      </c>
      <c r="AC342">
        <v>50</v>
      </c>
      <c r="AD342">
        <v>40</v>
      </c>
    </row>
    <row r="343" spans="1:30" x14ac:dyDescent="0.2">
      <c r="A343" t="s">
        <v>176</v>
      </c>
      <c r="C343" t="s">
        <v>24</v>
      </c>
      <c r="D343" t="s">
        <v>301</v>
      </c>
      <c r="E343" t="s">
        <v>147</v>
      </c>
      <c r="F343" t="s">
        <v>111</v>
      </c>
      <c r="G343">
        <v>2017</v>
      </c>
      <c r="H343">
        <v>7</v>
      </c>
      <c r="I343" t="s">
        <v>299</v>
      </c>
      <c r="J343" s="2" t="s">
        <v>187</v>
      </c>
      <c r="K343" s="2" t="s">
        <v>131</v>
      </c>
      <c r="L343" s="2" t="s">
        <v>135</v>
      </c>
      <c r="M343" s="2"/>
      <c r="N343" s="2"/>
      <c r="O343" s="2"/>
      <c r="Q343" s="10">
        <v>85.575000000000003</v>
      </c>
      <c r="R343" s="10">
        <v>0.54400000000000004</v>
      </c>
      <c r="S343" s="8">
        <v>5</v>
      </c>
      <c r="T343" s="10">
        <v>4.7889999999999997</v>
      </c>
      <c r="U343" s="8">
        <f t="shared" si="68"/>
        <v>0.2110000000000003</v>
      </c>
      <c r="V343" s="8">
        <f t="shared" si="69"/>
        <v>4.2200000000000057E-2</v>
      </c>
      <c r="W343" s="8">
        <f t="shared" si="70"/>
        <v>6.3569967864446396E-3</v>
      </c>
      <c r="X343" s="8">
        <f>W343*'Soil resampling and MOM'!$J$26</f>
        <v>4.3999159052538848E-3</v>
      </c>
      <c r="Y343" s="8">
        <f t="shared" si="71"/>
        <v>4.220000000000006</v>
      </c>
      <c r="Z343" s="8">
        <f t="shared" si="72"/>
        <v>0.63569967864446397</v>
      </c>
      <c r="AA343" s="8">
        <f t="shared" si="73"/>
        <v>0.4399915905253885</v>
      </c>
      <c r="AB343" s="9" t="s">
        <v>295</v>
      </c>
      <c r="AC343">
        <v>60</v>
      </c>
      <c r="AD343">
        <v>30</v>
      </c>
    </row>
    <row r="344" spans="1:30" x14ac:dyDescent="0.2">
      <c r="A344" t="s">
        <v>177</v>
      </c>
      <c r="C344" t="s">
        <v>24</v>
      </c>
      <c r="D344" t="s">
        <v>301</v>
      </c>
      <c r="E344" t="s">
        <v>148</v>
      </c>
      <c r="F344" t="s">
        <v>111</v>
      </c>
      <c r="G344">
        <v>2017</v>
      </c>
      <c r="H344">
        <v>7</v>
      </c>
      <c r="I344" t="s">
        <v>299</v>
      </c>
      <c r="J344" s="2" t="s">
        <v>187</v>
      </c>
      <c r="K344" s="2" t="s">
        <v>131</v>
      </c>
      <c r="L344" s="2" t="s">
        <v>135</v>
      </c>
      <c r="M344" s="2"/>
      <c r="N344" s="2"/>
      <c r="O344" s="2"/>
      <c r="Q344" s="10">
        <v>27.859000000000002</v>
      </c>
      <c r="R344" s="10">
        <v>1.6E-2</v>
      </c>
      <c r="S344" s="8">
        <v>5</v>
      </c>
      <c r="T344" s="10">
        <v>4.1840000000000002</v>
      </c>
      <c r="U344" s="8">
        <f t="shared" si="68"/>
        <v>0.81599999999999984</v>
      </c>
      <c r="V344" s="8">
        <f t="shared" si="69"/>
        <v>0.16319999999999996</v>
      </c>
      <c r="W344" s="8">
        <f t="shared" si="70"/>
        <v>5.7432068631322014E-4</v>
      </c>
      <c r="X344" s="8">
        <f>W344*'Soil resampling and MOM'!$J$26</f>
        <v>3.975088878154289E-4</v>
      </c>
      <c r="Y344" s="8">
        <f t="shared" si="71"/>
        <v>16.319999999999997</v>
      </c>
      <c r="Z344" s="8">
        <f t="shared" si="72"/>
        <v>5.7432068631322011E-2</v>
      </c>
      <c r="AA344" s="8">
        <f t="shared" si="73"/>
        <v>3.9750888781542891E-2</v>
      </c>
      <c r="AB344" s="9" t="s">
        <v>301</v>
      </c>
      <c r="AC344">
        <v>30</v>
      </c>
      <c r="AD344">
        <v>50</v>
      </c>
    </row>
    <row r="345" spans="1:30" x14ac:dyDescent="0.2">
      <c r="A345" t="s">
        <v>177</v>
      </c>
      <c r="C345" t="s">
        <v>24</v>
      </c>
      <c r="D345" t="s">
        <v>301</v>
      </c>
      <c r="E345" t="s">
        <v>148</v>
      </c>
      <c r="F345" t="s">
        <v>111</v>
      </c>
      <c r="G345">
        <v>2017</v>
      </c>
      <c r="H345">
        <v>7</v>
      </c>
      <c r="I345" t="s">
        <v>299</v>
      </c>
      <c r="J345" s="2" t="s">
        <v>187</v>
      </c>
      <c r="K345" s="2" t="s">
        <v>131</v>
      </c>
      <c r="L345" s="2" t="s">
        <v>134</v>
      </c>
      <c r="M345" s="2"/>
      <c r="N345" s="2"/>
      <c r="O345" s="2"/>
      <c r="Q345" s="10">
        <v>22.239000000000001</v>
      </c>
      <c r="R345" s="10">
        <v>9.8000000000000004E-2</v>
      </c>
      <c r="S345" s="8">
        <v>5</v>
      </c>
      <c r="T345" s="10">
        <v>3.9380000000000002</v>
      </c>
      <c r="U345" s="8">
        <f t="shared" si="68"/>
        <v>1.0619999999999998</v>
      </c>
      <c r="V345" s="8">
        <f t="shared" si="69"/>
        <v>0.21239999999999998</v>
      </c>
      <c r="W345" s="8">
        <f t="shared" si="70"/>
        <v>4.4066729619137547E-3</v>
      </c>
      <c r="X345" s="8">
        <f>W345*'Soil resampling and MOM'!$J$26</f>
        <v>3.0500236362744032E-3</v>
      </c>
      <c r="Y345" s="8">
        <f t="shared" si="71"/>
        <v>21.24</v>
      </c>
      <c r="Z345" s="8">
        <f t="shared" si="72"/>
        <v>0.44066729619137546</v>
      </c>
      <c r="AA345" s="8">
        <f t="shared" si="73"/>
        <v>0.30500236362744032</v>
      </c>
      <c r="AB345" s="9" t="s">
        <v>293</v>
      </c>
      <c r="AC345">
        <v>50</v>
      </c>
      <c r="AD345">
        <v>40</v>
      </c>
    </row>
    <row r="346" spans="1:30" x14ac:dyDescent="0.2">
      <c r="A346" t="s">
        <v>170</v>
      </c>
      <c r="C346" t="s">
        <v>23</v>
      </c>
      <c r="D346" t="s">
        <v>301</v>
      </c>
      <c r="E346" t="s">
        <v>149</v>
      </c>
      <c r="F346" t="s">
        <v>111</v>
      </c>
      <c r="G346">
        <v>2017</v>
      </c>
      <c r="H346">
        <v>7</v>
      </c>
      <c r="I346" t="s">
        <v>299</v>
      </c>
      <c r="J346" s="2" t="s">
        <v>188</v>
      </c>
      <c r="K346" s="2" t="s">
        <v>131</v>
      </c>
      <c r="L346" s="2" t="s">
        <v>135</v>
      </c>
      <c r="M346" s="2"/>
      <c r="N346" s="2"/>
      <c r="O346" s="2"/>
      <c r="Q346" s="10">
        <v>77.638999999999996</v>
      </c>
      <c r="R346" s="10">
        <v>0.20499999999999999</v>
      </c>
      <c r="S346" s="8">
        <v>5</v>
      </c>
      <c r="T346" s="10">
        <v>4.7519999999999998</v>
      </c>
      <c r="U346" s="8">
        <f t="shared" si="68"/>
        <v>0.24800000000000022</v>
      </c>
      <c r="V346" s="8">
        <f t="shared" si="69"/>
        <v>4.9600000000000047E-2</v>
      </c>
      <c r="W346" s="8">
        <f t="shared" si="70"/>
        <v>2.6404255593194142E-3</v>
      </c>
      <c r="X346" s="8">
        <f>W346*'Soil resampling and MOM'!$J$26</f>
        <v>1.8275375629985067E-3</v>
      </c>
      <c r="Y346" s="8">
        <f t="shared" si="71"/>
        <v>4.9600000000000044</v>
      </c>
      <c r="Z346" s="8">
        <f t="shared" si="72"/>
        <v>0.26404255593194143</v>
      </c>
      <c r="AA346" s="8">
        <f t="shared" si="73"/>
        <v>0.18275375629985066</v>
      </c>
      <c r="AB346" s="9" t="s">
        <v>293</v>
      </c>
      <c r="AC346">
        <v>50</v>
      </c>
      <c r="AD346">
        <v>40</v>
      </c>
    </row>
    <row r="347" spans="1:30" x14ac:dyDescent="0.2">
      <c r="A347" t="s">
        <v>170</v>
      </c>
      <c r="C347" t="s">
        <v>23</v>
      </c>
      <c r="D347" t="s">
        <v>301</v>
      </c>
      <c r="E347" t="s">
        <v>149</v>
      </c>
      <c r="F347" t="s">
        <v>111</v>
      </c>
      <c r="G347">
        <v>2017</v>
      </c>
      <c r="H347">
        <v>7</v>
      </c>
      <c r="I347" t="s">
        <v>299</v>
      </c>
      <c r="J347" s="2" t="s">
        <v>188</v>
      </c>
      <c r="K347" s="2" t="s">
        <v>131</v>
      </c>
      <c r="L347" s="2" t="s">
        <v>134</v>
      </c>
      <c r="M347" s="2"/>
      <c r="N347" s="2"/>
      <c r="O347" s="2"/>
      <c r="Q347" s="10">
        <v>32.524000000000001</v>
      </c>
      <c r="R347" s="10">
        <v>0</v>
      </c>
      <c r="S347" s="8">
        <v>5</v>
      </c>
      <c r="T347" s="10">
        <v>4.5970000000000004</v>
      </c>
      <c r="U347" s="8">
        <f t="shared" si="68"/>
        <v>0.40299999999999958</v>
      </c>
      <c r="V347" s="8">
        <f t="shared" si="69"/>
        <v>8.0599999999999922E-2</v>
      </c>
      <c r="W347" s="8">
        <f t="shared" si="70"/>
        <v>0</v>
      </c>
      <c r="X347" s="8">
        <f>W347*'Soil resampling and MOM'!$J$26</f>
        <v>0</v>
      </c>
      <c r="Y347" s="8">
        <f t="shared" si="71"/>
        <v>8.0599999999999916</v>
      </c>
      <c r="Z347" s="8">
        <f t="shared" si="72"/>
        <v>0</v>
      </c>
      <c r="AA347" s="8">
        <f t="shared" si="73"/>
        <v>0</v>
      </c>
      <c r="AB347" s="9" t="s">
        <v>292</v>
      </c>
      <c r="AC347">
        <v>10</v>
      </c>
      <c r="AD347">
        <v>50</v>
      </c>
    </row>
    <row r="348" spans="1:30" x14ac:dyDescent="0.2">
      <c r="A348" t="s">
        <v>171</v>
      </c>
      <c r="C348" t="s">
        <v>23</v>
      </c>
      <c r="D348" t="s">
        <v>301</v>
      </c>
      <c r="E348" t="s">
        <v>150</v>
      </c>
      <c r="F348" t="s">
        <v>111</v>
      </c>
      <c r="G348">
        <v>2017</v>
      </c>
      <c r="H348">
        <v>7</v>
      </c>
      <c r="I348" t="s">
        <v>299</v>
      </c>
      <c r="J348" s="2" t="s">
        <v>188</v>
      </c>
      <c r="K348" s="2" t="s">
        <v>131</v>
      </c>
      <c r="L348" s="2" t="s">
        <v>135</v>
      </c>
      <c r="M348" s="2"/>
      <c r="N348" s="2"/>
      <c r="O348" s="2"/>
      <c r="Q348" s="10">
        <v>90.358999999999995</v>
      </c>
      <c r="R348" s="10">
        <v>2.1000000000000001E-2</v>
      </c>
      <c r="S348" s="8">
        <v>5</v>
      </c>
      <c r="T348" s="10">
        <v>4.8529999999999998</v>
      </c>
      <c r="U348" s="8">
        <f t="shared" si="68"/>
        <v>0.14700000000000024</v>
      </c>
      <c r="V348" s="8">
        <f t="shared" si="69"/>
        <v>2.9400000000000048E-2</v>
      </c>
      <c r="W348" s="8">
        <f t="shared" si="70"/>
        <v>2.3240629046359523E-4</v>
      </c>
      <c r="X348" s="8">
        <f>W348*'Soil resampling and MOM'!$J$26</f>
        <v>1.6085711040035491E-4</v>
      </c>
      <c r="Y348" s="8">
        <f t="shared" si="71"/>
        <v>2.9400000000000048</v>
      </c>
      <c r="Z348" s="8">
        <f t="shared" si="72"/>
        <v>2.3240629046359523E-2</v>
      </c>
      <c r="AA348" s="8">
        <f t="shared" si="73"/>
        <v>1.6085711040035491E-2</v>
      </c>
      <c r="AB348" s="9" t="s">
        <v>294</v>
      </c>
      <c r="AC348">
        <v>30</v>
      </c>
      <c r="AD348">
        <v>30</v>
      </c>
    </row>
    <row r="349" spans="1:30" x14ac:dyDescent="0.2">
      <c r="A349" t="s">
        <v>171</v>
      </c>
      <c r="C349" t="s">
        <v>23</v>
      </c>
      <c r="D349" t="s">
        <v>301</v>
      </c>
      <c r="E349" t="s">
        <v>150</v>
      </c>
      <c r="F349" t="s">
        <v>111</v>
      </c>
      <c r="G349">
        <v>2017</v>
      </c>
      <c r="H349">
        <v>7</v>
      </c>
      <c r="I349" t="s">
        <v>299</v>
      </c>
      <c r="J349" s="2" t="s">
        <v>188</v>
      </c>
      <c r="K349" s="2" t="s">
        <v>131</v>
      </c>
      <c r="L349" s="2" t="s">
        <v>134</v>
      </c>
      <c r="M349" s="2"/>
      <c r="N349" s="2"/>
      <c r="O349" s="2"/>
      <c r="Q349" s="10">
        <v>64.89</v>
      </c>
      <c r="R349" s="10">
        <v>0.16</v>
      </c>
      <c r="S349" s="8">
        <v>5</v>
      </c>
      <c r="T349" s="10">
        <v>4.8010000000000002</v>
      </c>
      <c r="U349" s="8">
        <f t="shared" si="68"/>
        <v>0.19899999999999984</v>
      </c>
      <c r="V349" s="8">
        <f t="shared" si="69"/>
        <v>3.9799999999999967E-2</v>
      </c>
      <c r="W349" s="8">
        <f t="shared" si="70"/>
        <v>2.4657112035752814E-3</v>
      </c>
      <c r="X349" s="8">
        <f>W349*'Soil resampling and MOM'!$J$26</f>
        <v>1.7066112044459908E-3</v>
      </c>
      <c r="Y349" s="8">
        <f t="shared" si="71"/>
        <v>3.9799999999999969</v>
      </c>
      <c r="Z349" s="8">
        <f t="shared" si="72"/>
        <v>0.24657112035752815</v>
      </c>
      <c r="AA349" s="8">
        <f t="shared" si="73"/>
        <v>0.17066112044459908</v>
      </c>
      <c r="AB349" s="9" t="s">
        <v>295</v>
      </c>
      <c r="AC349">
        <v>60</v>
      </c>
      <c r="AD349">
        <v>30</v>
      </c>
    </row>
    <row r="350" spans="1:30" x14ac:dyDescent="0.2">
      <c r="A350" t="s">
        <v>172</v>
      </c>
      <c r="C350" t="s">
        <v>23</v>
      </c>
      <c r="D350" t="s">
        <v>301</v>
      </c>
      <c r="E350" t="s">
        <v>151</v>
      </c>
      <c r="F350" t="s">
        <v>111</v>
      </c>
      <c r="G350">
        <v>2017</v>
      </c>
      <c r="H350">
        <v>7</v>
      </c>
      <c r="I350" t="s">
        <v>299</v>
      </c>
      <c r="J350" s="2" t="s">
        <v>188</v>
      </c>
      <c r="K350" s="2" t="s">
        <v>131</v>
      </c>
      <c r="L350" s="2" t="s">
        <v>134</v>
      </c>
      <c r="M350" s="2"/>
      <c r="N350" s="2"/>
      <c r="O350" s="2"/>
      <c r="Q350" s="10">
        <v>96.007999999999996</v>
      </c>
      <c r="R350" s="10">
        <v>1.006</v>
      </c>
      <c r="S350" s="8">
        <v>5</v>
      </c>
      <c r="T350" s="10">
        <v>4.8040000000000003</v>
      </c>
      <c r="U350" s="8">
        <f t="shared" si="68"/>
        <v>0.19599999999999973</v>
      </c>
      <c r="V350" s="8">
        <f t="shared" si="69"/>
        <v>3.9199999999999943E-2</v>
      </c>
      <c r="W350" s="8">
        <f t="shared" si="70"/>
        <v>1.0478293475543705E-2</v>
      </c>
      <c r="X350" s="8">
        <f>W350*'Soil resampling and MOM'!$J$26</f>
        <v>7.2524199196186351E-3</v>
      </c>
      <c r="Y350" s="8">
        <f t="shared" si="71"/>
        <v>3.9199999999999942</v>
      </c>
      <c r="Z350" s="8">
        <f t="shared" si="72"/>
        <v>1.0478293475543705</v>
      </c>
      <c r="AA350" s="8">
        <f t="shared" si="73"/>
        <v>0.72524199196186356</v>
      </c>
      <c r="AB350" s="9" t="s">
        <v>295</v>
      </c>
      <c r="AC350">
        <v>60</v>
      </c>
      <c r="AD350">
        <v>30</v>
      </c>
    </row>
    <row r="351" spans="1:30" x14ac:dyDescent="0.2">
      <c r="A351" t="s">
        <v>172</v>
      </c>
      <c r="C351" t="s">
        <v>23</v>
      </c>
      <c r="D351" t="s">
        <v>301</v>
      </c>
      <c r="E351" t="s">
        <v>151</v>
      </c>
      <c r="F351" t="s">
        <v>111</v>
      </c>
      <c r="G351">
        <v>2017</v>
      </c>
      <c r="H351">
        <v>7</v>
      </c>
      <c r="I351" t="s">
        <v>299</v>
      </c>
      <c r="J351" s="2" t="s">
        <v>188</v>
      </c>
      <c r="K351" s="2" t="s">
        <v>131</v>
      </c>
      <c r="L351" s="2" t="s">
        <v>135</v>
      </c>
      <c r="M351" s="2"/>
      <c r="N351" s="2"/>
      <c r="O351" s="2"/>
      <c r="Q351" s="10">
        <v>90.653000000000006</v>
      </c>
      <c r="R351" s="10">
        <v>2.2440000000000002</v>
      </c>
      <c r="S351" s="8">
        <v>5</v>
      </c>
      <c r="T351" s="10">
        <v>4.7880000000000003</v>
      </c>
      <c r="U351" s="8">
        <f t="shared" si="68"/>
        <v>0.21199999999999974</v>
      </c>
      <c r="V351" s="8">
        <f t="shared" si="69"/>
        <v>4.2399999999999952E-2</v>
      </c>
      <c r="W351" s="8">
        <f t="shared" si="70"/>
        <v>2.4753731260962131E-2</v>
      </c>
      <c r="X351" s="8">
        <f>W351*'Soil resampling and MOM'!$J$26</f>
        <v>1.713298583408621E-2</v>
      </c>
      <c r="Y351" s="8">
        <f t="shared" si="71"/>
        <v>4.2399999999999949</v>
      </c>
      <c r="Z351" s="8">
        <f t="shared" si="72"/>
        <v>2.4753731260962133</v>
      </c>
      <c r="AA351" s="8">
        <f t="shared" si="73"/>
        <v>1.713298583408621</v>
      </c>
      <c r="AB351" s="9" t="s">
        <v>295</v>
      </c>
      <c r="AC351">
        <v>60</v>
      </c>
      <c r="AD351">
        <v>30</v>
      </c>
    </row>
    <row r="352" spans="1:30" x14ac:dyDescent="0.2">
      <c r="A352" t="s">
        <v>173</v>
      </c>
      <c r="C352" t="s">
        <v>23</v>
      </c>
      <c r="D352" t="s">
        <v>301</v>
      </c>
      <c r="E352" t="s">
        <v>152</v>
      </c>
      <c r="F352" t="s">
        <v>111</v>
      </c>
      <c r="G352">
        <v>2017</v>
      </c>
      <c r="H352">
        <v>7</v>
      </c>
      <c r="I352" t="s">
        <v>299</v>
      </c>
      <c r="J352" s="2" t="s">
        <v>188</v>
      </c>
      <c r="K352" s="2" t="s">
        <v>131</v>
      </c>
      <c r="L352" s="2" t="s">
        <v>134</v>
      </c>
      <c r="M352" s="2"/>
      <c r="N352" s="2"/>
      <c r="O352" s="2"/>
      <c r="Q352" s="10">
        <v>64.128</v>
      </c>
      <c r="R352" s="10">
        <v>0.05</v>
      </c>
      <c r="S352" s="8">
        <v>5</v>
      </c>
      <c r="T352" s="10">
        <v>4.7560000000000002</v>
      </c>
      <c r="U352" s="8">
        <f t="shared" si="68"/>
        <v>0.24399999999999977</v>
      </c>
      <c r="V352" s="8">
        <f t="shared" si="69"/>
        <v>4.8799999999999955E-2</v>
      </c>
      <c r="W352" s="8">
        <f t="shared" si="70"/>
        <v>7.7969061876247505E-4</v>
      </c>
      <c r="X352" s="8">
        <f>W352*'Soil resampling and MOM'!$J$26</f>
        <v>5.3965312079210881E-4</v>
      </c>
      <c r="Y352" s="8">
        <f t="shared" si="71"/>
        <v>4.8799999999999955</v>
      </c>
      <c r="Z352" s="8">
        <f t="shared" si="72"/>
        <v>7.7969061876247511E-2</v>
      </c>
      <c r="AA352" s="8">
        <f t="shared" si="73"/>
        <v>5.3965312079210882E-2</v>
      </c>
      <c r="AB352" s="9" t="s">
        <v>301</v>
      </c>
      <c r="AC352">
        <v>30</v>
      </c>
      <c r="AD352">
        <v>50</v>
      </c>
    </row>
    <row r="353" spans="1:30" x14ac:dyDescent="0.2">
      <c r="A353" t="s">
        <v>173</v>
      </c>
      <c r="C353" t="s">
        <v>23</v>
      </c>
      <c r="D353" t="s">
        <v>301</v>
      </c>
      <c r="E353" t="s">
        <v>152</v>
      </c>
      <c r="F353" t="s">
        <v>111</v>
      </c>
      <c r="G353">
        <v>2017</v>
      </c>
      <c r="H353">
        <v>7</v>
      </c>
      <c r="I353" t="s">
        <v>299</v>
      </c>
      <c r="J353" s="2" t="s">
        <v>188</v>
      </c>
      <c r="K353" s="2" t="s">
        <v>131</v>
      </c>
      <c r="L353" s="2" t="s">
        <v>135</v>
      </c>
      <c r="M353" s="2"/>
      <c r="N353" s="2"/>
      <c r="O353" s="2"/>
      <c r="Q353" s="10">
        <v>59.331000000000003</v>
      </c>
      <c r="R353" s="10">
        <v>0.106</v>
      </c>
      <c r="S353" s="8">
        <v>5</v>
      </c>
      <c r="T353" s="10">
        <v>4.7640000000000002</v>
      </c>
      <c r="U353" s="8">
        <f t="shared" si="68"/>
        <v>0.23599999999999977</v>
      </c>
      <c r="V353" s="8">
        <f t="shared" si="69"/>
        <v>4.719999999999995E-2</v>
      </c>
      <c r="W353" s="8">
        <f t="shared" si="70"/>
        <v>1.786587112976353E-3</v>
      </c>
      <c r="X353" s="8">
        <f>W353*'Soil resampling and MOM'!$J$26</f>
        <v>1.2365639497047324E-3</v>
      </c>
      <c r="Y353" s="8">
        <f t="shared" si="71"/>
        <v>4.7199999999999953</v>
      </c>
      <c r="Z353" s="8">
        <f t="shared" si="72"/>
        <v>0.1786587112976353</v>
      </c>
      <c r="AA353" s="8">
        <f t="shared" si="73"/>
        <v>0.12365639497047323</v>
      </c>
      <c r="AB353" s="9" t="s">
        <v>293</v>
      </c>
      <c r="AC353">
        <v>50</v>
      </c>
      <c r="AD353">
        <v>40</v>
      </c>
    </row>
    <row r="354" spans="1:30" x14ac:dyDescent="0.2">
      <c r="A354" t="s">
        <v>182</v>
      </c>
      <c r="C354" t="s">
        <v>24</v>
      </c>
      <c r="D354" t="s">
        <v>302</v>
      </c>
      <c r="E354" t="s">
        <v>145</v>
      </c>
      <c r="F354" t="s">
        <v>111</v>
      </c>
      <c r="G354">
        <v>2017</v>
      </c>
      <c r="H354">
        <v>7</v>
      </c>
      <c r="I354" t="s">
        <v>299</v>
      </c>
      <c r="J354" s="2" t="s">
        <v>187</v>
      </c>
      <c r="K354" s="2" t="s">
        <v>132</v>
      </c>
      <c r="L354" s="2" t="s">
        <v>135</v>
      </c>
      <c r="M354" s="2"/>
      <c r="N354" s="2"/>
      <c r="O354" s="2"/>
      <c r="Q354" s="10">
        <v>126.7</v>
      </c>
      <c r="R354" s="10">
        <v>0.85699999999999998</v>
      </c>
      <c r="S354" s="8">
        <v>5</v>
      </c>
      <c r="T354" s="10">
        <v>4.7409999999999997</v>
      </c>
      <c r="U354" s="8">
        <f t="shared" si="68"/>
        <v>0.25900000000000034</v>
      </c>
      <c r="V354" s="8">
        <f t="shared" si="69"/>
        <v>5.1800000000000068E-2</v>
      </c>
      <c r="W354" s="8">
        <f t="shared" si="70"/>
        <v>6.764009471191791E-3</v>
      </c>
      <c r="X354" s="8">
        <f>W354*'Soil resampling and MOM'!$J$26</f>
        <v>4.6816246500306228E-3</v>
      </c>
      <c r="Y354" s="8">
        <f t="shared" si="71"/>
        <v>5.1800000000000068</v>
      </c>
      <c r="Z354" s="8">
        <f t="shared" si="72"/>
        <v>0.67640094711917909</v>
      </c>
      <c r="AA354" s="8">
        <f t="shared" si="73"/>
        <v>0.4681624650030623</v>
      </c>
      <c r="AB354" s="9" t="s">
        <v>295</v>
      </c>
      <c r="AC354">
        <v>60</v>
      </c>
      <c r="AD354">
        <v>30</v>
      </c>
    </row>
    <row r="355" spans="1:30" x14ac:dyDescent="0.2">
      <c r="A355" t="s">
        <v>182</v>
      </c>
      <c r="C355" t="s">
        <v>24</v>
      </c>
      <c r="D355" t="s">
        <v>302</v>
      </c>
      <c r="E355" t="s">
        <v>145</v>
      </c>
      <c r="F355" t="s">
        <v>111</v>
      </c>
      <c r="G355">
        <v>2017</v>
      </c>
      <c r="H355">
        <v>7</v>
      </c>
      <c r="I355" t="s">
        <v>299</v>
      </c>
      <c r="J355" s="2" t="s">
        <v>187</v>
      </c>
      <c r="K355" s="2" t="s">
        <v>132</v>
      </c>
      <c r="L355" s="2" t="s">
        <v>134</v>
      </c>
      <c r="M355" s="2"/>
      <c r="N355" s="2"/>
      <c r="O355" s="2"/>
      <c r="Q355" s="10">
        <v>210.251</v>
      </c>
      <c r="R355" s="10">
        <v>0.216</v>
      </c>
      <c r="S355" s="8">
        <v>5</v>
      </c>
      <c r="T355" s="10">
        <v>4.8570000000000002</v>
      </c>
      <c r="U355" s="8">
        <f t="shared" si="68"/>
        <v>0.14299999999999979</v>
      </c>
      <c r="V355" s="8">
        <f t="shared" si="69"/>
        <v>2.8599999999999959E-2</v>
      </c>
      <c r="W355" s="8">
        <f t="shared" si="70"/>
        <v>1.0273435084732058E-3</v>
      </c>
      <c r="X355" s="8">
        <f>W355*'Soil resampling and MOM'!$J$26</f>
        <v>7.1106297437955332E-4</v>
      </c>
      <c r="Y355" s="8">
        <f t="shared" si="71"/>
        <v>2.8599999999999959</v>
      </c>
      <c r="Z355" s="8">
        <f t="shared" si="72"/>
        <v>0.10273435084732058</v>
      </c>
      <c r="AA355" s="8">
        <f t="shared" si="73"/>
        <v>7.1106297437955338E-2</v>
      </c>
      <c r="AB355" s="9" t="s">
        <v>296</v>
      </c>
      <c r="AC355">
        <v>60</v>
      </c>
      <c r="AD355">
        <v>10</v>
      </c>
    </row>
    <row r="356" spans="1:30" x14ac:dyDescent="0.2">
      <c r="A356" t="s">
        <v>183</v>
      </c>
      <c r="C356" t="s">
        <v>24</v>
      </c>
      <c r="D356" t="s">
        <v>302</v>
      </c>
      <c r="E356" t="s">
        <v>146</v>
      </c>
      <c r="F356" t="s">
        <v>111</v>
      </c>
      <c r="G356">
        <v>2017</v>
      </c>
      <c r="H356">
        <v>7</v>
      </c>
      <c r="I356" t="s">
        <v>299</v>
      </c>
      <c r="J356" s="2" t="s">
        <v>187</v>
      </c>
      <c r="K356" s="2" t="s">
        <v>132</v>
      </c>
      <c r="L356" s="2" t="s">
        <v>134</v>
      </c>
      <c r="M356" s="2"/>
      <c r="N356" s="2"/>
      <c r="O356" s="2"/>
      <c r="Q356" s="10">
        <v>196.74</v>
      </c>
      <c r="R356" s="10">
        <v>0.7</v>
      </c>
      <c r="S356" s="8">
        <v>5</v>
      </c>
      <c r="T356" s="10">
        <v>4.88</v>
      </c>
      <c r="U356" s="8">
        <f t="shared" si="68"/>
        <v>0.12000000000000011</v>
      </c>
      <c r="V356" s="8">
        <f t="shared" si="69"/>
        <v>2.4000000000000021E-2</v>
      </c>
      <c r="W356" s="8">
        <f t="shared" si="70"/>
        <v>3.5579953237775742E-3</v>
      </c>
      <c r="X356" s="8">
        <f>W356*'Soil resampling and MOM'!$J$26</f>
        <v>2.4626220119049963E-3</v>
      </c>
      <c r="Y356" s="8">
        <f t="shared" si="71"/>
        <v>2.4000000000000021</v>
      </c>
      <c r="Z356" s="8">
        <f t="shared" si="72"/>
        <v>0.35579953237775741</v>
      </c>
      <c r="AA356" s="8">
        <f t="shared" si="73"/>
        <v>0.24626220119049963</v>
      </c>
      <c r="AB356" s="9" t="s">
        <v>295</v>
      </c>
      <c r="AC356">
        <v>60</v>
      </c>
      <c r="AD356">
        <v>30</v>
      </c>
    </row>
    <row r="357" spans="1:30" x14ac:dyDescent="0.2">
      <c r="A357" t="s">
        <v>183</v>
      </c>
      <c r="C357" t="s">
        <v>24</v>
      </c>
      <c r="D357" t="s">
        <v>302</v>
      </c>
      <c r="E357" t="s">
        <v>146</v>
      </c>
      <c r="F357" t="s">
        <v>111</v>
      </c>
      <c r="G357">
        <v>2017</v>
      </c>
      <c r="H357">
        <v>7</v>
      </c>
      <c r="I357" t="s">
        <v>299</v>
      </c>
      <c r="J357" s="2" t="s">
        <v>187</v>
      </c>
      <c r="K357" s="2" t="s">
        <v>132</v>
      </c>
      <c r="L357" s="2" t="s">
        <v>135</v>
      </c>
      <c r="M357" s="2"/>
      <c r="N357" s="2"/>
      <c r="O357" s="2"/>
      <c r="Q357" s="10">
        <v>217.066</v>
      </c>
      <c r="R357" s="10">
        <v>0.38400000000000001</v>
      </c>
      <c r="S357" s="8">
        <v>5</v>
      </c>
      <c r="T357" s="10">
        <v>4.9009999999999998</v>
      </c>
      <c r="U357" s="8">
        <f t="shared" si="68"/>
        <v>9.9000000000000199E-2</v>
      </c>
      <c r="V357" s="8">
        <f t="shared" si="69"/>
        <v>1.980000000000004E-2</v>
      </c>
      <c r="W357" s="8">
        <f t="shared" si="70"/>
        <v>1.769047202233422E-3</v>
      </c>
      <c r="X357" s="8">
        <f>W357*'Soil resampling and MOM'!$J$26</f>
        <v>1.2244239196170788E-3</v>
      </c>
      <c r="Y357" s="8">
        <f t="shared" si="71"/>
        <v>1.980000000000004</v>
      </c>
      <c r="Z357" s="8">
        <f t="shared" si="72"/>
        <v>0.17690472022334219</v>
      </c>
      <c r="AA357" s="8">
        <f t="shared" si="73"/>
        <v>0.12244239196170788</v>
      </c>
      <c r="AB357" s="9" t="s">
        <v>295</v>
      </c>
      <c r="AC357">
        <v>60</v>
      </c>
      <c r="AD357">
        <v>30</v>
      </c>
    </row>
    <row r="358" spans="1:30" x14ac:dyDescent="0.2">
      <c r="A358" t="s">
        <v>184</v>
      </c>
      <c r="C358" t="s">
        <v>24</v>
      </c>
      <c r="D358" t="s">
        <v>302</v>
      </c>
      <c r="E358" t="s">
        <v>147</v>
      </c>
      <c r="F358" t="s">
        <v>111</v>
      </c>
      <c r="G358">
        <v>2017</v>
      </c>
      <c r="H358">
        <v>7</v>
      </c>
      <c r="I358" t="s">
        <v>299</v>
      </c>
      <c r="J358" s="2" t="s">
        <v>187</v>
      </c>
      <c r="K358" s="2" t="s">
        <v>132</v>
      </c>
      <c r="L358" s="2" t="s">
        <v>135</v>
      </c>
      <c r="M358" s="2"/>
      <c r="N358" s="2"/>
      <c r="O358" s="2"/>
      <c r="Q358" s="10">
        <v>205.18899999999999</v>
      </c>
      <c r="R358" s="10">
        <v>0.19700000000000001</v>
      </c>
      <c r="S358" s="8">
        <v>5</v>
      </c>
      <c r="T358" s="10">
        <v>4.867</v>
      </c>
      <c r="U358" s="8">
        <f t="shared" si="68"/>
        <v>0.13300000000000001</v>
      </c>
      <c r="V358" s="8">
        <f t="shared" si="69"/>
        <v>2.6600000000000002E-2</v>
      </c>
      <c r="W358" s="8">
        <f t="shared" si="70"/>
        <v>9.6009045319193529E-4</v>
      </c>
      <c r="X358" s="8">
        <f>W358*'Soil resampling and MOM'!$J$26</f>
        <v>6.6451461238573246E-4</v>
      </c>
      <c r="Y358" s="8">
        <f t="shared" si="71"/>
        <v>2.66</v>
      </c>
      <c r="Z358" s="8">
        <f t="shared" si="72"/>
        <v>9.6009045319193534E-2</v>
      </c>
      <c r="AA358" s="8">
        <f t="shared" si="73"/>
        <v>6.6451461238573248E-2</v>
      </c>
      <c r="AB358" s="9" t="s">
        <v>295</v>
      </c>
      <c r="AC358">
        <v>60</v>
      </c>
      <c r="AD358">
        <v>30</v>
      </c>
    </row>
    <row r="359" spans="1:30" x14ac:dyDescent="0.2">
      <c r="A359" t="s">
        <v>184</v>
      </c>
      <c r="C359" t="s">
        <v>24</v>
      </c>
      <c r="D359" t="s">
        <v>302</v>
      </c>
      <c r="E359" t="s">
        <v>147</v>
      </c>
      <c r="F359" t="s">
        <v>111</v>
      </c>
      <c r="G359">
        <v>2017</v>
      </c>
      <c r="H359">
        <v>7</v>
      </c>
      <c r="I359" t="s">
        <v>299</v>
      </c>
      <c r="J359" s="2" t="s">
        <v>187</v>
      </c>
      <c r="K359" s="2" t="s">
        <v>132</v>
      </c>
      <c r="L359" s="2" t="s">
        <v>134</v>
      </c>
      <c r="M359" s="2"/>
      <c r="N359" s="2"/>
      <c r="O359" s="2"/>
      <c r="Q359" s="10">
        <v>210.51900000000001</v>
      </c>
      <c r="R359" s="10">
        <v>0.374</v>
      </c>
      <c r="S359" s="8">
        <v>5</v>
      </c>
      <c r="T359" s="10">
        <v>4.8860000000000001</v>
      </c>
      <c r="U359" s="8">
        <f t="shared" si="68"/>
        <v>0.11399999999999988</v>
      </c>
      <c r="V359" s="8">
        <f t="shared" si="69"/>
        <v>2.2799999999999977E-2</v>
      </c>
      <c r="W359" s="8">
        <f t="shared" si="70"/>
        <v>1.7765617355203092E-3</v>
      </c>
      <c r="X359" s="8">
        <f>W359*'Soil resampling and MOM'!$J$26</f>
        <v>1.229625009949551E-3</v>
      </c>
      <c r="Y359" s="8">
        <f t="shared" si="71"/>
        <v>2.2799999999999976</v>
      </c>
      <c r="Z359" s="8">
        <f t="shared" si="72"/>
        <v>0.17765617355203092</v>
      </c>
      <c r="AA359" s="8">
        <f t="shared" si="73"/>
        <v>0.12296250099495509</v>
      </c>
      <c r="AB359" s="9" t="s">
        <v>296</v>
      </c>
      <c r="AC359">
        <v>60</v>
      </c>
      <c r="AD359">
        <v>10</v>
      </c>
    </row>
    <row r="360" spans="1:30" x14ac:dyDescent="0.2">
      <c r="A360" t="s">
        <v>185</v>
      </c>
      <c r="C360" t="s">
        <v>24</v>
      </c>
      <c r="D360" t="s">
        <v>302</v>
      </c>
      <c r="E360" t="s">
        <v>148</v>
      </c>
      <c r="F360" t="s">
        <v>111</v>
      </c>
      <c r="G360">
        <v>2017</v>
      </c>
      <c r="H360">
        <v>7</v>
      </c>
      <c r="I360" t="s">
        <v>299</v>
      </c>
      <c r="J360" s="2" t="s">
        <v>187</v>
      </c>
      <c r="K360" s="2" t="s">
        <v>132</v>
      </c>
      <c r="L360" s="2" t="s">
        <v>134</v>
      </c>
      <c r="M360" s="2"/>
      <c r="N360" s="2"/>
      <c r="O360" s="2"/>
      <c r="Q360" s="10">
        <v>80.221000000000004</v>
      </c>
      <c r="R360" s="10">
        <v>0.217</v>
      </c>
      <c r="S360" s="8">
        <v>5</v>
      </c>
      <c r="T360" s="10">
        <v>4.2229999999999999</v>
      </c>
      <c r="U360" s="8">
        <f t="shared" si="68"/>
        <v>0.77700000000000014</v>
      </c>
      <c r="V360" s="8">
        <f t="shared" si="69"/>
        <v>0.15540000000000004</v>
      </c>
      <c r="W360" s="8">
        <f t="shared" si="70"/>
        <v>2.705027361912716E-3</v>
      </c>
      <c r="X360" s="8">
        <f>W360*'Soil resampling and MOM'!$J$26</f>
        <v>1.8722508935675019E-3</v>
      </c>
      <c r="Y360" s="8">
        <f t="shared" si="71"/>
        <v>15.540000000000004</v>
      </c>
      <c r="Z360" s="8">
        <f t="shared" si="72"/>
        <v>0.27050273619127158</v>
      </c>
      <c r="AA360" s="8">
        <f t="shared" si="73"/>
        <v>0.1872250893567502</v>
      </c>
      <c r="AB360" s="9" t="s">
        <v>301</v>
      </c>
      <c r="AC360">
        <v>30</v>
      </c>
      <c r="AD360">
        <v>50</v>
      </c>
    </row>
    <row r="361" spans="1:30" x14ac:dyDescent="0.2">
      <c r="A361" t="s">
        <v>185</v>
      </c>
      <c r="C361" t="s">
        <v>24</v>
      </c>
      <c r="D361" t="s">
        <v>302</v>
      </c>
      <c r="E361" t="s">
        <v>148</v>
      </c>
      <c r="F361" t="s">
        <v>111</v>
      </c>
      <c r="G361">
        <v>2017</v>
      </c>
      <c r="H361">
        <v>7</v>
      </c>
      <c r="I361" t="s">
        <v>299</v>
      </c>
      <c r="J361" s="2" t="s">
        <v>187</v>
      </c>
      <c r="K361" s="2" t="s">
        <v>132</v>
      </c>
      <c r="L361" s="2" t="s">
        <v>135</v>
      </c>
      <c r="M361" s="2"/>
      <c r="N361" s="2"/>
      <c r="O361" s="2"/>
      <c r="Q361" s="10">
        <v>89.228999999999999</v>
      </c>
      <c r="R361" s="10">
        <v>0.17100000000000001</v>
      </c>
      <c r="S361" s="8">
        <v>5</v>
      </c>
      <c r="T361" s="10">
        <v>4.3330000000000002</v>
      </c>
      <c r="U361" s="8">
        <f t="shared" si="68"/>
        <v>0.66699999999999982</v>
      </c>
      <c r="V361" s="8">
        <f t="shared" si="69"/>
        <v>0.13339999999999996</v>
      </c>
      <c r="W361" s="8">
        <f t="shared" si="70"/>
        <v>1.916417308274216E-3</v>
      </c>
      <c r="X361" s="8">
        <f>W361*'Soil resampling and MOM'!$J$26</f>
        <v>1.3264242973599922E-3</v>
      </c>
      <c r="Y361" s="8">
        <f t="shared" si="71"/>
        <v>13.339999999999996</v>
      </c>
      <c r="Z361" s="8">
        <f t="shared" si="72"/>
        <v>0.19164173082742159</v>
      </c>
      <c r="AA361" s="8">
        <f t="shared" si="73"/>
        <v>0.13264242973599921</v>
      </c>
      <c r="AB361" s="9" t="s">
        <v>301</v>
      </c>
      <c r="AC361">
        <v>30</v>
      </c>
      <c r="AD361">
        <v>50</v>
      </c>
    </row>
    <row r="362" spans="1:30" x14ac:dyDescent="0.2">
      <c r="A362" t="s">
        <v>178</v>
      </c>
      <c r="C362" t="s">
        <v>23</v>
      </c>
      <c r="D362" t="s">
        <v>302</v>
      </c>
      <c r="E362" t="s">
        <v>149</v>
      </c>
      <c r="F362" t="s">
        <v>111</v>
      </c>
      <c r="G362">
        <v>2017</v>
      </c>
      <c r="H362">
        <v>7</v>
      </c>
      <c r="I362" t="s">
        <v>299</v>
      </c>
      <c r="J362" s="2" t="s">
        <v>188</v>
      </c>
      <c r="K362" s="2" t="s">
        <v>132</v>
      </c>
      <c r="L362" s="2" t="s">
        <v>134</v>
      </c>
      <c r="M362" s="2"/>
      <c r="N362" s="2"/>
      <c r="O362" s="2"/>
      <c r="Q362" s="10">
        <v>181.30099999999999</v>
      </c>
      <c r="R362" s="10">
        <v>0.214</v>
      </c>
      <c r="S362" s="8">
        <v>5</v>
      </c>
      <c r="T362" s="10">
        <v>4.8250000000000002</v>
      </c>
      <c r="U362" s="8">
        <f t="shared" si="68"/>
        <v>0.17499999999999982</v>
      </c>
      <c r="V362" s="8">
        <f t="shared" si="69"/>
        <v>3.4999999999999962E-2</v>
      </c>
      <c r="W362" s="8">
        <f t="shared" si="70"/>
        <v>1.1803575269855103E-3</v>
      </c>
      <c r="X362" s="8">
        <f>W362*'Soil resampling and MOM'!$J$26</f>
        <v>8.1696971562798446E-4</v>
      </c>
      <c r="Y362" s="8">
        <f t="shared" si="71"/>
        <v>3.499999999999996</v>
      </c>
      <c r="Z362" s="8">
        <f t="shared" si="72"/>
        <v>0.11803575269855103</v>
      </c>
      <c r="AA362" s="8">
        <f t="shared" si="73"/>
        <v>8.169697156279844E-2</v>
      </c>
      <c r="AB362" s="9" t="s">
        <v>304</v>
      </c>
      <c r="AC362">
        <v>40</v>
      </c>
      <c r="AD362">
        <v>20</v>
      </c>
    </row>
    <row r="363" spans="1:30" x14ac:dyDescent="0.2">
      <c r="A363" t="s">
        <v>178</v>
      </c>
      <c r="C363" t="s">
        <v>23</v>
      </c>
      <c r="D363" t="s">
        <v>302</v>
      </c>
      <c r="E363" t="s">
        <v>149</v>
      </c>
      <c r="F363" t="s">
        <v>111</v>
      </c>
      <c r="G363">
        <v>2017</v>
      </c>
      <c r="H363">
        <v>7</v>
      </c>
      <c r="I363" t="s">
        <v>299</v>
      </c>
      <c r="J363" s="2" t="s">
        <v>188</v>
      </c>
      <c r="K363" s="2" t="s">
        <v>132</v>
      </c>
      <c r="L363" s="2" t="s">
        <v>135</v>
      </c>
      <c r="M363" s="2"/>
      <c r="N363" s="2"/>
      <c r="O363" s="2"/>
      <c r="Q363" s="10">
        <v>176.55699999999999</v>
      </c>
      <c r="R363" s="10">
        <v>0.64700000000000002</v>
      </c>
      <c r="S363" s="8">
        <v>5</v>
      </c>
      <c r="T363" s="10">
        <v>4.8789999999999996</v>
      </c>
      <c r="U363" s="8">
        <f t="shared" si="68"/>
        <v>0.12100000000000044</v>
      </c>
      <c r="V363" s="8">
        <f t="shared" si="69"/>
        <v>2.4200000000000089E-2</v>
      </c>
      <c r="W363" s="8">
        <f t="shared" si="70"/>
        <v>3.6645389307702332E-3</v>
      </c>
      <c r="X363" s="8">
        <f>W363*'Soil resampling and MOM'!$J$26</f>
        <v>2.5363648383933987E-3</v>
      </c>
      <c r="Y363" s="8">
        <f t="shared" si="71"/>
        <v>2.4200000000000088</v>
      </c>
      <c r="Z363" s="8">
        <f t="shared" si="72"/>
        <v>0.36645389307702331</v>
      </c>
      <c r="AA363" s="8">
        <f t="shared" si="73"/>
        <v>0.25363648383933984</v>
      </c>
      <c r="AB363" s="9" t="s">
        <v>295</v>
      </c>
      <c r="AC363">
        <v>60</v>
      </c>
      <c r="AD363">
        <v>30</v>
      </c>
    </row>
    <row r="364" spans="1:30" x14ac:dyDescent="0.2">
      <c r="A364" t="s">
        <v>179</v>
      </c>
      <c r="C364" t="s">
        <v>23</v>
      </c>
      <c r="D364" t="s">
        <v>302</v>
      </c>
      <c r="E364" t="s">
        <v>150</v>
      </c>
      <c r="F364" t="s">
        <v>111</v>
      </c>
      <c r="G364">
        <v>2017</v>
      </c>
      <c r="H364">
        <v>7</v>
      </c>
      <c r="I364" t="s">
        <v>299</v>
      </c>
      <c r="J364" s="2" t="s">
        <v>188</v>
      </c>
      <c r="K364" s="2" t="s">
        <v>132</v>
      </c>
      <c r="L364" s="2" t="s">
        <v>135</v>
      </c>
      <c r="M364" s="2"/>
      <c r="N364" s="2"/>
      <c r="O364" s="2"/>
      <c r="Q364" s="10">
        <v>200.434</v>
      </c>
      <c r="R364" s="10">
        <v>0.36099999999999999</v>
      </c>
      <c r="S364" s="8">
        <v>5</v>
      </c>
      <c r="T364" s="10">
        <v>4.8620000000000001</v>
      </c>
      <c r="U364" s="8">
        <f t="shared" si="68"/>
        <v>0.1379999999999999</v>
      </c>
      <c r="V364" s="8">
        <f t="shared" si="69"/>
        <v>2.7599999999999979E-2</v>
      </c>
      <c r="W364" s="8">
        <f t="shared" si="70"/>
        <v>1.8010916311603819E-3</v>
      </c>
      <c r="X364" s="8">
        <f>W364*'Soil resampling and MOM'!$J$26</f>
        <v>1.2466030707551058E-3</v>
      </c>
      <c r="Y364" s="8">
        <f t="shared" si="71"/>
        <v>2.759999999999998</v>
      </c>
      <c r="Z364" s="8">
        <f t="shared" si="72"/>
        <v>0.1801091631160382</v>
      </c>
      <c r="AA364" s="8">
        <f t="shared" si="73"/>
        <v>0.12466030707551058</v>
      </c>
      <c r="AB364" s="9" t="s">
        <v>295</v>
      </c>
      <c r="AC364">
        <v>60</v>
      </c>
      <c r="AD364">
        <v>30</v>
      </c>
    </row>
    <row r="365" spans="1:30" x14ac:dyDescent="0.2">
      <c r="A365" t="s">
        <v>179</v>
      </c>
      <c r="C365" t="s">
        <v>23</v>
      </c>
      <c r="D365" t="s">
        <v>302</v>
      </c>
      <c r="E365" t="s">
        <v>150</v>
      </c>
      <c r="F365" t="s">
        <v>111</v>
      </c>
      <c r="G365">
        <v>2017</v>
      </c>
      <c r="H365">
        <v>7</v>
      </c>
      <c r="I365" t="s">
        <v>299</v>
      </c>
      <c r="J365" s="2" t="s">
        <v>188</v>
      </c>
      <c r="K365" s="2" t="s">
        <v>132</v>
      </c>
      <c r="L365" s="2" t="s">
        <v>134</v>
      </c>
      <c r="M365" s="2"/>
      <c r="N365" s="2"/>
      <c r="O365" s="2"/>
      <c r="Q365" s="10">
        <v>222.87899999999999</v>
      </c>
      <c r="R365" s="10">
        <v>0.26300000000000001</v>
      </c>
      <c r="S365" s="8">
        <v>5</v>
      </c>
      <c r="T365" s="10">
        <v>4.8810000000000002</v>
      </c>
      <c r="U365" s="8">
        <f t="shared" si="68"/>
        <v>0.11899999999999977</v>
      </c>
      <c r="V365" s="8">
        <f t="shared" si="69"/>
        <v>2.3799999999999953E-2</v>
      </c>
      <c r="W365" s="8">
        <f t="shared" si="70"/>
        <v>1.1800124731356477E-3</v>
      </c>
      <c r="X365" s="8">
        <f>W365*'Soil resampling and MOM'!$J$26</f>
        <v>8.1673089091669675E-4</v>
      </c>
      <c r="Y365" s="8">
        <f t="shared" si="71"/>
        <v>2.3799999999999955</v>
      </c>
      <c r="Z365" s="8">
        <f t="shared" si="72"/>
        <v>0.11800124731356476</v>
      </c>
      <c r="AA365" s="8">
        <f t="shared" si="73"/>
        <v>8.1673089091669676E-2</v>
      </c>
      <c r="AB365" s="9" t="s">
        <v>296</v>
      </c>
      <c r="AC365">
        <v>60</v>
      </c>
      <c r="AD365">
        <v>10</v>
      </c>
    </row>
    <row r="366" spans="1:30" x14ac:dyDescent="0.2">
      <c r="A366" t="s">
        <v>180</v>
      </c>
      <c r="C366" t="s">
        <v>23</v>
      </c>
      <c r="D366" t="s">
        <v>302</v>
      </c>
      <c r="E366" t="s">
        <v>151</v>
      </c>
      <c r="F366" t="s">
        <v>111</v>
      </c>
      <c r="G366">
        <v>2017</v>
      </c>
      <c r="H366">
        <v>7</v>
      </c>
      <c r="I366" t="s">
        <v>299</v>
      </c>
      <c r="J366" s="2" t="s">
        <v>188</v>
      </c>
      <c r="K366" s="2" t="s">
        <v>132</v>
      </c>
      <c r="L366" s="2" t="s">
        <v>134</v>
      </c>
      <c r="M366" s="2"/>
      <c r="N366" s="2"/>
      <c r="O366" s="2"/>
      <c r="Q366" s="10">
        <v>197.44</v>
      </c>
      <c r="R366" s="10">
        <v>0.874</v>
      </c>
      <c r="S366" s="8">
        <v>5</v>
      </c>
      <c r="T366" s="10">
        <v>4.8140000000000001</v>
      </c>
      <c r="U366" s="8">
        <f t="shared" si="68"/>
        <v>0.18599999999999994</v>
      </c>
      <c r="V366" s="8">
        <f t="shared" si="69"/>
        <v>3.719999999999999E-2</v>
      </c>
      <c r="W366" s="8">
        <f t="shared" si="70"/>
        <v>4.4266612641815231E-3</v>
      </c>
      <c r="X366" s="8">
        <f>W366*'Soil resampling and MOM'!$J$26</f>
        <v>3.063858289967246E-3</v>
      </c>
      <c r="Y366" s="8">
        <f t="shared" si="71"/>
        <v>3.7199999999999989</v>
      </c>
      <c r="Z366" s="8">
        <f t="shared" si="72"/>
        <v>0.44266612641815234</v>
      </c>
      <c r="AA366" s="8">
        <f t="shared" si="73"/>
        <v>0.30638582899672462</v>
      </c>
      <c r="AB366" s="9" t="s">
        <v>295</v>
      </c>
      <c r="AC366">
        <v>60</v>
      </c>
      <c r="AD366">
        <v>30</v>
      </c>
    </row>
    <row r="367" spans="1:30" x14ac:dyDescent="0.2">
      <c r="A367" t="s">
        <v>180</v>
      </c>
      <c r="C367" t="s">
        <v>23</v>
      </c>
      <c r="D367" t="s">
        <v>302</v>
      </c>
      <c r="E367" t="s">
        <v>151</v>
      </c>
      <c r="F367" t="s">
        <v>111</v>
      </c>
      <c r="G367">
        <v>2017</v>
      </c>
      <c r="H367">
        <v>7</v>
      </c>
      <c r="I367" t="s">
        <v>299</v>
      </c>
      <c r="J367" s="2" t="s">
        <v>188</v>
      </c>
      <c r="K367" s="2" t="s">
        <v>132</v>
      </c>
      <c r="L367" s="2" t="s">
        <v>135</v>
      </c>
      <c r="M367" s="2"/>
      <c r="N367" s="2"/>
      <c r="O367" s="2"/>
      <c r="Q367" s="10">
        <v>238.11</v>
      </c>
      <c r="R367" s="10">
        <v>0.68</v>
      </c>
      <c r="S367" s="8">
        <v>5</v>
      </c>
      <c r="T367" s="10">
        <v>4.851</v>
      </c>
      <c r="U367" s="8">
        <f t="shared" si="68"/>
        <v>0.14900000000000002</v>
      </c>
      <c r="V367" s="8">
        <f t="shared" si="69"/>
        <v>2.9800000000000004E-2</v>
      </c>
      <c r="W367" s="8">
        <f t="shared" si="70"/>
        <v>2.8558229389777836E-3</v>
      </c>
      <c r="X367" s="8">
        <f>W367*'Soil resampling and MOM'!$J$26</f>
        <v>1.9766221682840975E-3</v>
      </c>
      <c r="Y367" s="8">
        <f t="shared" si="71"/>
        <v>2.9800000000000004</v>
      </c>
      <c r="Z367" s="8">
        <f t="shared" si="72"/>
        <v>0.28558229389777834</v>
      </c>
      <c r="AA367" s="8">
        <f t="shared" si="73"/>
        <v>0.19766221682840976</v>
      </c>
      <c r="AB367" s="9" t="s">
        <v>296</v>
      </c>
      <c r="AC367">
        <v>60</v>
      </c>
      <c r="AD367">
        <v>10</v>
      </c>
    </row>
    <row r="368" spans="1:30" x14ac:dyDescent="0.2">
      <c r="A368" t="s">
        <v>181</v>
      </c>
      <c r="C368" t="s">
        <v>23</v>
      </c>
      <c r="D368" t="s">
        <v>302</v>
      </c>
      <c r="E368" t="s">
        <v>152</v>
      </c>
      <c r="F368" t="s">
        <v>111</v>
      </c>
      <c r="G368">
        <v>2017</v>
      </c>
      <c r="H368">
        <v>7</v>
      </c>
      <c r="I368" t="s">
        <v>299</v>
      </c>
      <c r="J368" s="2" t="s">
        <v>188</v>
      </c>
      <c r="K368" s="2" t="s">
        <v>132</v>
      </c>
      <c r="L368" s="2" t="s">
        <v>135</v>
      </c>
      <c r="M368" s="2"/>
      <c r="N368" s="2"/>
      <c r="O368" s="2"/>
      <c r="Q368" s="10">
        <v>169.423</v>
      </c>
      <c r="R368" s="10">
        <v>0.39</v>
      </c>
      <c r="S368" s="8">
        <v>5</v>
      </c>
      <c r="T368" s="10">
        <v>4.859</v>
      </c>
      <c r="U368" s="8">
        <f t="shared" si="68"/>
        <v>0.14100000000000001</v>
      </c>
      <c r="V368" s="8">
        <f t="shared" si="69"/>
        <v>2.8200000000000003E-2</v>
      </c>
      <c r="W368" s="8">
        <f t="shared" si="70"/>
        <v>2.3019306705701114E-3</v>
      </c>
      <c r="X368" s="8">
        <f>W368*'Soil resampling and MOM'!$J$26</f>
        <v>1.5932525547016612E-3</v>
      </c>
      <c r="Y368" s="8">
        <f t="shared" si="71"/>
        <v>2.8200000000000003</v>
      </c>
      <c r="Z368" s="8">
        <f t="shared" si="72"/>
        <v>0.23019306705701115</v>
      </c>
      <c r="AA368" s="8">
        <f t="shared" si="73"/>
        <v>0.15932525547016613</v>
      </c>
      <c r="AB368" s="9" t="s">
        <v>295</v>
      </c>
      <c r="AC368">
        <v>60</v>
      </c>
      <c r="AD368">
        <v>30</v>
      </c>
    </row>
    <row r="369" spans="1:30" x14ac:dyDescent="0.2">
      <c r="A369" t="s">
        <v>181</v>
      </c>
      <c r="C369" t="s">
        <v>23</v>
      </c>
      <c r="D369" t="s">
        <v>302</v>
      </c>
      <c r="E369" t="s">
        <v>152</v>
      </c>
      <c r="F369" t="s">
        <v>111</v>
      </c>
      <c r="G369">
        <v>2017</v>
      </c>
      <c r="H369">
        <v>7</v>
      </c>
      <c r="I369" t="s">
        <v>299</v>
      </c>
      <c r="J369" s="2" t="s">
        <v>188</v>
      </c>
      <c r="K369" s="2" t="s">
        <v>132</v>
      </c>
      <c r="L369" s="2" t="s">
        <v>134</v>
      </c>
      <c r="M369" s="2"/>
      <c r="N369" s="2"/>
      <c r="O369" s="2"/>
      <c r="Q369" s="10">
        <v>232.02799999999999</v>
      </c>
      <c r="R369" s="10">
        <v>0.97899999999999998</v>
      </c>
      <c r="S369" s="8">
        <v>5</v>
      </c>
      <c r="T369" s="10">
        <v>4.8600000000000003</v>
      </c>
      <c r="U369" s="8">
        <f t="shared" si="68"/>
        <v>0.13999999999999968</v>
      </c>
      <c r="V369" s="8">
        <f t="shared" si="69"/>
        <v>2.7999999999999935E-2</v>
      </c>
      <c r="W369" s="8">
        <f t="shared" si="70"/>
        <v>4.2193183581291918E-3</v>
      </c>
      <c r="X369" s="8">
        <f>W369*'Soil resampling and MOM'!$J$26</f>
        <v>2.9203484879603389E-3</v>
      </c>
      <c r="Y369" s="8">
        <f t="shared" si="71"/>
        <v>2.7999999999999936</v>
      </c>
      <c r="Z369" s="8">
        <f t="shared" si="72"/>
        <v>0.42193183581291915</v>
      </c>
      <c r="AA369" s="8">
        <f t="shared" si="73"/>
        <v>0.29203484879603392</v>
      </c>
      <c r="AB369" s="9" t="s">
        <v>296</v>
      </c>
      <c r="AC369">
        <v>60</v>
      </c>
      <c r="AD369">
        <v>10</v>
      </c>
    </row>
    <row r="370" spans="1:30" x14ac:dyDescent="0.2">
      <c r="A370" t="s">
        <v>182</v>
      </c>
      <c r="C370" t="s">
        <v>24</v>
      </c>
      <c r="D370" t="s">
        <v>302</v>
      </c>
      <c r="E370" t="s">
        <v>145</v>
      </c>
      <c r="F370" t="s">
        <v>111</v>
      </c>
      <c r="G370">
        <v>2017</v>
      </c>
      <c r="H370">
        <v>7</v>
      </c>
      <c r="I370" t="s">
        <v>299</v>
      </c>
      <c r="J370" s="2" t="s">
        <v>187</v>
      </c>
      <c r="K370" s="2" t="s">
        <v>131</v>
      </c>
      <c r="L370" s="2" t="s">
        <v>134</v>
      </c>
      <c r="M370" s="2"/>
      <c r="N370" s="2"/>
      <c r="O370" s="2"/>
      <c r="Q370" s="10">
        <v>99.456999999999994</v>
      </c>
      <c r="R370" s="10">
        <v>0.495</v>
      </c>
      <c r="S370" s="8">
        <v>5</v>
      </c>
      <c r="T370" s="10">
        <v>4.6980000000000004</v>
      </c>
      <c r="U370" s="8">
        <f t="shared" si="68"/>
        <v>0.3019999999999996</v>
      </c>
      <c r="V370" s="8">
        <f t="shared" si="69"/>
        <v>6.0399999999999919E-2</v>
      </c>
      <c r="W370" s="8">
        <f t="shared" si="70"/>
        <v>4.9770252470917086E-3</v>
      </c>
      <c r="X370" s="8">
        <f>W370*'Soil resampling and MOM'!$J$26</f>
        <v>3.444785844822868E-3</v>
      </c>
      <c r="Y370" s="8">
        <f t="shared" si="71"/>
        <v>6.039999999999992</v>
      </c>
      <c r="Z370" s="8">
        <f t="shared" si="72"/>
        <v>0.49770252470917087</v>
      </c>
      <c r="AA370" s="8">
        <f t="shared" si="73"/>
        <v>0.3444785844822868</v>
      </c>
      <c r="AB370" s="9" t="s">
        <v>113</v>
      </c>
      <c r="AC370" s="9" t="s">
        <v>113</v>
      </c>
      <c r="AD370" s="9" t="s">
        <v>113</v>
      </c>
    </row>
    <row r="371" spans="1:30" x14ac:dyDescent="0.2">
      <c r="A371" t="s">
        <v>182</v>
      </c>
      <c r="C371" t="s">
        <v>24</v>
      </c>
      <c r="D371" t="s">
        <v>302</v>
      </c>
      <c r="E371" t="s">
        <v>145</v>
      </c>
      <c r="F371" t="s">
        <v>111</v>
      </c>
      <c r="G371">
        <v>2017</v>
      </c>
      <c r="H371">
        <v>7</v>
      </c>
      <c r="I371" t="s">
        <v>299</v>
      </c>
      <c r="J371" s="2" t="s">
        <v>187</v>
      </c>
      <c r="K371" s="2" t="s">
        <v>131</v>
      </c>
      <c r="L371" s="2" t="s">
        <v>135</v>
      </c>
      <c r="M371" s="2"/>
      <c r="N371" s="2"/>
      <c r="O371" s="2"/>
      <c r="Q371" s="10">
        <v>78.879000000000005</v>
      </c>
      <c r="R371" s="10">
        <v>1.145</v>
      </c>
      <c r="S371" s="8">
        <v>5</v>
      </c>
      <c r="T371" s="10">
        <v>4.7679999999999998</v>
      </c>
      <c r="U371" s="8">
        <f t="shared" si="68"/>
        <v>0.23200000000000021</v>
      </c>
      <c r="V371" s="8">
        <f t="shared" si="69"/>
        <v>4.6400000000000038E-2</v>
      </c>
      <c r="W371" s="8">
        <f t="shared" si="70"/>
        <v>1.451590410628938E-2</v>
      </c>
      <c r="X371" s="8">
        <f>W371*'Soil resampling and MOM'!$J$26</f>
        <v>1.0047001674217225E-2</v>
      </c>
      <c r="Y371" s="8">
        <f t="shared" si="71"/>
        <v>4.6400000000000041</v>
      </c>
      <c r="Z371" s="8">
        <f t="shared" si="72"/>
        <v>1.4515904106289379</v>
      </c>
      <c r="AA371" s="8">
        <f t="shared" si="73"/>
        <v>1.0047001674217226</v>
      </c>
      <c r="AB371" s="9" t="s">
        <v>295</v>
      </c>
      <c r="AC371">
        <v>60</v>
      </c>
      <c r="AD371">
        <v>30</v>
      </c>
    </row>
    <row r="372" spans="1:30" x14ac:dyDescent="0.2">
      <c r="A372" t="s">
        <v>183</v>
      </c>
      <c r="C372" t="s">
        <v>24</v>
      </c>
      <c r="D372" t="s">
        <v>302</v>
      </c>
      <c r="E372" t="s">
        <v>146</v>
      </c>
      <c r="F372" t="s">
        <v>111</v>
      </c>
      <c r="G372">
        <v>2017</v>
      </c>
      <c r="H372">
        <v>7</v>
      </c>
      <c r="I372" t="s">
        <v>299</v>
      </c>
      <c r="J372" s="2" t="s">
        <v>187</v>
      </c>
      <c r="K372" s="2" t="s">
        <v>131</v>
      </c>
      <c r="L372" s="2" t="s">
        <v>134</v>
      </c>
      <c r="M372" s="2"/>
      <c r="N372" s="2"/>
      <c r="O372" s="2"/>
      <c r="Q372" s="10">
        <v>100.59099999999999</v>
      </c>
      <c r="R372" s="10">
        <v>0.27200000000000002</v>
      </c>
      <c r="S372" s="8">
        <v>5</v>
      </c>
      <c r="T372" s="10">
        <v>4.8049999999999997</v>
      </c>
      <c r="U372" s="8">
        <f t="shared" si="68"/>
        <v>0.19500000000000028</v>
      </c>
      <c r="V372" s="8">
        <f t="shared" si="69"/>
        <v>3.9000000000000055E-2</v>
      </c>
      <c r="W372" s="8">
        <f t="shared" si="70"/>
        <v>2.7040192462546354E-3</v>
      </c>
      <c r="X372" s="8">
        <f>W372*'Soil resampling and MOM'!$J$26</f>
        <v>1.8715531389095505E-3</v>
      </c>
      <c r="Y372" s="8">
        <f t="shared" si="71"/>
        <v>3.9000000000000057</v>
      </c>
      <c r="Z372" s="8">
        <f t="shared" si="72"/>
        <v>0.27040192462546353</v>
      </c>
      <c r="AA372" s="8">
        <f t="shared" si="73"/>
        <v>0.18715531389095505</v>
      </c>
      <c r="AB372" s="9" t="s">
        <v>295</v>
      </c>
      <c r="AC372">
        <v>60</v>
      </c>
      <c r="AD372">
        <v>30</v>
      </c>
    </row>
    <row r="373" spans="1:30" x14ac:dyDescent="0.2">
      <c r="A373" t="s">
        <v>183</v>
      </c>
      <c r="C373" t="s">
        <v>24</v>
      </c>
      <c r="D373" t="s">
        <v>302</v>
      </c>
      <c r="E373" t="s">
        <v>146</v>
      </c>
      <c r="F373" t="s">
        <v>111</v>
      </c>
      <c r="G373">
        <v>2017</v>
      </c>
      <c r="H373">
        <v>7</v>
      </c>
      <c r="I373" t="s">
        <v>299</v>
      </c>
      <c r="J373" s="2" t="s">
        <v>187</v>
      </c>
      <c r="K373" s="2" t="s">
        <v>131</v>
      </c>
      <c r="L373" s="2" t="s">
        <v>135</v>
      </c>
      <c r="M373" s="2"/>
      <c r="N373" s="2"/>
      <c r="O373" s="2"/>
      <c r="Q373" s="10">
        <v>96.507000000000005</v>
      </c>
      <c r="R373" s="10">
        <v>6.7000000000000004E-2</v>
      </c>
      <c r="S373" s="8">
        <v>5</v>
      </c>
      <c r="T373" s="10">
        <v>4.8330000000000002</v>
      </c>
      <c r="U373" s="8">
        <f t="shared" si="68"/>
        <v>0.16699999999999982</v>
      </c>
      <c r="V373" s="8">
        <f t="shared" si="69"/>
        <v>3.3399999999999964E-2</v>
      </c>
      <c r="W373" s="8">
        <f t="shared" si="70"/>
        <v>6.9425015801962548E-4</v>
      </c>
      <c r="X373" s="8">
        <f>W373*'Soil resampling and MOM'!$J$26</f>
        <v>4.8051657333053057E-4</v>
      </c>
      <c r="Y373" s="8">
        <f t="shared" si="71"/>
        <v>3.3399999999999963</v>
      </c>
      <c r="Z373" s="8">
        <f t="shared" si="72"/>
        <v>6.9425015801962545E-2</v>
      </c>
      <c r="AA373" s="8">
        <f t="shared" si="73"/>
        <v>4.8051657333053055E-2</v>
      </c>
      <c r="AB373" s="9" t="s">
        <v>295</v>
      </c>
      <c r="AC373">
        <v>60</v>
      </c>
      <c r="AD373">
        <v>30</v>
      </c>
    </row>
    <row r="374" spans="1:30" x14ac:dyDescent="0.2">
      <c r="A374" t="s">
        <v>184</v>
      </c>
      <c r="C374" t="s">
        <v>24</v>
      </c>
      <c r="D374" t="s">
        <v>302</v>
      </c>
      <c r="E374" t="s">
        <v>147</v>
      </c>
      <c r="F374" t="s">
        <v>111</v>
      </c>
      <c r="G374">
        <v>2017</v>
      </c>
      <c r="H374">
        <v>7</v>
      </c>
      <c r="I374" t="s">
        <v>299</v>
      </c>
      <c r="J374" s="2" t="s">
        <v>187</v>
      </c>
      <c r="K374" s="2" t="s">
        <v>131</v>
      </c>
      <c r="L374" s="2" t="s">
        <v>134</v>
      </c>
      <c r="M374" s="2"/>
      <c r="N374" s="2"/>
      <c r="O374" s="2"/>
      <c r="Q374" s="10">
        <v>66.097999999999999</v>
      </c>
      <c r="R374" s="10">
        <v>6.6000000000000003E-2</v>
      </c>
      <c r="S374" s="8">
        <v>5</v>
      </c>
      <c r="T374" s="10">
        <v>4.7619999999999996</v>
      </c>
      <c r="U374" s="8">
        <f t="shared" si="68"/>
        <v>0.23800000000000043</v>
      </c>
      <c r="V374" s="8">
        <f t="shared" si="69"/>
        <v>4.7600000000000087E-2</v>
      </c>
      <c r="W374" s="8">
        <f t="shared" si="70"/>
        <v>9.9851735302127148E-4</v>
      </c>
      <c r="X374" s="8">
        <f>W374*'Soil resampling and MOM'!$J$26</f>
        <v>6.9111131102009727E-4</v>
      </c>
      <c r="Y374" s="8">
        <f t="shared" si="71"/>
        <v>4.7600000000000087</v>
      </c>
      <c r="Z374" s="8">
        <f t="shared" si="72"/>
        <v>9.9851735302127154E-2</v>
      </c>
      <c r="AA374" s="8">
        <f t="shared" si="73"/>
        <v>6.9111131102009726E-2</v>
      </c>
      <c r="AB374" s="9" t="s">
        <v>295</v>
      </c>
      <c r="AC374">
        <v>60</v>
      </c>
      <c r="AD374">
        <v>30</v>
      </c>
    </row>
    <row r="375" spans="1:30" x14ac:dyDescent="0.2">
      <c r="A375" t="s">
        <v>184</v>
      </c>
      <c r="C375" t="s">
        <v>24</v>
      </c>
      <c r="D375" t="s">
        <v>302</v>
      </c>
      <c r="E375" t="s">
        <v>147</v>
      </c>
      <c r="F375" t="s">
        <v>111</v>
      </c>
      <c r="G375">
        <v>2017</v>
      </c>
      <c r="H375">
        <v>7</v>
      </c>
      <c r="I375" t="s">
        <v>299</v>
      </c>
      <c r="J375" s="2" t="s">
        <v>187</v>
      </c>
      <c r="K375" s="2" t="s">
        <v>131</v>
      </c>
      <c r="L375" s="2" t="s">
        <v>135</v>
      </c>
      <c r="M375" s="2"/>
      <c r="N375" s="2"/>
      <c r="O375" s="2"/>
      <c r="Q375" s="10">
        <v>91.664000000000001</v>
      </c>
      <c r="R375" s="10">
        <v>0.11</v>
      </c>
      <c r="S375" s="8">
        <v>5</v>
      </c>
      <c r="T375" s="10">
        <v>4.8339999999999996</v>
      </c>
      <c r="U375" s="8">
        <f t="shared" si="68"/>
        <v>0.16600000000000037</v>
      </c>
      <c r="V375" s="8">
        <f t="shared" si="69"/>
        <v>3.3200000000000077E-2</v>
      </c>
      <c r="W375" s="8">
        <f t="shared" si="70"/>
        <v>1.2000349101064759E-3</v>
      </c>
      <c r="X375" s="8">
        <f>W375*'Soil resampling and MOM'!$J$26</f>
        <v>8.3058917051780394E-4</v>
      </c>
      <c r="Y375" s="8">
        <f t="shared" si="71"/>
        <v>3.3200000000000078</v>
      </c>
      <c r="Z375" s="8">
        <f t="shared" si="72"/>
        <v>0.12000349101064758</v>
      </c>
      <c r="AA375" s="8">
        <f t="shared" si="73"/>
        <v>8.3058917051780395E-2</v>
      </c>
      <c r="AB375" s="9" t="s">
        <v>295</v>
      </c>
      <c r="AC375">
        <v>60</v>
      </c>
      <c r="AD375">
        <v>30</v>
      </c>
    </row>
    <row r="376" spans="1:30" x14ac:dyDescent="0.2">
      <c r="A376" t="s">
        <v>185</v>
      </c>
      <c r="C376" t="s">
        <v>24</v>
      </c>
      <c r="D376" t="s">
        <v>302</v>
      </c>
      <c r="E376" t="s">
        <v>148</v>
      </c>
      <c r="F376" t="s">
        <v>111</v>
      </c>
      <c r="G376">
        <v>2017</v>
      </c>
      <c r="H376">
        <v>7</v>
      </c>
      <c r="I376" t="s">
        <v>299</v>
      </c>
      <c r="J376" s="2" t="s">
        <v>187</v>
      </c>
      <c r="K376" s="2" t="s">
        <v>131</v>
      </c>
      <c r="L376" s="2" t="s">
        <v>134</v>
      </c>
      <c r="M376" s="2"/>
      <c r="N376" s="2"/>
      <c r="O376" s="2"/>
      <c r="Q376" s="10">
        <v>28.87</v>
      </c>
      <c r="R376" s="10">
        <v>0.1</v>
      </c>
      <c r="S376" s="8">
        <v>5</v>
      </c>
      <c r="T376" s="10">
        <v>4.1849999999999996</v>
      </c>
      <c r="U376" s="8">
        <f t="shared" si="68"/>
        <v>0.81500000000000039</v>
      </c>
      <c r="V376" s="8">
        <f t="shared" si="69"/>
        <v>0.16300000000000009</v>
      </c>
      <c r="W376" s="8">
        <f t="shared" si="70"/>
        <v>3.4638032559750607E-3</v>
      </c>
      <c r="X376" s="8">
        <f>W376*'Soil resampling and MOM'!$J$26</f>
        <v>2.3974281489543719E-3</v>
      </c>
      <c r="Y376" s="8">
        <f t="shared" si="71"/>
        <v>16.300000000000008</v>
      </c>
      <c r="Z376" s="8">
        <f t="shared" si="72"/>
        <v>0.34638032559750609</v>
      </c>
      <c r="AA376" s="8">
        <f t="shared" si="73"/>
        <v>0.2397428148954372</v>
      </c>
      <c r="AB376" s="9" t="s">
        <v>301</v>
      </c>
      <c r="AC376">
        <v>30</v>
      </c>
      <c r="AD376">
        <v>50</v>
      </c>
    </row>
    <row r="377" spans="1:30" x14ac:dyDescent="0.2">
      <c r="A377" t="s">
        <v>185</v>
      </c>
      <c r="C377" t="s">
        <v>24</v>
      </c>
      <c r="D377" t="s">
        <v>302</v>
      </c>
      <c r="E377" t="s">
        <v>148</v>
      </c>
      <c r="F377" t="s">
        <v>111</v>
      </c>
      <c r="G377">
        <v>2017</v>
      </c>
      <c r="H377">
        <v>7</v>
      </c>
      <c r="I377" t="s">
        <v>299</v>
      </c>
      <c r="J377" s="2" t="s">
        <v>187</v>
      </c>
      <c r="K377" s="2" t="s">
        <v>131</v>
      </c>
      <c r="L377" s="2" t="s">
        <v>135</v>
      </c>
      <c r="M377" s="2"/>
      <c r="N377" s="2"/>
      <c r="O377" s="2"/>
      <c r="Q377" s="10">
        <v>35.652000000000001</v>
      </c>
      <c r="R377" s="10">
        <v>4.1000000000000002E-2</v>
      </c>
      <c r="S377" s="8">
        <v>5</v>
      </c>
      <c r="T377" s="10">
        <v>4.1959999999999997</v>
      </c>
      <c r="U377" s="8">
        <f t="shared" si="68"/>
        <v>0.80400000000000027</v>
      </c>
      <c r="V377" s="8">
        <f t="shared" si="69"/>
        <v>0.16080000000000005</v>
      </c>
      <c r="W377" s="8">
        <f t="shared" si="70"/>
        <v>1.1500056097834624E-3</v>
      </c>
      <c r="X377" s="8">
        <f>W377*'Soil resampling and MOM'!$J$26</f>
        <v>7.9596201533513441E-4</v>
      </c>
      <c r="Y377" s="8">
        <f t="shared" si="71"/>
        <v>16.080000000000005</v>
      </c>
      <c r="Z377" s="8">
        <f t="shared" si="72"/>
        <v>0.11500056097834624</v>
      </c>
      <c r="AA377" s="8">
        <f t="shared" si="73"/>
        <v>7.9596201533513447E-2</v>
      </c>
      <c r="AB377" s="9" t="s">
        <v>301</v>
      </c>
      <c r="AC377">
        <v>30</v>
      </c>
      <c r="AD377">
        <v>50</v>
      </c>
    </row>
    <row r="378" spans="1:30" x14ac:dyDescent="0.2">
      <c r="A378" t="s">
        <v>178</v>
      </c>
      <c r="C378" t="s">
        <v>23</v>
      </c>
      <c r="D378" t="s">
        <v>302</v>
      </c>
      <c r="E378" t="s">
        <v>149</v>
      </c>
      <c r="F378" t="s">
        <v>111</v>
      </c>
      <c r="G378">
        <v>2017</v>
      </c>
      <c r="H378">
        <v>7</v>
      </c>
      <c r="I378" t="s">
        <v>299</v>
      </c>
      <c r="J378" s="2" t="s">
        <v>188</v>
      </c>
      <c r="K378" s="2" t="s">
        <v>131</v>
      </c>
      <c r="L378" s="2" t="s">
        <v>134</v>
      </c>
      <c r="M378" s="2"/>
      <c r="N378" s="2"/>
      <c r="O378" s="2"/>
      <c r="Q378" s="10">
        <v>111.331</v>
      </c>
      <c r="R378" s="10">
        <v>0.46700000000000003</v>
      </c>
      <c r="S378" s="8">
        <v>5</v>
      </c>
      <c r="T378" s="10">
        <v>4.8520000000000003</v>
      </c>
      <c r="U378" s="8">
        <f t="shared" si="68"/>
        <v>0.14799999999999969</v>
      </c>
      <c r="V378" s="8">
        <f t="shared" si="69"/>
        <v>2.9599999999999939E-2</v>
      </c>
      <c r="W378" s="8">
        <f t="shared" si="70"/>
        <v>4.1946986912899369E-3</v>
      </c>
      <c r="X378" s="8">
        <f>W378*'Soil resampling and MOM'!$J$26</f>
        <v>2.9033082931408175E-3</v>
      </c>
      <c r="Y378" s="8">
        <f t="shared" si="71"/>
        <v>2.9599999999999937</v>
      </c>
      <c r="Z378" s="8">
        <f t="shared" si="72"/>
        <v>0.4194698691289937</v>
      </c>
      <c r="AA378" s="8">
        <f t="shared" si="73"/>
        <v>0.29033082931408172</v>
      </c>
      <c r="AB378" s="9" t="s">
        <v>294</v>
      </c>
      <c r="AC378">
        <v>30</v>
      </c>
      <c r="AD378">
        <v>30</v>
      </c>
    </row>
    <row r="379" spans="1:30" x14ac:dyDescent="0.2">
      <c r="A379" t="s">
        <v>178</v>
      </c>
      <c r="C379" t="s">
        <v>23</v>
      </c>
      <c r="D379" t="s">
        <v>302</v>
      </c>
      <c r="E379" t="s">
        <v>149</v>
      </c>
      <c r="F379" t="s">
        <v>111</v>
      </c>
      <c r="G379">
        <v>2017</v>
      </c>
      <c r="H379">
        <v>7</v>
      </c>
      <c r="I379" t="s">
        <v>299</v>
      </c>
      <c r="J379" s="2" t="s">
        <v>188</v>
      </c>
      <c r="K379" s="2" t="s">
        <v>131</v>
      </c>
      <c r="L379" s="2" t="s">
        <v>135</v>
      </c>
      <c r="M379" s="2"/>
      <c r="N379" s="2"/>
      <c r="O379" s="2"/>
      <c r="Q379" s="10">
        <v>105.82</v>
      </c>
      <c r="R379" s="10">
        <v>0.26</v>
      </c>
      <c r="S379" s="8">
        <v>5</v>
      </c>
      <c r="T379" s="10">
        <v>4.8579999999999997</v>
      </c>
      <c r="U379" s="8">
        <f t="shared" si="68"/>
        <v>0.14200000000000035</v>
      </c>
      <c r="V379" s="8">
        <f t="shared" si="69"/>
        <v>2.8400000000000071E-2</v>
      </c>
      <c r="W379" s="8">
        <f t="shared" si="70"/>
        <v>2.4570024570024574E-3</v>
      </c>
      <c r="X379" s="8">
        <f>W379*'Soil resampling and MOM'!$J$26</f>
        <v>1.7005835543074379E-3</v>
      </c>
      <c r="Y379" s="8">
        <f t="shared" si="71"/>
        <v>2.840000000000007</v>
      </c>
      <c r="Z379" s="8">
        <f t="shared" si="72"/>
        <v>0.24570024570024573</v>
      </c>
      <c r="AA379" s="8">
        <f t="shared" si="73"/>
        <v>0.1700583554307438</v>
      </c>
      <c r="AB379" s="9" t="s">
        <v>295</v>
      </c>
      <c r="AC379">
        <v>60</v>
      </c>
      <c r="AD379">
        <v>30</v>
      </c>
    </row>
    <row r="380" spans="1:30" x14ac:dyDescent="0.2">
      <c r="A380" t="s">
        <v>179</v>
      </c>
      <c r="C380" t="s">
        <v>23</v>
      </c>
      <c r="D380" t="s">
        <v>302</v>
      </c>
      <c r="E380" t="s">
        <v>150</v>
      </c>
      <c r="F380" t="s">
        <v>111</v>
      </c>
      <c r="G380">
        <v>2017</v>
      </c>
      <c r="H380">
        <v>7</v>
      </c>
      <c r="I380" t="s">
        <v>299</v>
      </c>
      <c r="J380" s="2" t="s">
        <v>188</v>
      </c>
      <c r="K380" s="2" t="s">
        <v>131</v>
      </c>
      <c r="L380" s="2" t="s">
        <v>134</v>
      </c>
      <c r="M380" s="2"/>
      <c r="N380" s="2"/>
      <c r="O380" s="2"/>
      <c r="Q380" s="10">
        <v>59.811</v>
      </c>
      <c r="R380" s="10">
        <v>0.09</v>
      </c>
      <c r="S380" s="8">
        <v>5</v>
      </c>
      <c r="T380" s="10">
        <v>4.76</v>
      </c>
      <c r="U380" s="8">
        <f t="shared" si="68"/>
        <v>0.24000000000000021</v>
      </c>
      <c r="V380" s="8">
        <f t="shared" si="69"/>
        <v>4.8000000000000043E-2</v>
      </c>
      <c r="W380" s="8">
        <f t="shared" si="70"/>
        <v>1.5047399307819632E-3</v>
      </c>
      <c r="X380" s="8">
        <f>W380*'Soil resampling and MOM'!$J$26</f>
        <v>1.04148694377759E-3</v>
      </c>
      <c r="Y380" s="8">
        <f t="shared" si="71"/>
        <v>4.8000000000000043</v>
      </c>
      <c r="Z380" s="8">
        <f t="shared" si="72"/>
        <v>0.15047399307819631</v>
      </c>
      <c r="AA380" s="8">
        <f t="shared" si="73"/>
        <v>0.104148694377759</v>
      </c>
      <c r="AB380" s="9" t="s">
        <v>293</v>
      </c>
      <c r="AC380">
        <v>50</v>
      </c>
      <c r="AD380">
        <v>40</v>
      </c>
    </row>
    <row r="381" spans="1:30" x14ac:dyDescent="0.2">
      <c r="A381" t="s">
        <v>179</v>
      </c>
      <c r="C381" t="s">
        <v>23</v>
      </c>
      <c r="D381" t="s">
        <v>302</v>
      </c>
      <c r="E381" t="s">
        <v>150</v>
      </c>
      <c r="F381" t="s">
        <v>111</v>
      </c>
      <c r="G381">
        <v>2017</v>
      </c>
      <c r="H381">
        <v>7</v>
      </c>
      <c r="I381" t="s">
        <v>299</v>
      </c>
      <c r="J381" s="2" t="s">
        <v>188</v>
      </c>
      <c r="K381" s="2" t="s">
        <v>131</v>
      </c>
      <c r="L381" s="2" t="s">
        <v>135</v>
      </c>
      <c r="M381" s="2"/>
      <c r="N381" s="2"/>
      <c r="O381" s="2"/>
      <c r="Q381" s="10">
        <v>79.515000000000001</v>
      </c>
      <c r="R381" s="10">
        <v>0.24199999999999999</v>
      </c>
      <c r="S381" s="8">
        <v>5</v>
      </c>
      <c r="T381" s="10">
        <v>4.8120000000000003</v>
      </c>
      <c r="U381" s="8">
        <f t="shared" si="68"/>
        <v>0.18799999999999972</v>
      </c>
      <c r="V381" s="8">
        <f t="shared" si="69"/>
        <v>3.7599999999999946E-2</v>
      </c>
      <c r="W381" s="8">
        <f t="shared" si="70"/>
        <v>3.0434509212098346E-3</v>
      </c>
      <c r="X381" s="8">
        <f>W381*'Soil resampling and MOM'!$J$26</f>
        <v>2.106486532075165E-3</v>
      </c>
      <c r="Y381" s="8">
        <f t="shared" si="71"/>
        <v>3.7599999999999945</v>
      </c>
      <c r="Z381" s="8">
        <f t="shared" si="72"/>
        <v>0.30434509212098348</v>
      </c>
      <c r="AA381" s="8">
        <f t="shared" si="73"/>
        <v>0.2106486532075165</v>
      </c>
      <c r="AB381" s="9" t="s">
        <v>295</v>
      </c>
      <c r="AC381">
        <v>60</v>
      </c>
      <c r="AD381">
        <v>30</v>
      </c>
    </row>
    <row r="382" spans="1:30" x14ac:dyDescent="0.2">
      <c r="A382" t="s">
        <v>180</v>
      </c>
      <c r="C382" t="s">
        <v>23</v>
      </c>
      <c r="D382" t="s">
        <v>302</v>
      </c>
      <c r="E382" t="s">
        <v>151</v>
      </c>
      <c r="F382" t="s">
        <v>111</v>
      </c>
      <c r="G382">
        <v>2017</v>
      </c>
      <c r="H382">
        <v>7</v>
      </c>
      <c r="I382" t="s">
        <v>299</v>
      </c>
      <c r="J382" s="2" t="s">
        <v>188</v>
      </c>
      <c r="K382" s="2" t="s">
        <v>131</v>
      </c>
      <c r="L382" s="2" t="s">
        <v>134</v>
      </c>
      <c r="M382" s="2"/>
      <c r="N382" s="2"/>
      <c r="O382" s="2"/>
      <c r="Q382" s="10">
        <v>101.438</v>
      </c>
      <c r="R382" s="10">
        <v>0.86299999999999999</v>
      </c>
      <c r="S382" s="8">
        <v>5</v>
      </c>
      <c r="T382" s="10">
        <v>4.7830000000000004</v>
      </c>
      <c r="U382" s="8">
        <f t="shared" ref="U382:U445" si="74">S382-T382</f>
        <v>0.21699999999999964</v>
      </c>
      <c r="V382" s="8">
        <f t="shared" ref="V382:V445" si="75">U382/S382</f>
        <v>4.3399999999999925E-2</v>
      </c>
      <c r="W382" s="8">
        <f t="shared" ref="W382:W449" si="76">R382/Q382</f>
        <v>8.5076598513377632E-3</v>
      </c>
      <c r="X382" s="8">
        <f>W382*'Soil resampling and MOM'!$J$26</f>
        <v>5.8884704765324505E-3</v>
      </c>
      <c r="Y382" s="8">
        <f t="shared" ref="Y382:Y449" si="77">V382*100</f>
        <v>4.3399999999999928</v>
      </c>
      <c r="Z382" s="8">
        <f t="shared" ref="Z382:Z449" si="78">W382*100</f>
        <v>0.85076598513377633</v>
      </c>
      <c r="AA382" s="8">
        <f t="shared" ref="AA382:AA449" si="79">X382*100</f>
        <v>0.58884704765324503</v>
      </c>
      <c r="AB382" s="9" t="s">
        <v>294</v>
      </c>
      <c r="AC382">
        <v>30</v>
      </c>
      <c r="AD382">
        <v>30</v>
      </c>
    </row>
    <row r="383" spans="1:30" x14ac:dyDescent="0.2">
      <c r="A383" t="s">
        <v>180</v>
      </c>
      <c r="C383" t="s">
        <v>23</v>
      </c>
      <c r="D383" t="s">
        <v>302</v>
      </c>
      <c r="E383" t="s">
        <v>151</v>
      </c>
      <c r="F383" t="s">
        <v>111</v>
      </c>
      <c r="G383">
        <v>2017</v>
      </c>
      <c r="H383">
        <v>7</v>
      </c>
      <c r="I383" t="s">
        <v>299</v>
      </c>
      <c r="J383" s="2" t="s">
        <v>188</v>
      </c>
      <c r="K383" s="2" t="s">
        <v>131</v>
      </c>
      <c r="L383" s="2" t="s">
        <v>135</v>
      </c>
      <c r="M383" s="2"/>
      <c r="N383" s="2"/>
      <c r="O383" s="2"/>
      <c r="Q383" s="10">
        <v>94.353999999999999</v>
      </c>
      <c r="R383" s="10">
        <v>0.58199999999999996</v>
      </c>
      <c r="S383" s="8">
        <v>5</v>
      </c>
      <c r="T383" s="10">
        <v>4.7850000000000001</v>
      </c>
      <c r="U383" s="8">
        <f t="shared" si="74"/>
        <v>0.21499999999999986</v>
      </c>
      <c r="V383" s="8">
        <f t="shared" si="75"/>
        <v>4.2999999999999969E-2</v>
      </c>
      <c r="W383" s="8">
        <f t="shared" si="76"/>
        <v>6.1682599571825248E-3</v>
      </c>
      <c r="X383" s="8">
        <f>W383*'Soil resampling and MOM'!$J$26</f>
        <v>4.2692840668442245E-3</v>
      </c>
      <c r="Y383" s="8">
        <f t="shared" si="77"/>
        <v>4.2999999999999972</v>
      </c>
      <c r="Z383" s="8">
        <f t="shared" si="78"/>
        <v>0.61682599571825247</v>
      </c>
      <c r="AA383" s="8">
        <f t="shared" si="79"/>
        <v>0.42692840668442245</v>
      </c>
      <c r="AB383" s="9" t="s">
        <v>294</v>
      </c>
      <c r="AC383">
        <v>30</v>
      </c>
      <c r="AD383">
        <v>30</v>
      </c>
    </row>
    <row r="384" spans="1:30" x14ac:dyDescent="0.2">
      <c r="A384" t="s">
        <v>181</v>
      </c>
      <c r="C384" t="s">
        <v>23</v>
      </c>
      <c r="D384" t="s">
        <v>302</v>
      </c>
      <c r="E384" t="s">
        <v>152</v>
      </c>
      <c r="F384" t="s">
        <v>111</v>
      </c>
      <c r="G384">
        <v>2017</v>
      </c>
      <c r="H384">
        <v>7</v>
      </c>
      <c r="I384" t="s">
        <v>299</v>
      </c>
      <c r="J384" s="2" t="s">
        <v>188</v>
      </c>
      <c r="K384" s="2" t="s">
        <v>131</v>
      </c>
      <c r="L384" s="2" t="s">
        <v>134</v>
      </c>
      <c r="M384" s="2"/>
      <c r="N384" s="2"/>
      <c r="O384" s="2"/>
      <c r="Q384" s="10">
        <v>74.238</v>
      </c>
      <c r="R384" s="10">
        <v>1.2230000000000001</v>
      </c>
      <c r="S384" s="8">
        <v>5</v>
      </c>
      <c r="T384" s="10">
        <v>4.7279999999999998</v>
      </c>
      <c r="U384" s="8">
        <f t="shared" si="74"/>
        <v>0.27200000000000024</v>
      </c>
      <c r="V384" s="8">
        <f t="shared" si="75"/>
        <v>5.4400000000000046E-2</v>
      </c>
      <c r="W384" s="8">
        <f t="shared" si="76"/>
        <v>1.6474042942967216E-2</v>
      </c>
      <c r="X384" s="8">
        <f>W384*'Soil resampling and MOM'!$J$26</f>
        <v>1.1402303006218171E-2</v>
      </c>
      <c r="Y384" s="8">
        <f t="shared" si="77"/>
        <v>5.4400000000000048</v>
      </c>
      <c r="Z384" s="8">
        <f t="shared" si="78"/>
        <v>1.6474042942967215</v>
      </c>
      <c r="AA384" s="8">
        <f t="shared" si="79"/>
        <v>1.1402303006218171</v>
      </c>
      <c r="AB384" s="9" t="s">
        <v>294</v>
      </c>
      <c r="AC384">
        <v>30</v>
      </c>
      <c r="AD384">
        <v>30</v>
      </c>
    </row>
    <row r="385" spans="1:30" x14ac:dyDescent="0.2">
      <c r="A385" t="s">
        <v>181</v>
      </c>
      <c r="C385" t="s">
        <v>23</v>
      </c>
      <c r="D385" t="s">
        <v>302</v>
      </c>
      <c r="E385" t="s">
        <v>152</v>
      </c>
      <c r="F385" t="s">
        <v>111</v>
      </c>
      <c r="G385">
        <v>2017</v>
      </c>
      <c r="H385">
        <v>7</v>
      </c>
      <c r="I385" t="s">
        <v>299</v>
      </c>
      <c r="J385" s="2" t="s">
        <v>188</v>
      </c>
      <c r="K385" s="2" t="s">
        <v>131</v>
      </c>
      <c r="L385" s="2" t="s">
        <v>135</v>
      </c>
      <c r="M385" s="2"/>
      <c r="N385" s="2"/>
      <c r="O385" s="2"/>
      <c r="Q385" s="10">
        <v>52.795000000000002</v>
      </c>
      <c r="R385" s="10">
        <v>0.76100000000000001</v>
      </c>
      <c r="S385" s="8">
        <v>5</v>
      </c>
      <c r="T385" s="10">
        <v>4.7610000000000001</v>
      </c>
      <c r="U385" s="8">
        <f t="shared" si="74"/>
        <v>0.23899999999999988</v>
      </c>
      <c r="V385" s="8">
        <f t="shared" si="75"/>
        <v>4.7799999999999974E-2</v>
      </c>
      <c r="W385" s="8">
        <f t="shared" si="76"/>
        <v>1.4414243773084572E-2</v>
      </c>
      <c r="X385" s="8">
        <f>W385*'Soil resampling and MOM'!$J$26</f>
        <v>9.9766387446724066E-3</v>
      </c>
      <c r="Y385" s="8">
        <f t="shared" si="77"/>
        <v>4.7799999999999976</v>
      </c>
      <c r="Z385" s="8">
        <f t="shared" si="78"/>
        <v>1.4414243773084572</v>
      </c>
      <c r="AA385" s="8">
        <f t="shared" si="79"/>
        <v>0.9976638744672407</v>
      </c>
      <c r="AB385" s="9" t="s">
        <v>293</v>
      </c>
      <c r="AC385">
        <v>50</v>
      </c>
      <c r="AD385">
        <v>40</v>
      </c>
    </row>
    <row r="386" spans="1:30" x14ac:dyDescent="0.2">
      <c r="A386" t="s">
        <v>174</v>
      </c>
      <c r="C386" t="s">
        <v>24</v>
      </c>
      <c r="D386" t="s">
        <v>301</v>
      </c>
      <c r="E386" t="s">
        <v>145</v>
      </c>
      <c r="F386" t="s">
        <v>111</v>
      </c>
      <c r="G386">
        <v>2017</v>
      </c>
      <c r="H386">
        <v>0</v>
      </c>
      <c r="I386" t="s">
        <v>300</v>
      </c>
      <c r="J386" s="2" t="s">
        <v>107</v>
      </c>
      <c r="K386" s="2" t="s">
        <v>132</v>
      </c>
      <c r="L386" s="2" t="s">
        <v>134</v>
      </c>
      <c r="M386" s="2"/>
      <c r="N386" s="2"/>
      <c r="O386" s="2"/>
      <c r="Q386" s="10">
        <v>218.89</v>
      </c>
      <c r="R386" s="10">
        <v>4.9000000000000004</v>
      </c>
      <c r="S386" s="8">
        <v>5</v>
      </c>
      <c r="T386" s="10">
        <v>4.82</v>
      </c>
      <c r="U386" s="8">
        <f t="shared" si="74"/>
        <v>0.17999999999999972</v>
      </c>
      <c r="V386" s="8">
        <f t="shared" si="75"/>
        <v>3.5999999999999942E-2</v>
      </c>
      <c r="W386" s="8">
        <f t="shared" si="76"/>
        <v>2.2385673169171734E-2</v>
      </c>
      <c r="X386" s="8">
        <f>W386*'Soil resampling and MOM'!$J$26</f>
        <v>1.5493964010943046E-2</v>
      </c>
      <c r="Y386" s="8">
        <f t="shared" si="77"/>
        <v>3.5999999999999943</v>
      </c>
      <c r="Z386" s="8">
        <f t="shared" si="78"/>
        <v>2.2385673169171736</v>
      </c>
      <c r="AA386" s="8">
        <f t="shared" si="79"/>
        <v>1.5493964010943047</v>
      </c>
    </row>
    <row r="387" spans="1:30" x14ac:dyDescent="0.2">
      <c r="A387" t="s">
        <v>174</v>
      </c>
      <c r="C387" t="s">
        <v>24</v>
      </c>
      <c r="D387" t="s">
        <v>301</v>
      </c>
      <c r="E387" t="s">
        <v>145</v>
      </c>
      <c r="F387" t="s">
        <v>111</v>
      </c>
      <c r="G387">
        <v>2017</v>
      </c>
      <c r="H387">
        <v>0</v>
      </c>
      <c r="I387" t="s">
        <v>300</v>
      </c>
      <c r="J387" s="2" t="s">
        <v>107</v>
      </c>
      <c r="K387" s="2" t="s">
        <v>132</v>
      </c>
      <c r="L387" s="2" t="s">
        <v>135</v>
      </c>
      <c r="M387" s="2"/>
      <c r="N387" s="2"/>
      <c r="O387" s="2"/>
      <c r="Q387" s="10">
        <v>201.11</v>
      </c>
      <c r="R387" s="10">
        <v>1.24</v>
      </c>
      <c r="S387" s="8">
        <v>5</v>
      </c>
      <c r="T387" s="10">
        <v>4.79</v>
      </c>
      <c r="U387" s="8">
        <f t="shared" si="74"/>
        <v>0.20999999999999996</v>
      </c>
      <c r="V387" s="8">
        <f t="shared" si="75"/>
        <v>4.1999999999999996E-2</v>
      </c>
      <c r="W387" s="8">
        <f t="shared" si="76"/>
        <v>6.1657799214360296E-3</v>
      </c>
      <c r="X387" s="8">
        <f>W387*'Soil resampling and MOM'!$J$26</f>
        <v>4.2675675410863588E-3</v>
      </c>
      <c r="Y387" s="8">
        <f t="shared" si="77"/>
        <v>4.1999999999999993</v>
      </c>
      <c r="Z387" s="8">
        <f t="shared" si="78"/>
        <v>0.61657799214360298</v>
      </c>
      <c r="AA387" s="8">
        <f t="shared" si="79"/>
        <v>0.42675675410863589</v>
      </c>
    </row>
    <row r="388" spans="1:30" x14ac:dyDescent="0.2">
      <c r="A388" t="s">
        <v>175</v>
      </c>
      <c r="C388" t="s">
        <v>24</v>
      </c>
      <c r="D388" t="s">
        <v>301</v>
      </c>
      <c r="E388" t="s">
        <v>146</v>
      </c>
      <c r="F388" t="s">
        <v>111</v>
      </c>
      <c r="G388">
        <v>2017</v>
      </c>
      <c r="H388">
        <v>0</v>
      </c>
      <c r="I388" t="s">
        <v>300</v>
      </c>
      <c r="J388" s="2" t="s">
        <v>107</v>
      </c>
      <c r="K388" s="2" t="s">
        <v>132</v>
      </c>
      <c r="L388" s="2" t="s">
        <v>134</v>
      </c>
      <c r="M388" s="2"/>
      <c r="N388" s="2"/>
      <c r="O388" s="2"/>
      <c r="Q388" s="10">
        <v>269.89999999999998</v>
      </c>
      <c r="R388" s="10">
        <v>7.0000000000000007E-2</v>
      </c>
      <c r="S388" s="8">
        <v>5</v>
      </c>
      <c r="T388" s="10">
        <v>4.87</v>
      </c>
      <c r="U388" s="8">
        <f t="shared" si="74"/>
        <v>0.12999999999999989</v>
      </c>
      <c r="V388" s="8">
        <f t="shared" si="75"/>
        <v>2.5999999999999978E-2</v>
      </c>
      <c r="W388" s="8">
        <f t="shared" si="76"/>
        <v>2.5935531678399412E-4</v>
      </c>
      <c r="X388" s="8">
        <f>W388*'Soil resampling and MOM'!$J$26</f>
        <v>1.7950954228313786E-4</v>
      </c>
      <c r="Y388" s="8">
        <f t="shared" si="77"/>
        <v>2.5999999999999979</v>
      </c>
      <c r="Z388" s="8">
        <f t="shared" si="78"/>
        <v>2.5935531678399411E-2</v>
      </c>
      <c r="AA388" s="8">
        <f t="shared" si="79"/>
        <v>1.7950954228313786E-2</v>
      </c>
    </row>
    <row r="389" spans="1:30" x14ac:dyDescent="0.2">
      <c r="A389" t="s">
        <v>175</v>
      </c>
      <c r="C389" t="s">
        <v>24</v>
      </c>
      <c r="D389" t="s">
        <v>301</v>
      </c>
      <c r="E389" t="s">
        <v>146</v>
      </c>
      <c r="F389" t="s">
        <v>111</v>
      </c>
      <c r="G389">
        <v>2017</v>
      </c>
      <c r="H389">
        <v>0</v>
      </c>
      <c r="I389" t="s">
        <v>300</v>
      </c>
      <c r="J389" s="2" t="s">
        <v>107</v>
      </c>
      <c r="K389" s="2" t="s">
        <v>132</v>
      </c>
      <c r="L389" s="2" t="s">
        <v>135</v>
      </c>
      <c r="M389" s="2"/>
      <c r="N389" s="2"/>
      <c r="O389" s="2"/>
      <c r="Q389" s="10">
        <v>268.69</v>
      </c>
      <c r="R389" s="10">
        <v>0.45</v>
      </c>
      <c r="S389" s="8">
        <v>5</v>
      </c>
      <c r="T389" s="10">
        <v>4.91</v>
      </c>
      <c r="U389" s="8">
        <f t="shared" si="74"/>
        <v>8.9999999999999858E-2</v>
      </c>
      <c r="V389" s="8">
        <f t="shared" si="75"/>
        <v>1.7999999999999971E-2</v>
      </c>
      <c r="W389" s="8">
        <f t="shared" si="76"/>
        <v>1.6747925118165917E-3</v>
      </c>
      <c r="X389" s="8">
        <f>W389*'Soil resampling and MOM'!$J$26</f>
        <v>1.1591867132063241E-3</v>
      </c>
      <c r="Y389" s="8">
        <f t="shared" si="77"/>
        <v>1.7999999999999972</v>
      </c>
      <c r="Z389" s="8">
        <f t="shared" si="78"/>
        <v>0.16747925118165918</v>
      </c>
      <c r="AA389" s="8">
        <f t="shared" si="79"/>
        <v>0.11591867132063241</v>
      </c>
    </row>
    <row r="390" spans="1:30" x14ac:dyDescent="0.2">
      <c r="A390" t="s">
        <v>176</v>
      </c>
      <c r="C390" t="s">
        <v>24</v>
      </c>
      <c r="D390" t="s">
        <v>301</v>
      </c>
      <c r="E390" t="s">
        <v>147</v>
      </c>
      <c r="F390" t="s">
        <v>111</v>
      </c>
      <c r="G390">
        <v>2017</v>
      </c>
      <c r="H390">
        <v>0</v>
      </c>
      <c r="I390" t="s">
        <v>300</v>
      </c>
      <c r="J390" s="2" t="s">
        <v>107</v>
      </c>
      <c r="K390" s="2" t="s">
        <v>132</v>
      </c>
      <c r="L390" s="2" t="s">
        <v>134</v>
      </c>
      <c r="M390" s="2"/>
      <c r="N390" s="2"/>
      <c r="O390" s="2"/>
      <c r="Q390" s="10">
        <v>197.29</v>
      </c>
      <c r="R390" s="10">
        <v>1.24</v>
      </c>
      <c r="S390" s="8">
        <v>5</v>
      </c>
      <c r="T390" s="10">
        <v>4.8499999999999996</v>
      </c>
      <c r="U390" s="8">
        <f t="shared" si="74"/>
        <v>0.15000000000000036</v>
      </c>
      <c r="V390" s="8">
        <f t="shared" si="75"/>
        <v>3.0000000000000072E-2</v>
      </c>
      <c r="W390" s="8">
        <f t="shared" si="76"/>
        <v>6.2851639718181362E-3</v>
      </c>
      <c r="X390" s="8">
        <f>W390*'Soil resampling and MOM'!$J$26</f>
        <v>4.3501977200460116E-3</v>
      </c>
      <c r="Y390" s="8">
        <f t="shared" si="77"/>
        <v>3.0000000000000071</v>
      </c>
      <c r="Z390" s="8">
        <f t="shared" si="78"/>
        <v>0.62851639718181362</v>
      </c>
      <c r="AA390" s="8">
        <f t="shared" si="79"/>
        <v>0.43501977200460118</v>
      </c>
    </row>
    <row r="391" spans="1:30" x14ac:dyDescent="0.2">
      <c r="A391" t="s">
        <v>176</v>
      </c>
      <c r="C391" t="s">
        <v>24</v>
      </c>
      <c r="D391" t="s">
        <v>301</v>
      </c>
      <c r="E391" t="s">
        <v>147</v>
      </c>
      <c r="F391" t="s">
        <v>111</v>
      </c>
      <c r="G391">
        <v>2017</v>
      </c>
      <c r="H391">
        <v>0</v>
      </c>
      <c r="I391" t="s">
        <v>300</v>
      </c>
      <c r="J391" s="2" t="s">
        <v>107</v>
      </c>
      <c r="K391" s="2" t="s">
        <v>132</v>
      </c>
      <c r="L391" s="2" t="s">
        <v>135</v>
      </c>
      <c r="M391" s="2"/>
      <c r="N391" s="2"/>
      <c r="O391" s="2"/>
      <c r="Q391" s="10">
        <v>254.09</v>
      </c>
      <c r="R391" s="10">
        <v>0.78</v>
      </c>
      <c r="S391" s="8">
        <v>5</v>
      </c>
      <c r="T391" s="10">
        <v>4.87</v>
      </c>
      <c r="U391" s="8">
        <f t="shared" si="74"/>
        <v>0.12999999999999989</v>
      </c>
      <c r="V391" s="8">
        <f t="shared" si="75"/>
        <v>2.5999999999999978E-2</v>
      </c>
      <c r="W391" s="8">
        <f t="shared" si="76"/>
        <v>3.0697784249675312E-3</v>
      </c>
      <c r="X391" s="8">
        <f>W391*'Soil resampling and MOM'!$J$26</f>
        <v>2.1247087848811018E-3</v>
      </c>
      <c r="Y391" s="8">
        <f t="shared" si="77"/>
        <v>2.5999999999999979</v>
      </c>
      <c r="Z391" s="8">
        <f t="shared" si="78"/>
        <v>0.30697784249675314</v>
      </c>
      <c r="AA391" s="8">
        <f t="shared" si="79"/>
        <v>0.21247087848811019</v>
      </c>
    </row>
    <row r="392" spans="1:30" x14ac:dyDescent="0.2">
      <c r="A392" t="s">
        <v>177</v>
      </c>
      <c r="C392" t="s">
        <v>24</v>
      </c>
      <c r="D392" t="s">
        <v>301</v>
      </c>
      <c r="E392" t="s">
        <v>148</v>
      </c>
      <c r="F392" t="s">
        <v>111</v>
      </c>
      <c r="G392">
        <v>2017</v>
      </c>
      <c r="H392">
        <v>0</v>
      </c>
      <c r="I392" t="s">
        <v>300</v>
      </c>
      <c r="J392" s="2" t="s">
        <v>107</v>
      </c>
      <c r="K392" s="2" t="s">
        <v>132</v>
      </c>
      <c r="L392" s="2" t="s">
        <v>134</v>
      </c>
      <c r="M392" s="2"/>
      <c r="N392" s="2"/>
      <c r="O392" s="2"/>
      <c r="Q392" s="10">
        <v>40.950000000000003</v>
      </c>
      <c r="R392" s="10">
        <v>10</v>
      </c>
      <c r="S392" s="8">
        <v>5</v>
      </c>
      <c r="T392" s="10">
        <v>3.81</v>
      </c>
      <c r="U392" s="8">
        <f t="shared" si="74"/>
        <v>1.19</v>
      </c>
      <c r="V392" s="8">
        <f t="shared" si="75"/>
        <v>0.23799999999999999</v>
      </c>
      <c r="W392" s="8">
        <f t="shared" si="76"/>
        <v>0.24420024420024419</v>
      </c>
      <c r="X392" s="8">
        <f>W392*'Soil resampling and MOM'!$J$26</f>
        <v>0.16902014813263178</v>
      </c>
      <c r="Y392" s="8">
        <f t="shared" si="77"/>
        <v>23.799999999999997</v>
      </c>
      <c r="Z392" s="8">
        <f t="shared" si="78"/>
        <v>24.420024420024419</v>
      </c>
      <c r="AA392" s="8">
        <f t="shared" si="79"/>
        <v>16.902014813263179</v>
      </c>
    </row>
    <row r="393" spans="1:30" x14ac:dyDescent="0.2">
      <c r="A393" t="s">
        <v>177</v>
      </c>
      <c r="C393" t="s">
        <v>24</v>
      </c>
      <c r="D393" t="s">
        <v>301</v>
      </c>
      <c r="E393" t="s">
        <v>148</v>
      </c>
      <c r="F393" t="s">
        <v>111</v>
      </c>
      <c r="G393">
        <v>2017</v>
      </c>
      <c r="H393">
        <v>0</v>
      </c>
      <c r="I393" t="s">
        <v>300</v>
      </c>
      <c r="J393" s="2" t="s">
        <v>107</v>
      </c>
      <c r="K393" s="2" t="s">
        <v>132</v>
      </c>
      <c r="L393" s="2" t="s">
        <v>135</v>
      </c>
      <c r="M393" s="2"/>
      <c r="N393" s="2"/>
      <c r="O393" s="2"/>
      <c r="Q393" s="10">
        <v>87.53</v>
      </c>
      <c r="R393" s="10">
        <v>1.62</v>
      </c>
      <c r="S393" s="8">
        <v>5</v>
      </c>
      <c r="T393" s="10">
        <v>3.72</v>
      </c>
      <c r="U393" s="8">
        <f t="shared" si="74"/>
        <v>1.2799999999999998</v>
      </c>
      <c r="V393" s="8">
        <f t="shared" si="75"/>
        <v>0.25599999999999995</v>
      </c>
      <c r="W393" s="8">
        <f t="shared" si="76"/>
        <v>1.8507940134810923E-2</v>
      </c>
      <c r="X393" s="8">
        <f>W393*'Soil resampling and MOM'!$J$26</f>
        <v>1.2810039537267977E-2</v>
      </c>
      <c r="Y393" s="8">
        <f t="shared" si="77"/>
        <v>25.599999999999994</v>
      </c>
      <c r="Z393" s="8">
        <f t="shared" si="78"/>
        <v>1.8507940134810923</v>
      </c>
      <c r="AA393" s="8">
        <f t="shared" si="79"/>
        <v>1.2810039537267977</v>
      </c>
    </row>
    <row r="394" spans="1:30" x14ac:dyDescent="0.2">
      <c r="A394" t="s">
        <v>170</v>
      </c>
      <c r="C394" t="s">
        <v>23</v>
      </c>
      <c r="D394" t="s">
        <v>301</v>
      </c>
      <c r="E394" t="s">
        <v>149</v>
      </c>
      <c r="F394" t="s">
        <v>111</v>
      </c>
      <c r="G394">
        <v>2017</v>
      </c>
      <c r="H394">
        <v>0</v>
      </c>
      <c r="I394" t="s">
        <v>300</v>
      </c>
      <c r="J394" s="2" t="s">
        <v>116</v>
      </c>
      <c r="K394" s="2" t="s">
        <v>132</v>
      </c>
      <c r="L394" s="2" t="s">
        <v>134</v>
      </c>
      <c r="M394" s="2"/>
      <c r="N394" s="2"/>
      <c r="O394" s="2"/>
      <c r="Q394" s="10">
        <v>216.25</v>
      </c>
      <c r="R394" s="10">
        <v>0.44</v>
      </c>
      <c r="S394" s="8">
        <v>5</v>
      </c>
      <c r="T394" s="10">
        <v>4.92</v>
      </c>
      <c r="U394" s="8">
        <f t="shared" si="74"/>
        <v>8.0000000000000071E-2</v>
      </c>
      <c r="V394" s="8">
        <f t="shared" si="75"/>
        <v>1.6000000000000014E-2</v>
      </c>
      <c r="W394" s="8">
        <f t="shared" si="76"/>
        <v>2.0346820809248557E-3</v>
      </c>
      <c r="X394" s="8">
        <f>W394*'Soil resampling and MOM'!$J$26</f>
        <v>1.4082797822213917E-3</v>
      </c>
      <c r="Y394" s="8">
        <f t="shared" si="77"/>
        <v>1.6000000000000014</v>
      </c>
      <c r="Z394" s="8">
        <f t="shared" si="78"/>
        <v>0.20346820809248556</v>
      </c>
      <c r="AA394" s="8">
        <f t="shared" si="79"/>
        <v>0.14082797822213916</v>
      </c>
    </row>
    <row r="395" spans="1:30" x14ac:dyDescent="0.2">
      <c r="A395" t="s">
        <v>170</v>
      </c>
      <c r="C395" t="s">
        <v>23</v>
      </c>
      <c r="D395" t="s">
        <v>301</v>
      </c>
      <c r="E395" t="s">
        <v>149</v>
      </c>
      <c r="F395" t="s">
        <v>111</v>
      </c>
      <c r="G395">
        <v>2017</v>
      </c>
      <c r="H395">
        <v>0</v>
      </c>
      <c r="I395" t="s">
        <v>300</v>
      </c>
      <c r="J395" s="2" t="s">
        <v>116</v>
      </c>
      <c r="K395" s="2" t="s">
        <v>132</v>
      </c>
      <c r="L395" s="2" t="s">
        <v>135</v>
      </c>
      <c r="M395" s="2"/>
      <c r="N395" s="2"/>
      <c r="O395" s="2"/>
      <c r="Q395" s="10">
        <v>286.29000000000002</v>
      </c>
      <c r="R395" s="10">
        <v>0.24</v>
      </c>
      <c r="S395" s="8">
        <v>5</v>
      </c>
      <c r="T395" s="10">
        <v>4.91</v>
      </c>
      <c r="U395" s="8">
        <f t="shared" si="74"/>
        <v>8.9999999999999858E-2</v>
      </c>
      <c r="V395" s="8">
        <f t="shared" si="75"/>
        <v>1.7999999999999971E-2</v>
      </c>
      <c r="W395" s="8">
        <f t="shared" si="76"/>
        <v>8.3831080373048298E-4</v>
      </c>
      <c r="X395" s="8">
        <f>W395*'Soil resampling and MOM'!$J$26</f>
        <v>5.8022634945247996E-4</v>
      </c>
      <c r="Y395" s="8">
        <f t="shared" si="77"/>
        <v>1.7999999999999972</v>
      </c>
      <c r="Z395" s="8">
        <f t="shared" si="78"/>
        <v>8.3831080373048303E-2</v>
      </c>
      <c r="AA395" s="8">
        <f t="shared" si="79"/>
        <v>5.8022634945247994E-2</v>
      </c>
    </row>
    <row r="396" spans="1:30" x14ac:dyDescent="0.2">
      <c r="A396" t="s">
        <v>171</v>
      </c>
      <c r="C396" t="s">
        <v>23</v>
      </c>
      <c r="D396" t="s">
        <v>301</v>
      </c>
      <c r="E396" t="s">
        <v>150</v>
      </c>
      <c r="F396" t="s">
        <v>111</v>
      </c>
      <c r="G396">
        <v>2017</v>
      </c>
      <c r="H396">
        <v>0</v>
      </c>
      <c r="I396" t="s">
        <v>300</v>
      </c>
      <c r="J396" s="2" t="s">
        <v>116</v>
      </c>
      <c r="K396" s="2" t="s">
        <v>132</v>
      </c>
      <c r="L396" s="2" t="s">
        <v>134</v>
      </c>
      <c r="M396" s="2"/>
      <c r="N396" s="2"/>
      <c r="O396" s="2"/>
      <c r="Q396" s="10">
        <v>270.32</v>
      </c>
      <c r="R396" s="10">
        <v>0.46</v>
      </c>
      <c r="S396" s="8">
        <v>5</v>
      </c>
      <c r="T396" s="10">
        <v>4.8899999999999997</v>
      </c>
      <c r="U396" s="8">
        <f t="shared" si="74"/>
        <v>0.11000000000000032</v>
      </c>
      <c r="V396" s="8">
        <f t="shared" si="75"/>
        <v>2.2000000000000065E-2</v>
      </c>
      <c r="W396" s="8">
        <f t="shared" si="76"/>
        <v>1.7016868896123115E-3</v>
      </c>
      <c r="X396" s="8">
        <f>W396*'Soil resampling and MOM'!$J$26</f>
        <v>1.1778013207954961E-3</v>
      </c>
      <c r="Y396" s="8">
        <f t="shared" si="77"/>
        <v>2.2000000000000064</v>
      </c>
      <c r="Z396" s="8">
        <f t="shared" si="78"/>
        <v>0.17016868896123116</v>
      </c>
      <c r="AA396" s="8">
        <f t="shared" si="79"/>
        <v>0.11778013207954961</v>
      </c>
    </row>
    <row r="397" spans="1:30" x14ac:dyDescent="0.2">
      <c r="A397" t="s">
        <v>171</v>
      </c>
      <c r="C397" t="s">
        <v>23</v>
      </c>
      <c r="D397" t="s">
        <v>301</v>
      </c>
      <c r="E397" t="s">
        <v>150</v>
      </c>
      <c r="F397" t="s">
        <v>111</v>
      </c>
      <c r="G397">
        <v>2017</v>
      </c>
      <c r="H397">
        <v>0</v>
      </c>
      <c r="I397" t="s">
        <v>300</v>
      </c>
      <c r="J397" s="2" t="s">
        <v>116</v>
      </c>
      <c r="K397" s="2" t="s">
        <v>132</v>
      </c>
      <c r="L397" s="2" t="s">
        <v>135</v>
      </c>
      <c r="M397" s="2"/>
      <c r="N397" s="2"/>
      <c r="O397" s="2"/>
      <c r="Q397" s="10">
        <v>297.68</v>
      </c>
      <c r="R397" s="10">
        <v>0.28000000000000003</v>
      </c>
      <c r="S397" s="8">
        <v>5</v>
      </c>
      <c r="T397" s="10">
        <v>4.9400000000000004</v>
      </c>
      <c r="U397" s="8">
        <f t="shared" si="74"/>
        <v>5.9999999999999609E-2</v>
      </c>
      <c r="V397" s="8">
        <f t="shared" si="75"/>
        <v>1.1999999999999922E-2</v>
      </c>
      <c r="W397" s="8">
        <f t="shared" si="76"/>
        <v>9.4060736361193233E-4</v>
      </c>
      <c r="X397" s="8">
        <f>W397*'Soil resampling and MOM'!$J$26</f>
        <v>6.5102963534290385E-4</v>
      </c>
      <c r="Y397" s="8">
        <f t="shared" si="77"/>
        <v>1.1999999999999922</v>
      </c>
      <c r="Z397" s="8">
        <f t="shared" si="78"/>
        <v>9.4060736361193234E-2</v>
      </c>
      <c r="AA397" s="8">
        <f t="shared" si="79"/>
        <v>6.510296353429039E-2</v>
      </c>
    </row>
    <row r="398" spans="1:30" x14ac:dyDescent="0.2">
      <c r="A398" t="s">
        <v>172</v>
      </c>
      <c r="C398" t="s">
        <v>23</v>
      </c>
      <c r="D398" t="s">
        <v>301</v>
      </c>
      <c r="E398" t="s">
        <v>151</v>
      </c>
      <c r="F398" t="s">
        <v>111</v>
      </c>
      <c r="G398">
        <v>2017</v>
      </c>
      <c r="H398">
        <v>0</v>
      </c>
      <c r="I398" t="s">
        <v>300</v>
      </c>
      <c r="J398" s="2" t="s">
        <v>116</v>
      </c>
      <c r="K398" s="2" t="s">
        <v>132</v>
      </c>
      <c r="L398" s="2" t="s">
        <v>134</v>
      </c>
      <c r="M398" s="2"/>
      <c r="N398" s="2"/>
      <c r="O398" s="2"/>
      <c r="Q398" s="10">
        <v>199.43</v>
      </c>
      <c r="R398" s="10">
        <v>0.36</v>
      </c>
      <c r="S398" s="8">
        <v>5</v>
      </c>
      <c r="T398" s="10">
        <v>4.84</v>
      </c>
      <c r="U398" s="8">
        <f t="shared" si="74"/>
        <v>0.16000000000000014</v>
      </c>
      <c r="V398" s="8">
        <f t="shared" si="75"/>
        <v>3.2000000000000028E-2</v>
      </c>
      <c r="W398" s="8">
        <f t="shared" si="76"/>
        <v>1.8051446622875194E-3</v>
      </c>
      <c r="X398" s="8">
        <f>W398*'Soil resampling and MOM'!$J$26</f>
        <v>1.2494083256136277E-3</v>
      </c>
      <c r="Y398" s="8">
        <f t="shared" si="77"/>
        <v>3.2000000000000028</v>
      </c>
      <c r="Z398" s="8">
        <f t="shared" si="78"/>
        <v>0.18051446622875195</v>
      </c>
      <c r="AA398" s="8">
        <f t="shared" si="79"/>
        <v>0.12494083256136276</v>
      </c>
    </row>
    <row r="399" spans="1:30" x14ac:dyDescent="0.2">
      <c r="A399" t="s">
        <v>172</v>
      </c>
      <c r="C399" t="s">
        <v>23</v>
      </c>
      <c r="D399" t="s">
        <v>301</v>
      </c>
      <c r="E399" t="s">
        <v>151</v>
      </c>
      <c r="F399" t="s">
        <v>111</v>
      </c>
      <c r="G399">
        <v>2017</v>
      </c>
      <c r="H399">
        <v>0</v>
      </c>
      <c r="I399" t="s">
        <v>300</v>
      </c>
      <c r="J399" s="2" t="s">
        <v>116</v>
      </c>
      <c r="K399" s="2" t="s">
        <v>132</v>
      </c>
      <c r="L399" s="2" t="s">
        <v>135</v>
      </c>
      <c r="M399" s="2"/>
      <c r="N399" s="2"/>
      <c r="O399" s="2"/>
      <c r="Q399" s="10">
        <v>241.93</v>
      </c>
      <c r="R399" s="10">
        <v>0.3</v>
      </c>
      <c r="S399" s="8">
        <v>5</v>
      </c>
      <c r="T399" s="10">
        <v>4.9000000000000004</v>
      </c>
      <c r="U399" s="8">
        <f t="shared" si="74"/>
        <v>9.9999999999999645E-2</v>
      </c>
      <c r="V399" s="8">
        <f t="shared" si="75"/>
        <v>1.9999999999999928E-2</v>
      </c>
      <c r="W399" s="8">
        <f t="shared" si="76"/>
        <v>1.2400281073037655E-3</v>
      </c>
      <c r="X399" s="8">
        <f>W399*'Soil resampling and MOM'!$J$26</f>
        <v>8.5826996230702318E-4</v>
      </c>
      <c r="Y399" s="8">
        <f t="shared" si="77"/>
        <v>1.9999999999999927</v>
      </c>
      <c r="Z399" s="8">
        <f t="shared" si="78"/>
        <v>0.12400281073037656</v>
      </c>
      <c r="AA399" s="8">
        <f t="shared" si="79"/>
        <v>8.5826996230702321E-2</v>
      </c>
    </row>
    <row r="400" spans="1:30" x14ac:dyDescent="0.2">
      <c r="A400" t="s">
        <v>173</v>
      </c>
      <c r="C400" t="s">
        <v>23</v>
      </c>
      <c r="D400" t="s">
        <v>301</v>
      </c>
      <c r="E400" t="s">
        <v>152</v>
      </c>
      <c r="F400" t="s">
        <v>111</v>
      </c>
      <c r="G400">
        <v>2017</v>
      </c>
      <c r="H400">
        <v>0</v>
      </c>
      <c r="I400" t="s">
        <v>300</v>
      </c>
      <c r="J400" s="2" t="s">
        <v>116</v>
      </c>
      <c r="K400" s="2" t="s">
        <v>132</v>
      </c>
      <c r="L400" s="2" t="s">
        <v>134</v>
      </c>
      <c r="M400" s="2"/>
      <c r="N400" s="2"/>
      <c r="O400" s="2"/>
      <c r="Q400" s="10">
        <v>249.89</v>
      </c>
      <c r="R400" s="10">
        <v>0.51</v>
      </c>
      <c r="S400" s="8">
        <v>5</v>
      </c>
      <c r="T400" s="10">
        <v>4.79</v>
      </c>
      <c r="U400" s="8">
        <f t="shared" si="74"/>
        <v>0.20999999999999996</v>
      </c>
      <c r="V400" s="8">
        <f t="shared" si="75"/>
        <v>4.1999999999999996E-2</v>
      </c>
      <c r="W400" s="8">
        <f t="shared" si="76"/>
        <v>2.0408979951178521E-3</v>
      </c>
      <c r="X400" s="8">
        <f>W400*'Soil resampling and MOM'!$J$26</f>
        <v>1.4125820495721913E-3</v>
      </c>
      <c r="Y400" s="8">
        <f t="shared" si="77"/>
        <v>4.1999999999999993</v>
      </c>
      <c r="Z400" s="8">
        <f t="shared" si="78"/>
        <v>0.20408979951178521</v>
      </c>
      <c r="AA400" s="8">
        <f t="shared" si="79"/>
        <v>0.14125820495721914</v>
      </c>
    </row>
    <row r="401" spans="1:27" x14ac:dyDescent="0.2">
      <c r="A401" t="s">
        <v>173</v>
      </c>
      <c r="C401" t="s">
        <v>23</v>
      </c>
      <c r="D401" t="s">
        <v>301</v>
      </c>
      <c r="E401" t="s">
        <v>152</v>
      </c>
      <c r="F401" t="s">
        <v>111</v>
      </c>
      <c r="G401">
        <v>2017</v>
      </c>
      <c r="H401">
        <v>0</v>
      </c>
      <c r="I401" t="s">
        <v>300</v>
      </c>
      <c r="J401" s="2" t="s">
        <v>116</v>
      </c>
      <c r="K401" s="2" t="s">
        <v>132</v>
      </c>
      <c r="L401" s="2" t="s">
        <v>135</v>
      </c>
      <c r="M401" s="2"/>
      <c r="N401" s="2"/>
      <c r="O401" s="2"/>
      <c r="Q401" s="10">
        <v>165.9</v>
      </c>
      <c r="R401" s="10">
        <v>0.4</v>
      </c>
      <c r="S401" s="8">
        <v>5</v>
      </c>
      <c r="T401" s="10">
        <v>4.9000000000000004</v>
      </c>
      <c r="U401" s="8">
        <f t="shared" si="74"/>
        <v>9.9999999999999645E-2</v>
      </c>
      <c r="V401" s="8">
        <f t="shared" si="75"/>
        <v>1.9999999999999928E-2</v>
      </c>
      <c r="W401" s="8">
        <f t="shared" si="76"/>
        <v>2.4110910186859553E-3</v>
      </c>
      <c r="X401" s="8">
        <f>W401*'Soil resampling and MOM'!$J$26</f>
        <v>1.6688065258664909E-3</v>
      </c>
      <c r="Y401" s="8">
        <f t="shared" si="77"/>
        <v>1.9999999999999927</v>
      </c>
      <c r="Z401" s="8">
        <f t="shared" si="78"/>
        <v>0.24110910186859552</v>
      </c>
      <c r="AA401" s="8">
        <f t="shared" si="79"/>
        <v>0.16688065258664908</v>
      </c>
    </row>
    <row r="402" spans="1:27" x14ac:dyDescent="0.2">
      <c r="A402" t="s">
        <v>174</v>
      </c>
      <c r="C402" t="s">
        <v>24</v>
      </c>
      <c r="D402" t="s">
        <v>301</v>
      </c>
      <c r="E402" t="s">
        <v>145</v>
      </c>
      <c r="F402" t="s">
        <v>111</v>
      </c>
      <c r="G402">
        <v>2017</v>
      </c>
      <c r="H402">
        <v>0</v>
      </c>
      <c r="I402" t="s">
        <v>300</v>
      </c>
      <c r="J402" s="2" t="s">
        <v>107</v>
      </c>
      <c r="K402" s="2" t="s">
        <v>131</v>
      </c>
      <c r="L402" s="2" t="s">
        <v>134</v>
      </c>
      <c r="M402" s="2"/>
      <c r="N402" s="2"/>
      <c r="O402" s="2"/>
      <c r="Q402" s="10">
        <v>172.21</v>
      </c>
      <c r="R402" s="10">
        <v>2.46</v>
      </c>
      <c r="S402" s="8">
        <v>5</v>
      </c>
      <c r="T402" s="10">
        <v>4.78</v>
      </c>
      <c r="U402" s="8">
        <f t="shared" si="74"/>
        <v>0.21999999999999975</v>
      </c>
      <c r="V402" s="8">
        <f t="shared" si="75"/>
        <v>4.3999999999999949E-2</v>
      </c>
      <c r="W402" s="8">
        <f t="shared" si="76"/>
        <v>1.4284884733755297E-2</v>
      </c>
      <c r="X402" s="8">
        <f>W402*'Soil resampling and MOM'!$J$26</f>
        <v>9.8871045017344672E-3</v>
      </c>
      <c r="Y402" s="8">
        <f t="shared" si="77"/>
        <v>4.399999999999995</v>
      </c>
      <c r="Z402" s="8">
        <f t="shared" si="78"/>
        <v>1.4284884733755296</v>
      </c>
      <c r="AA402" s="8">
        <f t="shared" si="79"/>
        <v>0.98871045017344672</v>
      </c>
    </row>
    <row r="403" spans="1:27" x14ac:dyDescent="0.2">
      <c r="A403" t="s">
        <v>174</v>
      </c>
      <c r="C403" t="s">
        <v>24</v>
      </c>
      <c r="D403" t="s">
        <v>301</v>
      </c>
      <c r="E403" t="s">
        <v>145</v>
      </c>
      <c r="F403" t="s">
        <v>111</v>
      </c>
      <c r="G403">
        <v>2017</v>
      </c>
      <c r="H403">
        <v>0</v>
      </c>
      <c r="I403" t="s">
        <v>300</v>
      </c>
      <c r="J403" s="2" t="s">
        <v>107</v>
      </c>
      <c r="K403" s="2" t="s">
        <v>131</v>
      </c>
      <c r="L403" s="2" t="s">
        <v>135</v>
      </c>
      <c r="M403" s="2"/>
      <c r="N403" s="2"/>
      <c r="O403" s="2"/>
      <c r="Q403" s="10">
        <v>170.31</v>
      </c>
      <c r="R403" s="10">
        <v>2.54</v>
      </c>
      <c r="S403" s="8">
        <v>5</v>
      </c>
      <c r="T403" s="10">
        <v>4.8</v>
      </c>
      <c r="U403" s="8">
        <f t="shared" si="74"/>
        <v>0.20000000000000018</v>
      </c>
      <c r="V403" s="8">
        <f t="shared" si="75"/>
        <v>4.0000000000000036E-2</v>
      </c>
      <c r="W403" s="8">
        <f t="shared" si="76"/>
        <v>1.4913980388702954E-2</v>
      </c>
      <c r="X403" s="8">
        <f>W403*'Soil resampling and MOM'!$J$26</f>
        <v>1.0322525199764799E-2</v>
      </c>
      <c r="Y403" s="8">
        <f t="shared" si="77"/>
        <v>4.0000000000000036</v>
      </c>
      <c r="Z403" s="8">
        <f t="shared" si="78"/>
        <v>1.4913980388702954</v>
      </c>
      <c r="AA403" s="8">
        <f t="shared" si="79"/>
        <v>1.0322525199764798</v>
      </c>
    </row>
    <row r="404" spans="1:27" x14ac:dyDescent="0.2">
      <c r="A404" t="s">
        <v>175</v>
      </c>
      <c r="C404" t="s">
        <v>24</v>
      </c>
      <c r="D404" t="s">
        <v>301</v>
      </c>
      <c r="E404" t="s">
        <v>146</v>
      </c>
      <c r="F404" t="s">
        <v>111</v>
      </c>
      <c r="G404">
        <v>2017</v>
      </c>
      <c r="H404">
        <v>0</v>
      </c>
      <c r="I404" t="s">
        <v>300</v>
      </c>
      <c r="J404" s="2" t="s">
        <v>107</v>
      </c>
      <c r="K404" s="2" t="s">
        <v>131</v>
      </c>
      <c r="L404" s="2" t="s">
        <v>134</v>
      </c>
      <c r="M404" s="2"/>
      <c r="N404" s="2"/>
      <c r="O404" s="2"/>
      <c r="Q404" s="10">
        <v>156.75</v>
      </c>
      <c r="R404" s="10">
        <v>0.22</v>
      </c>
      <c r="S404" s="8">
        <v>5</v>
      </c>
      <c r="T404" s="10">
        <v>4.8099999999999996</v>
      </c>
      <c r="U404" s="8">
        <f t="shared" si="74"/>
        <v>0.19000000000000039</v>
      </c>
      <c r="V404" s="8">
        <f t="shared" si="75"/>
        <v>3.8000000000000075E-2</v>
      </c>
      <c r="W404" s="8">
        <f t="shared" si="76"/>
        <v>1.4035087719298247E-3</v>
      </c>
      <c r="X404" s="8">
        <f>W404*'Soil resampling and MOM'!$J$26</f>
        <v>9.7142106189912589E-4</v>
      </c>
      <c r="Y404" s="8">
        <f t="shared" si="77"/>
        <v>3.8000000000000074</v>
      </c>
      <c r="Z404" s="8">
        <f t="shared" si="78"/>
        <v>0.14035087719298248</v>
      </c>
      <c r="AA404" s="8">
        <f t="shared" si="79"/>
        <v>9.7142106189912591E-2</v>
      </c>
    </row>
    <row r="405" spans="1:27" x14ac:dyDescent="0.2">
      <c r="A405" t="s">
        <v>175</v>
      </c>
      <c r="C405" t="s">
        <v>24</v>
      </c>
      <c r="D405" t="s">
        <v>301</v>
      </c>
      <c r="E405" t="s">
        <v>146</v>
      </c>
      <c r="F405" t="s">
        <v>111</v>
      </c>
      <c r="G405">
        <v>2017</v>
      </c>
      <c r="H405">
        <v>0</v>
      </c>
      <c r="I405" t="s">
        <v>300</v>
      </c>
      <c r="J405" s="2" t="s">
        <v>107</v>
      </c>
      <c r="K405" s="2" t="s">
        <v>131</v>
      </c>
      <c r="L405" s="2" t="s">
        <v>135</v>
      </c>
      <c r="M405" s="2"/>
      <c r="N405" s="2"/>
      <c r="O405" s="2"/>
      <c r="Q405" s="10">
        <v>179.97</v>
      </c>
      <c r="R405" s="10">
        <v>0.24</v>
      </c>
      <c r="S405" s="8">
        <v>5</v>
      </c>
      <c r="T405" s="10">
        <v>4.79</v>
      </c>
      <c r="U405" s="8">
        <f t="shared" si="74"/>
        <v>0.20999999999999996</v>
      </c>
      <c r="V405" s="8">
        <f t="shared" si="75"/>
        <v>4.1999999999999996E-2</v>
      </c>
      <c r="W405" s="8">
        <f t="shared" si="76"/>
        <v>1.3335555925987664E-3</v>
      </c>
      <c r="X405" s="8">
        <f>W405*'Soil resampling and MOM'!$J$26</f>
        <v>9.2300384277796584E-4</v>
      </c>
      <c r="Y405" s="8">
        <f t="shared" si="77"/>
        <v>4.1999999999999993</v>
      </c>
      <c r="Z405" s="8">
        <f t="shared" si="78"/>
        <v>0.13335555925987663</v>
      </c>
      <c r="AA405" s="8">
        <f t="shared" si="79"/>
        <v>9.2300384277796577E-2</v>
      </c>
    </row>
    <row r="406" spans="1:27" x14ac:dyDescent="0.2">
      <c r="A406" t="s">
        <v>176</v>
      </c>
      <c r="C406" t="s">
        <v>24</v>
      </c>
      <c r="D406" t="s">
        <v>301</v>
      </c>
      <c r="E406" t="s">
        <v>147</v>
      </c>
      <c r="F406" t="s">
        <v>111</v>
      </c>
      <c r="G406">
        <v>2017</v>
      </c>
      <c r="H406">
        <v>0</v>
      </c>
      <c r="I406" t="s">
        <v>300</v>
      </c>
      <c r="J406" s="2" t="s">
        <v>107</v>
      </c>
      <c r="K406" s="2" t="s">
        <v>131</v>
      </c>
      <c r="L406" s="2" t="s">
        <v>134</v>
      </c>
      <c r="M406" s="2"/>
      <c r="N406" s="2"/>
      <c r="O406" s="2"/>
      <c r="Q406" s="10">
        <v>116.97</v>
      </c>
      <c r="R406" s="10">
        <v>0.04</v>
      </c>
      <c r="S406" s="8">
        <v>5</v>
      </c>
      <c r="T406" s="10">
        <v>4.79</v>
      </c>
      <c r="U406" s="8">
        <f t="shared" si="74"/>
        <v>0.20999999999999996</v>
      </c>
      <c r="V406" s="8">
        <f t="shared" si="75"/>
        <v>4.1999999999999996E-2</v>
      </c>
      <c r="W406" s="8">
        <f t="shared" si="76"/>
        <v>3.4196802598956998E-4</v>
      </c>
      <c r="X406" s="8">
        <f>W406*'Soil resampling and MOM'!$J$26</f>
        <v>2.3668889684641433E-4</v>
      </c>
      <c r="Y406" s="8">
        <f t="shared" si="77"/>
        <v>4.1999999999999993</v>
      </c>
      <c r="Z406" s="8">
        <f t="shared" si="78"/>
        <v>3.4196802598957E-2</v>
      </c>
      <c r="AA406" s="8">
        <f t="shared" si="79"/>
        <v>2.3668889684641432E-2</v>
      </c>
    </row>
    <row r="407" spans="1:27" x14ac:dyDescent="0.2">
      <c r="A407" t="s">
        <v>176</v>
      </c>
      <c r="C407" t="s">
        <v>24</v>
      </c>
      <c r="D407" t="s">
        <v>301</v>
      </c>
      <c r="E407" t="s">
        <v>147</v>
      </c>
      <c r="F407" t="s">
        <v>111</v>
      </c>
      <c r="G407">
        <v>2017</v>
      </c>
      <c r="H407">
        <v>0</v>
      </c>
      <c r="I407" t="s">
        <v>300</v>
      </c>
      <c r="J407" s="2" t="s">
        <v>107</v>
      </c>
      <c r="K407" s="2" t="s">
        <v>131</v>
      </c>
      <c r="L407" s="2" t="s">
        <v>135</v>
      </c>
      <c r="M407" s="2"/>
      <c r="N407" s="2"/>
      <c r="O407" s="2"/>
      <c r="Q407" s="10">
        <v>117.68</v>
      </c>
      <c r="R407" s="10">
        <v>0.13</v>
      </c>
      <c r="S407" s="8">
        <v>5</v>
      </c>
      <c r="T407" s="10">
        <v>4.76</v>
      </c>
      <c r="U407" s="8">
        <f t="shared" si="74"/>
        <v>0.24000000000000021</v>
      </c>
      <c r="V407" s="8">
        <f t="shared" si="75"/>
        <v>4.8000000000000043E-2</v>
      </c>
      <c r="W407" s="8">
        <f t="shared" si="76"/>
        <v>1.1046906866077498E-3</v>
      </c>
      <c r="X407" s="8">
        <f>W407*'Soil resampling and MOM'!$J$26</f>
        <v>7.6459785739638447E-4</v>
      </c>
      <c r="Y407" s="8">
        <f t="shared" si="77"/>
        <v>4.8000000000000043</v>
      </c>
      <c r="Z407" s="8">
        <f t="shared" si="78"/>
        <v>0.11046906866077498</v>
      </c>
      <c r="AA407" s="8">
        <f t="shared" si="79"/>
        <v>7.645978573963845E-2</v>
      </c>
    </row>
    <row r="408" spans="1:27" x14ac:dyDescent="0.2">
      <c r="A408" t="s">
        <v>177</v>
      </c>
      <c r="C408" t="s">
        <v>24</v>
      </c>
      <c r="D408" t="s">
        <v>301</v>
      </c>
      <c r="E408" t="s">
        <v>148</v>
      </c>
      <c r="F408" t="s">
        <v>111</v>
      </c>
      <c r="G408">
        <v>2017</v>
      </c>
      <c r="H408">
        <v>0</v>
      </c>
      <c r="I408" t="s">
        <v>300</v>
      </c>
      <c r="J408" s="2" t="s">
        <v>107</v>
      </c>
      <c r="K408" s="2" t="s">
        <v>131</v>
      </c>
      <c r="L408" s="2" t="s">
        <v>134</v>
      </c>
      <c r="M408" s="2"/>
      <c r="N408" s="2"/>
      <c r="O408" s="2"/>
      <c r="Q408" s="10">
        <v>27.29</v>
      </c>
      <c r="R408" s="10">
        <v>1.03</v>
      </c>
      <c r="S408" s="8">
        <v>5</v>
      </c>
      <c r="T408" s="10">
        <v>3.68</v>
      </c>
      <c r="U408" s="8">
        <f t="shared" si="74"/>
        <v>1.3199999999999998</v>
      </c>
      <c r="V408" s="8">
        <f t="shared" si="75"/>
        <v>0.26399999999999996</v>
      </c>
      <c r="W408" s="8">
        <f t="shared" si="76"/>
        <v>3.7742762916819349E-2</v>
      </c>
      <c r="X408" s="8">
        <f>W408*'Soil resampling and MOM'!$J$26</f>
        <v>2.6123181817560313E-2</v>
      </c>
      <c r="Y408" s="8">
        <f t="shared" si="77"/>
        <v>26.399999999999995</v>
      </c>
      <c r="Z408" s="8">
        <f t="shared" si="78"/>
        <v>3.774276291681935</v>
      </c>
      <c r="AA408" s="8">
        <f t="shared" si="79"/>
        <v>2.6123181817560313</v>
      </c>
    </row>
    <row r="409" spans="1:27" x14ac:dyDescent="0.2">
      <c r="A409" t="s">
        <v>177</v>
      </c>
      <c r="C409" t="s">
        <v>24</v>
      </c>
      <c r="D409" t="s">
        <v>301</v>
      </c>
      <c r="E409" t="s">
        <v>148</v>
      </c>
      <c r="F409" t="s">
        <v>111</v>
      </c>
      <c r="G409">
        <v>2017</v>
      </c>
      <c r="H409">
        <v>0</v>
      </c>
      <c r="I409" t="s">
        <v>300</v>
      </c>
      <c r="J409" s="2" t="s">
        <v>107</v>
      </c>
      <c r="K409" s="2" t="s">
        <v>131</v>
      </c>
      <c r="L409" s="2" t="s">
        <v>135</v>
      </c>
      <c r="M409" s="2"/>
      <c r="N409" s="2"/>
      <c r="O409" s="2"/>
      <c r="Q409" s="10">
        <v>63.45</v>
      </c>
      <c r="R409" s="10">
        <v>0.39</v>
      </c>
      <c r="S409" s="8">
        <v>5</v>
      </c>
      <c r="T409" s="10">
        <v>3.67</v>
      </c>
      <c r="U409" s="8">
        <f t="shared" si="74"/>
        <v>1.33</v>
      </c>
      <c r="V409" s="8">
        <f t="shared" si="75"/>
        <v>0.26600000000000001</v>
      </c>
      <c r="W409" s="8">
        <f t="shared" si="76"/>
        <v>6.1465721040189127E-3</v>
      </c>
      <c r="X409" s="8">
        <f>W409*'Soil resampling and MOM'!$J$26</f>
        <v>4.2542730902319871E-3</v>
      </c>
      <c r="Y409" s="8">
        <f t="shared" si="77"/>
        <v>26.6</v>
      </c>
      <c r="Z409" s="8">
        <f t="shared" si="78"/>
        <v>0.61465721040189125</v>
      </c>
      <c r="AA409" s="8">
        <f t="shared" si="79"/>
        <v>0.4254273090231987</v>
      </c>
    </row>
    <row r="410" spans="1:27" x14ac:dyDescent="0.2">
      <c r="A410" t="s">
        <v>170</v>
      </c>
      <c r="C410" t="s">
        <v>23</v>
      </c>
      <c r="D410" t="s">
        <v>301</v>
      </c>
      <c r="E410" t="s">
        <v>149</v>
      </c>
      <c r="F410" t="s">
        <v>111</v>
      </c>
      <c r="G410">
        <v>2017</v>
      </c>
      <c r="H410">
        <v>0</v>
      </c>
      <c r="I410" t="s">
        <v>300</v>
      </c>
      <c r="J410" s="2" t="s">
        <v>116</v>
      </c>
      <c r="K410" s="2" t="s">
        <v>131</v>
      </c>
      <c r="L410" s="2" t="s">
        <v>134</v>
      </c>
      <c r="M410" s="2"/>
      <c r="N410" s="2"/>
      <c r="O410" s="2"/>
      <c r="Q410" s="10">
        <v>228.15</v>
      </c>
      <c r="R410" s="10">
        <v>0.1</v>
      </c>
      <c r="S410" s="8">
        <v>5</v>
      </c>
      <c r="T410" s="10">
        <v>4.8600000000000003</v>
      </c>
      <c r="U410" s="8">
        <f t="shared" si="74"/>
        <v>0.13999999999999968</v>
      </c>
      <c r="V410" s="8">
        <f t="shared" si="75"/>
        <v>2.7999999999999935E-2</v>
      </c>
      <c r="W410" s="8">
        <f t="shared" si="76"/>
        <v>4.3830813061582295E-4</v>
      </c>
      <c r="X410" s="8">
        <f>W410*'Soil resampling and MOM'!$J$26</f>
        <v>3.0336949664831346E-4</v>
      </c>
      <c r="Y410" s="8">
        <f t="shared" si="77"/>
        <v>2.7999999999999936</v>
      </c>
      <c r="Z410" s="8">
        <f t="shared" si="78"/>
        <v>4.3830813061582291E-2</v>
      </c>
      <c r="AA410" s="8">
        <f t="shared" si="79"/>
        <v>3.0336949664831345E-2</v>
      </c>
    </row>
    <row r="411" spans="1:27" x14ac:dyDescent="0.2">
      <c r="A411" t="s">
        <v>170</v>
      </c>
      <c r="C411" t="s">
        <v>23</v>
      </c>
      <c r="D411" t="s">
        <v>301</v>
      </c>
      <c r="E411" t="s">
        <v>149</v>
      </c>
      <c r="F411" t="s">
        <v>111</v>
      </c>
      <c r="G411">
        <v>2017</v>
      </c>
      <c r="H411">
        <v>0</v>
      </c>
      <c r="I411" t="s">
        <v>300</v>
      </c>
      <c r="J411" s="2" t="s">
        <v>116</v>
      </c>
      <c r="K411" s="2" t="s">
        <v>131</v>
      </c>
      <c r="L411" s="2" t="s">
        <v>135</v>
      </c>
      <c r="M411" s="2"/>
      <c r="N411" s="2"/>
      <c r="O411" s="2"/>
      <c r="Q411" s="10">
        <v>245.72</v>
      </c>
      <c r="R411" s="10">
        <v>0.02</v>
      </c>
      <c r="S411" s="8">
        <v>5</v>
      </c>
      <c r="T411" s="10">
        <v>4.88</v>
      </c>
      <c r="U411" s="8">
        <f t="shared" si="74"/>
        <v>0.12000000000000011</v>
      </c>
      <c r="V411" s="8">
        <f t="shared" si="75"/>
        <v>2.4000000000000021E-2</v>
      </c>
      <c r="W411" s="8">
        <f t="shared" si="76"/>
        <v>8.1393455966140331E-5</v>
      </c>
      <c r="X411" s="8">
        <f>W411*'Soil resampling and MOM'!$J$26</f>
        <v>5.6335463666215789E-5</v>
      </c>
      <c r="Y411" s="8">
        <f t="shared" si="77"/>
        <v>2.4000000000000021</v>
      </c>
      <c r="Z411" s="8">
        <f t="shared" si="78"/>
        <v>8.1393455966140334E-3</v>
      </c>
      <c r="AA411" s="8">
        <f t="shared" si="79"/>
        <v>5.6335463666215791E-3</v>
      </c>
    </row>
    <row r="412" spans="1:27" x14ac:dyDescent="0.2">
      <c r="A412" t="s">
        <v>171</v>
      </c>
      <c r="C412" t="s">
        <v>23</v>
      </c>
      <c r="D412" t="s">
        <v>301</v>
      </c>
      <c r="E412" t="s">
        <v>150</v>
      </c>
      <c r="F412" t="s">
        <v>111</v>
      </c>
      <c r="G412">
        <v>2017</v>
      </c>
      <c r="H412">
        <v>0</v>
      </c>
      <c r="I412" t="s">
        <v>300</v>
      </c>
      <c r="J412" s="2" t="s">
        <v>116</v>
      </c>
      <c r="K412" s="2" t="s">
        <v>131</v>
      </c>
      <c r="L412" s="2" t="s">
        <v>134</v>
      </c>
      <c r="M412" s="2"/>
      <c r="N412" s="2"/>
      <c r="O412" s="2"/>
      <c r="Q412" s="10">
        <v>193.69</v>
      </c>
      <c r="R412" s="10">
        <v>0.17</v>
      </c>
      <c r="S412" s="8">
        <v>5</v>
      </c>
      <c r="T412" s="10">
        <v>4.8499999999999996</v>
      </c>
      <c r="U412" s="8">
        <f t="shared" si="74"/>
        <v>0.15000000000000036</v>
      </c>
      <c r="V412" s="8">
        <f t="shared" si="75"/>
        <v>3.0000000000000072E-2</v>
      </c>
      <c r="W412" s="8">
        <f t="shared" si="76"/>
        <v>8.7769115597088139E-4</v>
      </c>
      <c r="X412" s="8">
        <f>W412*'Soil resampling and MOM'!$J$26</f>
        <v>6.074829682613022E-4</v>
      </c>
      <c r="Y412" s="8">
        <f t="shared" si="77"/>
        <v>3.0000000000000071</v>
      </c>
      <c r="Z412" s="8">
        <f t="shared" si="78"/>
        <v>8.7769115597088138E-2</v>
      </c>
      <c r="AA412" s="8">
        <f t="shared" si="79"/>
        <v>6.074829682613022E-2</v>
      </c>
    </row>
    <row r="413" spans="1:27" x14ac:dyDescent="0.2">
      <c r="A413" t="s">
        <v>171</v>
      </c>
      <c r="C413" t="s">
        <v>23</v>
      </c>
      <c r="D413" t="s">
        <v>301</v>
      </c>
      <c r="E413" t="s">
        <v>150</v>
      </c>
      <c r="F413" t="s">
        <v>111</v>
      </c>
      <c r="G413">
        <v>2017</v>
      </c>
      <c r="H413">
        <v>0</v>
      </c>
      <c r="I413" t="s">
        <v>300</v>
      </c>
      <c r="J413" s="2" t="s">
        <v>116</v>
      </c>
      <c r="K413" s="2" t="s">
        <v>131</v>
      </c>
      <c r="L413" s="2" t="s">
        <v>135</v>
      </c>
      <c r="M413" s="2"/>
      <c r="N413" s="2"/>
      <c r="O413" s="2"/>
      <c r="Q413" s="10">
        <v>177.62</v>
      </c>
      <c r="R413" s="10">
        <v>0.49</v>
      </c>
      <c r="S413" s="8">
        <v>5</v>
      </c>
      <c r="T413" s="10">
        <v>4.83</v>
      </c>
      <c r="U413" s="8">
        <f t="shared" si="74"/>
        <v>0.16999999999999993</v>
      </c>
      <c r="V413" s="8">
        <f t="shared" si="75"/>
        <v>3.3999999999999989E-2</v>
      </c>
      <c r="W413" s="8">
        <f t="shared" si="76"/>
        <v>2.7586983447809932E-3</v>
      </c>
      <c r="X413" s="8">
        <f>W413*'Soil resampling and MOM'!$J$26</f>
        <v>1.9093985938268905E-3</v>
      </c>
      <c r="Y413" s="8">
        <f t="shared" si="77"/>
        <v>3.399999999999999</v>
      </c>
      <c r="Z413" s="8">
        <f t="shared" si="78"/>
        <v>0.27586983447809932</v>
      </c>
      <c r="AA413" s="8">
        <f t="shared" si="79"/>
        <v>0.19093985938268906</v>
      </c>
    </row>
    <row r="414" spans="1:27" x14ac:dyDescent="0.2">
      <c r="A414" t="s">
        <v>172</v>
      </c>
      <c r="C414" t="s">
        <v>23</v>
      </c>
      <c r="D414" t="s">
        <v>301</v>
      </c>
      <c r="E414" t="s">
        <v>151</v>
      </c>
      <c r="F414" t="s">
        <v>111</v>
      </c>
      <c r="G414">
        <v>2017</v>
      </c>
      <c r="H414">
        <v>0</v>
      </c>
      <c r="I414" t="s">
        <v>300</v>
      </c>
      <c r="J414" s="2" t="s">
        <v>116</v>
      </c>
      <c r="K414" s="2" t="s">
        <v>131</v>
      </c>
      <c r="L414" s="2" t="s">
        <v>134</v>
      </c>
      <c r="M414" s="2"/>
      <c r="N414" s="2"/>
      <c r="O414" s="2"/>
      <c r="Q414" s="10">
        <v>211.48</v>
      </c>
      <c r="R414" s="10">
        <v>0.33</v>
      </c>
      <c r="S414" s="8">
        <v>5</v>
      </c>
      <c r="T414" s="10">
        <v>4.78</v>
      </c>
      <c r="U414" s="8">
        <f t="shared" si="74"/>
        <v>0.21999999999999975</v>
      </c>
      <c r="V414" s="8">
        <f t="shared" si="75"/>
        <v>4.3999999999999949E-2</v>
      </c>
      <c r="W414" s="8">
        <f t="shared" si="76"/>
        <v>1.5604312464535656E-3</v>
      </c>
      <c r="X414" s="8">
        <f>W414*'Soil resampling and MOM'!$J$26</f>
        <v>1.0800329921459807E-3</v>
      </c>
      <c r="Y414" s="8">
        <f t="shared" si="77"/>
        <v>4.399999999999995</v>
      </c>
      <c r="Z414" s="8">
        <f t="shared" si="78"/>
        <v>0.15604312464535655</v>
      </c>
      <c r="AA414" s="8">
        <f t="shared" si="79"/>
        <v>0.10800329921459807</v>
      </c>
    </row>
    <row r="415" spans="1:27" x14ac:dyDescent="0.2">
      <c r="A415" t="s">
        <v>172</v>
      </c>
      <c r="C415" t="s">
        <v>23</v>
      </c>
      <c r="D415" t="s">
        <v>301</v>
      </c>
      <c r="E415" t="s">
        <v>151</v>
      </c>
      <c r="F415" t="s">
        <v>111</v>
      </c>
      <c r="G415">
        <v>2017</v>
      </c>
      <c r="H415">
        <v>0</v>
      </c>
      <c r="I415" t="s">
        <v>300</v>
      </c>
      <c r="J415" s="2" t="s">
        <v>116</v>
      </c>
      <c r="K415" s="2" t="s">
        <v>131</v>
      </c>
      <c r="L415" s="2" t="s">
        <v>135</v>
      </c>
      <c r="M415" s="2"/>
      <c r="N415" s="2"/>
      <c r="O415" s="2"/>
      <c r="Q415" s="10">
        <v>164.83</v>
      </c>
      <c r="R415" s="10">
        <v>0.4</v>
      </c>
      <c r="S415" s="8">
        <v>5</v>
      </c>
      <c r="T415" s="10">
        <v>4.78</v>
      </c>
      <c r="U415" s="8">
        <f t="shared" si="74"/>
        <v>0.21999999999999975</v>
      </c>
      <c r="V415" s="8">
        <f t="shared" si="75"/>
        <v>4.3999999999999949E-2</v>
      </c>
      <c r="W415" s="8">
        <f t="shared" si="76"/>
        <v>2.4267427046047443E-3</v>
      </c>
      <c r="X415" s="8">
        <f>W415*'Soil resampling and MOM'!$J$26</f>
        <v>1.6796396447324568E-3</v>
      </c>
      <c r="Y415" s="8">
        <f t="shared" si="77"/>
        <v>4.399999999999995</v>
      </c>
      <c r="Z415" s="8">
        <f t="shared" si="78"/>
        <v>0.24267427046047443</v>
      </c>
      <c r="AA415" s="8">
        <f t="shared" si="79"/>
        <v>0.16796396447324569</v>
      </c>
    </row>
    <row r="416" spans="1:27" x14ac:dyDescent="0.2">
      <c r="A416" t="s">
        <v>173</v>
      </c>
      <c r="C416" t="s">
        <v>23</v>
      </c>
      <c r="D416" t="s">
        <v>301</v>
      </c>
      <c r="E416" t="s">
        <v>152</v>
      </c>
      <c r="F416" t="s">
        <v>111</v>
      </c>
      <c r="G416">
        <v>2017</v>
      </c>
      <c r="H416">
        <v>0</v>
      </c>
      <c r="I416" t="s">
        <v>300</v>
      </c>
      <c r="J416" s="2" t="s">
        <v>116</v>
      </c>
      <c r="K416" s="2" t="s">
        <v>131</v>
      </c>
      <c r="L416" s="2" t="s">
        <v>134</v>
      </c>
      <c r="M416" s="2"/>
      <c r="N416" s="2"/>
      <c r="O416" s="2"/>
      <c r="Q416" s="10">
        <v>243.21</v>
      </c>
      <c r="R416" s="10">
        <v>0.48</v>
      </c>
      <c r="S416" s="8">
        <v>5</v>
      </c>
      <c r="T416" s="10">
        <v>4.87</v>
      </c>
      <c r="U416" s="8">
        <f t="shared" si="74"/>
        <v>0.12999999999999989</v>
      </c>
      <c r="V416" s="8">
        <f t="shared" si="75"/>
        <v>2.5999999999999978E-2</v>
      </c>
      <c r="W416" s="8">
        <f t="shared" si="76"/>
        <v>1.9736030590847414E-3</v>
      </c>
      <c r="X416" s="8">
        <f>W416*'Soil resampling and MOM'!$J$26</f>
        <v>1.366004700339217E-3</v>
      </c>
      <c r="Y416" s="8">
        <f t="shared" si="77"/>
        <v>2.5999999999999979</v>
      </c>
      <c r="Z416" s="8">
        <f t="shared" si="78"/>
        <v>0.19736030590847414</v>
      </c>
      <c r="AA416" s="8">
        <f t="shared" si="79"/>
        <v>0.1366004700339217</v>
      </c>
    </row>
    <row r="417" spans="1:27" x14ac:dyDescent="0.2">
      <c r="A417" t="s">
        <v>173</v>
      </c>
      <c r="C417" t="s">
        <v>23</v>
      </c>
      <c r="D417" t="s">
        <v>301</v>
      </c>
      <c r="E417" t="s">
        <v>152</v>
      </c>
      <c r="F417" t="s">
        <v>111</v>
      </c>
      <c r="G417">
        <v>2017</v>
      </c>
      <c r="H417">
        <v>0</v>
      </c>
      <c r="I417" t="s">
        <v>300</v>
      </c>
      <c r="J417" s="2" t="s">
        <v>116</v>
      </c>
      <c r="K417" s="2" t="s">
        <v>131</v>
      </c>
      <c r="L417" s="2" t="s">
        <v>135</v>
      </c>
      <c r="M417" s="2"/>
      <c r="N417" s="2"/>
      <c r="O417" s="2"/>
      <c r="Q417" s="10">
        <v>149.66999999999999</v>
      </c>
      <c r="R417" s="10">
        <v>0.04</v>
      </c>
      <c r="S417" s="8">
        <v>5</v>
      </c>
      <c r="T417" s="10">
        <v>4.6900000000000004</v>
      </c>
      <c r="U417" s="8">
        <f t="shared" si="74"/>
        <v>0.30999999999999961</v>
      </c>
      <c r="V417" s="8">
        <f t="shared" si="75"/>
        <v>6.1999999999999923E-2</v>
      </c>
      <c r="W417" s="8">
        <f t="shared" si="76"/>
        <v>2.6725462684572732E-4</v>
      </c>
      <c r="X417" s="8">
        <f>W417*'Soil resampling and MOM'!$J$26</f>
        <v>1.8497695105315086E-4</v>
      </c>
      <c r="Y417" s="8">
        <f t="shared" si="77"/>
        <v>6.1999999999999922</v>
      </c>
      <c r="Z417" s="8">
        <f t="shared" si="78"/>
        <v>2.672546268457273E-2</v>
      </c>
      <c r="AA417" s="8">
        <f t="shared" si="79"/>
        <v>1.8497695105315088E-2</v>
      </c>
    </row>
    <row r="418" spans="1:27" x14ac:dyDescent="0.2">
      <c r="A418" t="s">
        <v>182</v>
      </c>
      <c r="C418" t="s">
        <v>24</v>
      </c>
      <c r="D418" t="s">
        <v>302</v>
      </c>
      <c r="E418" t="s">
        <v>145</v>
      </c>
      <c r="F418" t="s">
        <v>111</v>
      </c>
      <c r="G418">
        <v>2017</v>
      </c>
      <c r="H418">
        <v>0</v>
      </c>
      <c r="I418" t="s">
        <v>300</v>
      </c>
      <c r="J418" s="2" t="s">
        <v>107</v>
      </c>
      <c r="K418" s="2" t="s">
        <v>132</v>
      </c>
      <c r="L418" s="2" t="s">
        <v>134</v>
      </c>
      <c r="M418" s="2"/>
      <c r="N418" s="2"/>
      <c r="O418" s="2"/>
      <c r="Q418" s="10">
        <v>243.19</v>
      </c>
      <c r="R418" s="10">
        <v>0.36</v>
      </c>
      <c r="S418" s="8">
        <v>5</v>
      </c>
      <c r="T418" s="10">
        <v>4.87</v>
      </c>
      <c r="U418" s="8">
        <f t="shared" si="74"/>
        <v>0.12999999999999989</v>
      </c>
      <c r="V418" s="8">
        <f t="shared" si="75"/>
        <v>2.5999999999999978E-2</v>
      </c>
      <c r="W418" s="8">
        <f t="shared" si="76"/>
        <v>1.4803240264813519E-3</v>
      </c>
      <c r="X418" s="8">
        <f>W418*'Soil resampling and MOM'!$J$26</f>
        <v>1.0245877806535045E-3</v>
      </c>
      <c r="Y418" s="8">
        <f t="shared" si="77"/>
        <v>2.5999999999999979</v>
      </c>
      <c r="Z418" s="8">
        <f t="shared" si="78"/>
        <v>0.14803240264813519</v>
      </c>
      <c r="AA418" s="8">
        <f t="shared" si="79"/>
        <v>0.10245877806535045</v>
      </c>
    </row>
    <row r="419" spans="1:27" x14ac:dyDescent="0.2">
      <c r="A419" t="s">
        <v>182</v>
      </c>
      <c r="C419" t="s">
        <v>24</v>
      </c>
      <c r="D419" t="s">
        <v>302</v>
      </c>
      <c r="E419" t="s">
        <v>145</v>
      </c>
      <c r="F419" t="s">
        <v>111</v>
      </c>
      <c r="G419">
        <v>2017</v>
      </c>
      <c r="H419">
        <v>0</v>
      </c>
      <c r="I419" t="s">
        <v>300</v>
      </c>
      <c r="J419" s="2" t="s">
        <v>107</v>
      </c>
      <c r="K419" s="2" t="s">
        <v>132</v>
      </c>
      <c r="L419" s="2" t="s">
        <v>135</v>
      </c>
      <c r="M419" s="2"/>
      <c r="N419" s="2"/>
      <c r="O419" s="2"/>
      <c r="Q419" s="10">
        <v>230.41</v>
      </c>
      <c r="R419" s="10">
        <v>0.47</v>
      </c>
      <c r="S419" s="8">
        <v>5</v>
      </c>
      <c r="T419" s="10">
        <v>4.8899999999999997</v>
      </c>
      <c r="U419" s="8">
        <f t="shared" si="74"/>
        <v>0.11000000000000032</v>
      </c>
      <c r="V419" s="8">
        <f t="shared" si="75"/>
        <v>2.2000000000000065E-2</v>
      </c>
      <c r="W419" s="8">
        <f t="shared" si="76"/>
        <v>2.0398420207456275E-3</v>
      </c>
      <c r="X419" s="8">
        <f>W419*'Soil resampling and MOM'!$J$26</f>
        <v>1.4118511701031629E-3</v>
      </c>
      <c r="Y419" s="8">
        <f t="shared" si="77"/>
        <v>2.2000000000000064</v>
      </c>
      <c r="Z419" s="8">
        <f t="shared" si="78"/>
        <v>0.20398420207456275</v>
      </c>
      <c r="AA419" s="8">
        <f t="shared" si="79"/>
        <v>0.14118511701031627</v>
      </c>
    </row>
    <row r="420" spans="1:27" x14ac:dyDescent="0.2">
      <c r="A420" t="s">
        <v>183</v>
      </c>
      <c r="C420" t="s">
        <v>24</v>
      </c>
      <c r="D420" t="s">
        <v>302</v>
      </c>
      <c r="E420" t="s">
        <v>146</v>
      </c>
      <c r="F420" t="s">
        <v>111</v>
      </c>
      <c r="G420">
        <v>2017</v>
      </c>
      <c r="H420">
        <v>0</v>
      </c>
      <c r="I420" t="s">
        <v>300</v>
      </c>
      <c r="J420" s="2" t="s">
        <v>107</v>
      </c>
      <c r="K420" s="2" t="s">
        <v>132</v>
      </c>
      <c r="L420" s="2" t="s">
        <v>134</v>
      </c>
      <c r="M420" s="2"/>
      <c r="N420" s="2"/>
      <c r="O420" s="2"/>
      <c r="Q420" s="10">
        <v>234.04</v>
      </c>
      <c r="R420" s="10">
        <v>0.35</v>
      </c>
      <c r="S420" s="8">
        <v>5</v>
      </c>
      <c r="T420" s="10">
        <v>4.92</v>
      </c>
      <c r="U420" s="8">
        <f t="shared" si="74"/>
        <v>8.0000000000000071E-2</v>
      </c>
      <c r="V420" s="8">
        <f t="shared" si="75"/>
        <v>1.6000000000000014E-2</v>
      </c>
      <c r="W420" s="8">
        <f t="shared" si="76"/>
        <v>1.4954708596821055E-3</v>
      </c>
      <c r="X420" s="8">
        <f>W420*'Soil resampling and MOM'!$J$26</f>
        <v>1.0350714720180074E-3</v>
      </c>
      <c r="Y420" s="8">
        <f t="shared" si="77"/>
        <v>1.6000000000000014</v>
      </c>
      <c r="Z420" s="8">
        <f t="shared" si="78"/>
        <v>0.14954708596821054</v>
      </c>
      <c r="AA420" s="8">
        <f t="shared" si="79"/>
        <v>0.10350714720180074</v>
      </c>
    </row>
    <row r="421" spans="1:27" x14ac:dyDescent="0.2">
      <c r="A421" t="s">
        <v>183</v>
      </c>
      <c r="C421" t="s">
        <v>24</v>
      </c>
      <c r="D421" t="s">
        <v>302</v>
      </c>
      <c r="E421" t="s">
        <v>146</v>
      </c>
      <c r="F421" t="s">
        <v>111</v>
      </c>
      <c r="G421">
        <v>2017</v>
      </c>
      <c r="H421">
        <v>0</v>
      </c>
      <c r="I421" t="s">
        <v>300</v>
      </c>
      <c r="J421" s="2" t="s">
        <v>107</v>
      </c>
      <c r="K421" s="2" t="s">
        <v>132</v>
      </c>
      <c r="L421" s="2" t="s">
        <v>135</v>
      </c>
      <c r="M421" s="2"/>
      <c r="N421" s="2"/>
      <c r="O421" s="2"/>
      <c r="Q421" s="10">
        <v>340.82</v>
      </c>
      <c r="R421" s="10">
        <v>0.13</v>
      </c>
      <c r="S421" s="8">
        <v>5</v>
      </c>
      <c r="T421" s="10">
        <v>4.92</v>
      </c>
      <c r="U421" s="8">
        <f t="shared" si="74"/>
        <v>8.0000000000000071E-2</v>
      </c>
      <c r="V421" s="8">
        <f t="shared" si="75"/>
        <v>1.6000000000000014E-2</v>
      </c>
      <c r="W421" s="8">
        <f t="shared" si="76"/>
        <v>3.8143301449445455E-4</v>
      </c>
      <c r="X421" s="8">
        <f>W421*'Soil resampling and MOM'!$J$26</f>
        <v>2.6400409558830623E-4</v>
      </c>
      <c r="Y421" s="8">
        <f t="shared" si="77"/>
        <v>1.6000000000000014</v>
      </c>
      <c r="Z421" s="8">
        <f t="shared" si="78"/>
        <v>3.8143301449445458E-2</v>
      </c>
      <c r="AA421" s="8">
        <f t="shared" si="79"/>
        <v>2.6400409558830624E-2</v>
      </c>
    </row>
    <row r="422" spans="1:27" x14ac:dyDescent="0.2">
      <c r="A422" t="s">
        <v>184</v>
      </c>
      <c r="C422" t="s">
        <v>24</v>
      </c>
      <c r="D422" t="s">
        <v>302</v>
      </c>
      <c r="E422" t="s">
        <v>147</v>
      </c>
      <c r="F422" t="s">
        <v>111</v>
      </c>
      <c r="G422">
        <v>2017</v>
      </c>
      <c r="H422">
        <v>0</v>
      </c>
      <c r="I422" t="s">
        <v>300</v>
      </c>
      <c r="J422" s="2" t="s">
        <v>107</v>
      </c>
      <c r="K422" s="2" t="s">
        <v>132</v>
      </c>
      <c r="L422" s="2" t="s">
        <v>134</v>
      </c>
      <c r="M422" s="2"/>
      <c r="N422" s="2"/>
      <c r="O422" s="2"/>
      <c r="Q422" s="10">
        <v>237.83</v>
      </c>
      <c r="R422" s="10">
        <v>1.1499999999999999</v>
      </c>
      <c r="S422" s="8">
        <v>5</v>
      </c>
      <c r="T422" s="10">
        <v>4.87</v>
      </c>
      <c r="U422" s="8">
        <f t="shared" si="74"/>
        <v>0.12999999999999989</v>
      </c>
      <c r="V422" s="8">
        <f t="shared" si="75"/>
        <v>2.5999999999999978E-2</v>
      </c>
      <c r="W422" s="8">
        <f t="shared" si="76"/>
        <v>4.8353866206954539E-3</v>
      </c>
      <c r="X422" s="8">
        <f>W422*'Soil resampling and MOM'!$J$26</f>
        <v>3.3467524391102722E-3</v>
      </c>
      <c r="Y422" s="8">
        <f t="shared" si="77"/>
        <v>2.5999999999999979</v>
      </c>
      <c r="Z422" s="8">
        <f t="shared" si="78"/>
        <v>0.48353866206954538</v>
      </c>
      <c r="AA422" s="8">
        <f t="shared" si="79"/>
        <v>0.33467524391102721</v>
      </c>
    </row>
    <row r="423" spans="1:27" x14ac:dyDescent="0.2">
      <c r="A423" t="s">
        <v>184</v>
      </c>
      <c r="C423" t="s">
        <v>24</v>
      </c>
      <c r="D423" t="s">
        <v>302</v>
      </c>
      <c r="E423" t="s">
        <v>147</v>
      </c>
      <c r="F423" t="s">
        <v>111</v>
      </c>
      <c r="G423">
        <v>2017</v>
      </c>
      <c r="H423">
        <v>0</v>
      </c>
      <c r="I423" t="s">
        <v>300</v>
      </c>
      <c r="J423" s="2" t="s">
        <v>107</v>
      </c>
      <c r="K423" s="2" t="s">
        <v>132</v>
      </c>
      <c r="L423" s="2" t="s">
        <v>135</v>
      </c>
      <c r="M423" s="2"/>
      <c r="N423" s="2"/>
      <c r="O423" s="2"/>
      <c r="Q423" s="10">
        <v>235.06</v>
      </c>
      <c r="R423" s="10">
        <v>0.49</v>
      </c>
      <c r="S423" s="8">
        <v>5</v>
      </c>
      <c r="T423" s="10">
        <v>4.91</v>
      </c>
      <c r="U423" s="8">
        <f t="shared" si="74"/>
        <v>8.9999999999999858E-2</v>
      </c>
      <c r="V423" s="8">
        <f t="shared" si="75"/>
        <v>1.7999999999999971E-2</v>
      </c>
      <c r="W423" s="8">
        <f t="shared" si="76"/>
        <v>2.0845741512805242E-3</v>
      </c>
      <c r="X423" s="8">
        <f>W423*'Soil resampling and MOM'!$J$26</f>
        <v>1.4428119553966318E-3</v>
      </c>
      <c r="Y423" s="8">
        <f t="shared" si="77"/>
        <v>1.7999999999999972</v>
      </c>
      <c r="Z423" s="8">
        <f t="shared" si="78"/>
        <v>0.20845741512805241</v>
      </c>
      <c r="AA423" s="8">
        <f t="shared" si="79"/>
        <v>0.14428119553966318</v>
      </c>
    </row>
    <row r="424" spans="1:27" x14ac:dyDescent="0.2">
      <c r="A424" t="s">
        <v>185</v>
      </c>
      <c r="C424" t="s">
        <v>24</v>
      </c>
      <c r="D424" t="s">
        <v>302</v>
      </c>
      <c r="E424" t="s">
        <v>148</v>
      </c>
      <c r="F424" t="s">
        <v>111</v>
      </c>
      <c r="G424">
        <v>2017</v>
      </c>
      <c r="H424">
        <v>0</v>
      </c>
      <c r="I424" t="s">
        <v>300</v>
      </c>
      <c r="J424" s="2" t="s">
        <v>107</v>
      </c>
      <c r="K424" s="2" t="s">
        <v>132</v>
      </c>
      <c r="L424" s="2" t="s">
        <v>134</v>
      </c>
      <c r="M424" s="2"/>
      <c r="N424" s="2"/>
      <c r="O424" s="2"/>
      <c r="Q424" s="10">
        <v>69.98</v>
      </c>
      <c r="R424" s="10">
        <v>1.25</v>
      </c>
      <c r="S424" s="8">
        <v>5</v>
      </c>
      <c r="T424" s="10">
        <v>4.04</v>
      </c>
      <c r="U424" s="8">
        <f t="shared" si="74"/>
        <v>0.96</v>
      </c>
      <c r="V424" s="8">
        <f t="shared" si="75"/>
        <v>0.192</v>
      </c>
      <c r="W424" s="8">
        <f t="shared" si="76"/>
        <v>1.7862246356101744E-2</v>
      </c>
      <c r="X424" s="8">
        <f>W424*'Soil resampling and MOM'!$J$26</f>
        <v>1.2363130655243054E-2</v>
      </c>
      <c r="Y424" s="8">
        <f t="shared" si="77"/>
        <v>19.2</v>
      </c>
      <c r="Z424" s="8">
        <f t="shared" si="78"/>
        <v>1.7862246356101743</v>
      </c>
      <c r="AA424" s="8">
        <f t="shared" si="79"/>
        <v>1.2363130655243055</v>
      </c>
    </row>
    <row r="425" spans="1:27" x14ac:dyDescent="0.2">
      <c r="A425" t="s">
        <v>185</v>
      </c>
      <c r="C425" t="s">
        <v>24</v>
      </c>
      <c r="D425" t="s">
        <v>302</v>
      </c>
      <c r="E425" t="s">
        <v>148</v>
      </c>
      <c r="F425" t="s">
        <v>111</v>
      </c>
      <c r="G425">
        <v>2017</v>
      </c>
      <c r="H425">
        <v>0</v>
      </c>
      <c r="I425" t="s">
        <v>300</v>
      </c>
      <c r="J425" s="2" t="s">
        <v>107</v>
      </c>
      <c r="K425" s="2" t="s">
        <v>132</v>
      </c>
      <c r="L425" s="2" t="s">
        <v>135</v>
      </c>
      <c r="M425" s="2"/>
      <c r="N425" s="2"/>
      <c r="O425" s="2"/>
      <c r="Q425" s="10">
        <v>60.27</v>
      </c>
      <c r="R425" s="10">
        <v>6.01</v>
      </c>
      <c r="S425" s="8">
        <v>5</v>
      </c>
      <c r="T425" s="10">
        <v>3.9</v>
      </c>
      <c r="U425" s="8">
        <f t="shared" si="74"/>
        <v>1.1000000000000001</v>
      </c>
      <c r="V425" s="8">
        <f t="shared" si="75"/>
        <v>0.22000000000000003</v>
      </c>
      <c r="W425" s="8">
        <f t="shared" si="76"/>
        <v>9.9717935954869746E-2</v>
      </c>
      <c r="X425" s="8">
        <f>W425*'Soil resampling and MOM'!$J$26</f>
        <v>6.9018523555413866E-2</v>
      </c>
      <c r="Y425" s="8">
        <f t="shared" si="77"/>
        <v>22.000000000000004</v>
      </c>
      <c r="Z425" s="8">
        <f t="shared" si="78"/>
        <v>9.9717935954869752</v>
      </c>
      <c r="AA425" s="8">
        <f t="shared" si="79"/>
        <v>6.9018523555413864</v>
      </c>
    </row>
    <row r="426" spans="1:27" x14ac:dyDescent="0.2">
      <c r="A426" t="s">
        <v>178</v>
      </c>
      <c r="C426" t="s">
        <v>23</v>
      </c>
      <c r="D426" t="s">
        <v>302</v>
      </c>
      <c r="E426" t="s">
        <v>149</v>
      </c>
      <c r="F426" t="s">
        <v>111</v>
      </c>
      <c r="G426">
        <v>2017</v>
      </c>
      <c r="H426">
        <v>0</v>
      </c>
      <c r="I426" t="s">
        <v>300</v>
      </c>
      <c r="J426" s="2" t="s">
        <v>116</v>
      </c>
      <c r="K426" s="2" t="s">
        <v>132</v>
      </c>
      <c r="L426" s="2" t="s">
        <v>134</v>
      </c>
      <c r="M426" s="2"/>
      <c r="N426" s="2"/>
      <c r="O426" s="2"/>
      <c r="Q426" s="10">
        <v>293.81</v>
      </c>
      <c r="R426" s="10">
        <v>0.48</v>
      </c>
      <c r="S426" s="8">
        <v>5</v>
      </c>
      <c r="T426" s="10">
        <v>4.87</v>
      </c>
      <c r="U426" s="8">
        <f t="shared" si="74"/>
        <v>0.12999999999999989</v>
      </c>
      <c r="V426" s="8">
        <f t="shared" si="75"/>
        <v>2.5999999999999978E-2</v>
      </c>
      <c r="W426" s="8">
        <f t="shared" si="76"/>
        <v>1.6337088594670023E-3</v>
      </c>
      <c r="X426" s="8">
        <f>W426*'Soil resampling and MOM'!$J$26</f>
        <v>1.1307511765069297E-3</v>
      </c>
      <c r="Y426" s="8">
        <f t="shared" si="77"/>
        <v>2.5999999999999979</v>
      </c>
      <c r="Z426" s="8">
        <f t="shared" si="78"/>
        <v>0.16337088594670024</v>
      </c>
      <c r="AA426" s="8">
        <f t="shared" si="79"/>
        <v>0.11307511765069296</v>
      </c>
    </row>
    <row r="427" spans="1:27" x14ac:dyDescent="0.2">
      <c r="A427" t="s">
        <v>178</v>
      </c>
      <c r="C427" t="s">
        <v>23</v>
      </c>
      <c r="D427" t="s">
        <v>302</v>
      </c>
      <c r="E427" t="s">
        <v>149</v>
      </c>
      <c r="F427" t="s">
        <v>111</v>
      </c>
      <c r="G427">
        <v>2017</v>
      </c>
      <c r="H427">
        <v>0</v>
      </c>
      <c r="I427" t="s">
        <v>300</v>
      </c>
      <c r="J427" s="2" t="s">
        <v>116</v>
      </c>
      <c r="K427" s="2" t="s">
        <v>132</v>
      </c>
      <c r="L427" s="2" t="s">
        <v>135</v>
      </c>
      <c r="M427" s="2"/>
      <c r="N427" s="2"/>
      <c r="O427" s="2"/>
      <c r="Q427" s="10">
        <v>214.01</v>
      </c>
      <c r="R427" s="10">
        <v>0.28999999999999998</v>
      </c>
      <c r="S427" s="8">
        <v>5</v>
      </c>
      <c r="T427" s="10">
        <v>4.9000000000000004</v>
      </c>
      <c r="U427" s="8">
        <f t="shared" si="74"/>
        <v>9.9999999999999645E-2</v>
      </c>
      <c r="V427" s="8">
        <f t="shared" si="75"/>
        <v>1.9999999999999928E-2</v>
      </c>
      <c r="W427" s="8">
        <f t="shared" si="76"/>
        <v>1.3550768655670295E-3</v>
      </c>
      <c r="X427" s="8">
        <f>W427*'Soil resampling and MOM'!$J$26</f>
        <v>9.3789952298914468E-4</v>
      </c>
      <c r="Y427" s="8">
        <f t="shared" si="77"/>
        <v>1.9999999999999927</v>
      </c>
      <c r="Z427" s="8">
        <f t="shared" si="78"/>
        <v>0.13550768655670295</v>
      </c>
      <c r="AA427" s="8">
        <f t="shared" si="79"/>
        <v>9.3789952298914472E-2</v>
      </c>
    </row>
    <row r="428" spans="1:27" x14ac:dyDescent="0.2">
      <c r="A428" t="s">
        <v>179</v>
      </c>
      <c r="C428" t="s">
        <v>23</v>
      </c>
      <c r="D428" t="s">
        <v>302</v>
      </c>
      <c r="E428" t="s">
        <v>150</v>
      </c>
      <c r="F428" t="s">
        <v>111</v>
      </c>
      <c r="G428">
        <v>2017</v>
      </c>
      <c r="H428">
        <v>0</v>
      </c>
      <c r="I428" t="s">
        <v>300</v>
      </c>
      <c r="J428" t="s">
        <v>116</v>
      </c>
      <c r="K428" s="2" t="s">
        <v>132</v>
      </c>
      <c r="L428" s="2" t="s">
        <v>134</v>
      </c>
      <c r="M428" s="2"/>
      <c r="N428" s="2"/>
      <c r="O428" s="2"/>
      <c r="Q428" s="10">
        <v>248.72</v>
      </c>
      <c r="R428" s="10">
        <v>0.25</v>
      </c>
      <c r="S428" s="8">
        <v>5</v>
      </c>
      <c r="T428" s="10">
        <v>4.92</v>
      </c>
      <c r="U428" s="8">
        <f t="shared" si="74"/>
        <v>8.0000000000000071E-2</v>
      </c>
      <c r="V428" s="8">
        <f t="shared" si="75"/>
        <v>1.6000000000000014E-2</v>
      </c>
      <c r="W428" s="8">
        <f t="shared" si="76"/>
        <v>1.0051463493084593E-3</v>
      </c>
      <c r="X428" s="8">
        <f>W428*'Soil resampling and MOM'!$J$26</f>
        <v>6.9569948798159289E-4</v>
      </c>
      <c r="Y428" s="8">
        <f t="shared" si="77"/>
        <v>1.6000000000000014</v>
      </c>
      <c r="Z428" s="8">
        <f t="shared" si="78"/>
        <v>0.10051463493084593</v>
      </c>
      <c r="AA428" s="8">
        <f t="shared" si="79"/>
        <v>6.9569948798159295E-2</v>
      </c>
    </row>
    <row r="429" spans="1:27" x14ac:dyDescent="0.2">
      <c r="A429" t="s">
        <v>179</v>
      </c>
      <c r="C429" t="s">
        <v>23</v>
      </c>
      <c r="D429" t="s">
        <v>302</v>
      </c>
      <c r="E429" t="s">
        <v>150</v>
      </c>
      <c r="F429" t="s">
        <v>111</v>
      </c>
      <c r="G429">
        <v>2017</v>
      </c>
      <c r="H429">
        <v>0</v>
      </c>
      <c r="I429" t="s">
        <v>300</v>
      </c>
      <c r="J429" t="s">
        <v>116</v>
      </c>
      <c r="K429" s="2" t="s">
        <v>132</v>
      </c>
      <c r="L429" s="2" t="s">
        <v>135</v>
      </c>
      <c r="M429" s="2"/>
      <c r="N429" s="2"/>
      <c r="O429" s="2"/>
      <c r="Q429" s="10">
        <v>253.53</v>
      </c>
      <c r="R429" s="10">
        <v>0.17</v>
      </c>
      <c r="S429" s="8">
        <v>5</v>
      </c>
      <c r="T429" s="10">
        <v>4.91</v>
      </c>
      <c r="U429" s="8">
        <f t="shared" si="74"/>
        <v>8.9999999999999858E-2</v>
      </c>
      <c r="V429" s="8">
        <f t="shared" si="75"/>
        <v>1.7999999999999971E-2</v>
      </c>
      <c r="W429" s="8">
        <f t="shared" si="76"/>
        <v>6.70532086932513E-4</v>
      </c>
      <c r="X429" s="8">
        <f>W429*'Soil resampling and MOM'!$J$26</f>
        <v>4.6410040674686081E-4</v>
      </c>
      <c r="Y429" s="8">
        <f t="shared" si="77"/>
        <v>1.7999999999999972</v>
      </c>
      <c r="Z429" s="8">
        <f t="shared" si="78"/>
        <v>6.7053208693251293E-2</v>
      </c>
      <c r="AA429" s="8">
        <f t="shared" si="79"/>
        <v>4.6410040674686077E-2</v>
      </c>
    </row>
    <row r="430" spans="1:27" x14ac:dyDescent="0.2">
      <c r="A430" t="s">
        <v>7</v>
      </c>
      <c r="C430" t="s">
        <v>23</v>
      </c>
      <c r="D430" t="s">
        <v>302</v>
      </c>
      <c r="E430" t="s">
        <v>151</v>
      </c>
      <c r="F430" t="s">
        <v>111</v>
      </c>
      <c r="G430">
        <v>2017</v>
      </c>
      <c r="H430">
        <v>0</v>
      </c>
      <c r="I430" t="s">
        <v>300</v>
      </c>
      <c r="J430" s="2" t="s">
        <v>116</v>
      </c>
      <c r="K430" s="2" t="s">
        <v>132</v>
      </c>
      <c r="L430" s="2" t="s">
        <v>134</v>
      </c>
      <c r="M430" s="2"/>
      <c r="N430" s="2"/>
      <c r="O430" s="2"/>
      <c r="Q430" s="10">
        <v>212.16</v>
      </c>
      <c r="R430" s="10">
        <v>0.54</v>
      </c>
      <c r="S430" s="8">
        <v>5</v>
      </c>
      <c r="T430" s="10">
        <v>4.8499999999999996</v>
      </c>
      <c r="U430" s="8">
        <f t="shared" si="74"/>
        <v>0.15000000000000036</v>
      </c>
      <c r="V430" s="8">
        <f t="shared" si="75"/>
        <v>3.0000000000000072E-2</v>
      </c>
      <c r="W430" s="8">
        <f t="shared" si="76"/>
        <v>2.5452488687782806E-3</v>
      </c>
      <c r="X430" s="8">
        <f>W430*'Soil resampling and MOM'!$J$26</f>
        <v>1.7616622057206291E-3</v>
      </c>
      <c r="Y430" s="8">
        <f t="shared" si="77"/>
        <v>3.0000000000000071</v>
      </c>
      <c r="Z430" s="8">
        <f t="shared" si="78"/>
        <v>0.25452488687782804</v>
      </c>
      <c r="AA430" s="8">
        <f t="shared" si="79"/>
        <v>0.17616622057206291</v>
      </c>
    </row>
    <row r="431" spans="1:27" x14ac:dyDescent="0.2">
      <c r="A431" t="s">
        <v>7</v>
      </c>
      <c r="C431" t="s">
        <v>23</v>
      </c>
      <c r="D431" t="s">
        <v>302</v>
      </c>
      <c r="E431" t="s">
        <v>151</v>
      </c>
      <c r="F431" t="s">
        <v>111</v>
      </c>
      <c r="G431">
        <v>2017</v>
      </c>
      <c r="H431">
        <v>0</v>
      </c>
      <c r="I431" t="s">
        <v>300</v>
      </c>
      <c r="J431" s="2" t="s">
        <v>116</v>
      </c>
      <c r="K431" s="2" t="s">
        <v>132</v>
      </c>
      <c r="L431" s="2" t="s">
        <v>135</v>
      </c>
      <c r="M431" s="2"/>
      <c r="N431" s="2"/>
      <c r="O431" s="2"/>
      <c r="Q431" s="10">
        <v>223.15</v>
      </c>
      <c r="R431" s="10">
        <v>0.22</v>
      </c>
      <c r="S431" s="8">
        <v>5</v>
      </c>
      <c r="T431" s="10">
        <v>4.84</v>
      </c>
      <c r="U431" s="8">
        <f t="shared" si="74"/>
        <v>0.16000000000000014</v>
      </c>
      <c r="V431" s="8">
        <f t="shared" si="75"/>
        <v>3.2000000000000028E-2</v>
      </c>
      <c r="W431" s="8">
        <f t="shared" si="76"/>
        <v>9.8588393457315704E-4</v>
      </c>
      <c r="X431" s="8">
        <f>W431*'Soil resampling and MOM'!$J$26</f>
        <v>6.8236724827554543E-4</v>
      </c>
      <c r="Y431" s="8">
        <f t="shared" si="77"/>
        <v>3.2000000000000028</v>
      </c>
      <c r="Z431" s="8">
        <f t="shared" si="78"/>
        <v>9.8588393457315709E-2</v>
      </c>
      <c r="AA431" s="8">
        <f t="shared" si="79"/>
        <v>6.8236724827554537E-2</v>
      </c>
    </row>
    <row r="432" spans="1:27" x14ac:dyDescent="0.2">
      <c r="A432" t="s">
        <v>8</v>
      </c>
      <c r="C432" t="s">
        <v>23</v>
      </c>
      <c r="D432" t="s">
        <v>302</v>
      </c>
      <c r="E432" t="s">
        <v>152</v>
      </c>
      <c r="F432" t="s">
        <v>111</v>
      </c>
      <c r="G432">
        <v>2017</v>
      </c>
      <c r="H432">
        <v>0</v>
      </c>
      <c r="I432" t="s">
        <v>300</v>
      </c>
      <c r="J432" s="2" t="s">
        <v>116</v>
      </c>
      <c r="K432" s="2" t="s">
        <v>132</v>
      </c>
      <c r="L432" s="2" t="s">
        <v>134</v>
      </c>
      <c r="M432" s="2"/>
      <c r="N432" s="2"/>
      <c r="O432" s="2"/>
      <c r="Q432" s="10">
        <v>230.35</v>
      </c>
      <c r="R432" s="10">
        <v>0.26</v>
      </c>
      <c r="S432" s="8">
        <v>5</v>
      </c>
      <c r="T432" s="10">
        <v>4.87</v>
      </c>
      <c r="U432" s="8">
        <f t="shared" si="74"/>
        <v>0.12999999999999989</v>
      </c>
      <c r="V432" s="8">
        <f t="shared" si="75"/>
        <v>2.5999999999999978E-2</v>
      </c>
      <c r="W432" s="8">
        <f t="shared" si="76"/>
        <v>1.1287171695246365E-3</v>
      </c>
      <c r="X432" s="8">
        <f>W432*'Soil resampling and MOM'!$J$26</f>
        <v>7.8122748737492103E-4</v>
      </c>
      <c r="Y432" s="8">
        <f t="shared" si="77"/>
        <v>2.5999999999999979</v>
      </c>
      <c r="Z432" s="8">
        <f t="shared" si="78"/>
        <v>0.11287171695246365</v>
      </c>
      <c r="AA432" s="8">
        <f t="shared" si="79"/>
        <v>7.8122748737492101E-2</v>
      </c>
    </row>
    <row r="433" spans="1:27" x14ac:dyDescent="0.2">
      <c r="A433" t="s">
        <v>8</v>
      </c>
      <c r="C433" t="s">
        <v>23</v>
      </c>
      <c r="D433" t="s">
        <v>302</v>
      </c>
      <c r="E433" t="s">
        <v>152</v>
      </c>
      <c r="F433" t="s">
        <v>111</v>
      </c>
      <c r="G433">
        <v>2017</v>
      </c>
      <c r="H433">
        <v>0</v>
      </c>
      <c r="I433" t="s">
        <v>300</v>
      </c>
      <c r="J433" s="2" t="s">
        <v>116</v>
      </c>
      <c r="K433" s="2" t="s">
        <v>132</v>
      </c>
      <c r="L433" s="2" t="s">
        <v>135</v>
      </c>
      <c r="M433" s="2"/>
      <c r="N433" s="2"/>
      <c r="O433" s="2"/>
      <c r="Q433" s="10">
        <v>239.68</v>
      </c>
      <c r="R433" s="10">
        <v>0.24</v>
      </c>
      <c r="S433" s="8">
        <v>5</v>
      </c>
      <c r="T433" s="10">
        <v>4.82</v>
      </c>
      <c r="U433" s="8">
        <f t="shared" si="74"/>
        <v>0.17999999999999972</v>
      </c>
      <c r="V433" s="8">
        <f t="shared" si="75"/>
        <v>3.5999999999999942E-2</v>
      </c>
      <c r="W433" s="8">
        <f t="shared" si="76"/>
        <v>1.0013351134846461E-3</v>
      </c>
      <c r="X433" s="8">
        <f>W433*'Soil resampling and MOM'!$J$26</f>
        <v>6.9306158872142222E-4</v>
      </c>
      <c r="Y433" s="8">
        <f t="shared" si="77"/>
        <v>3.5999999999999943</v>
      </c>
      <c r="Z433" s="8">
        <f t="shared" si="78"/>
        <v>0.1001335113484646</v>
      </c>
      <c r="AA433" s="8">
        <f t="shared" si="79"/>
        <v>6.9306158872142226E-2</v>
      </c>
    </row>
    <row r="434" spans="1:27" x14ac:dyDescent="0.2">
      <c r="A434" t="s">
        <v>182</v>
      </c>
      <c r="C434" t="s">
        <v>24</v>
      </c>
      <c r="D434" t="s">
        <v>302</v>
      </c>
      <c r="E434" t="s">
        <v>145</v>
      </c>
      <c r="F434" t="s">
        <v>111</v>
      </c>
      <c r="G434">
        <v>2017</v>
      </c>
      <c r="H434">
        <v>0</v>
      </c>
      <c r="I434" t="s">
        <v>300</v>
      </c>
      <c r="J434" s="2" t="s">
        <v>107</v>
      </c>
      <c r="K434" s="2" t="s">
        <v>131</v>
      </c>
      <c r="L434" s="2" t="s">
        <v>134</v>
      </c>
      <c r="M434" s="2"/>
      <c r="N434" s="2"/>
      <c r="O434" s="2"/>
      <c r="Q434" s="10">
        <v>162.75</v>
      </c>
      <c r="R434" s="10">
        <v>2</v>
      </c>
      <c r="S434" s="8">
        <v>5</v>
      </c>
      <c r="T434" s="10">
        <v>4.7</v>
      </c>
      <c r="U434" s="8">
        <f t="shared" si="74"/>
        <v>0.29999999999999982</v>
      </c>
      <c r="V434" s="8">
        <f t="shared" si="75"/>
        <v>5.9999999999999963E-2</v>
      </c>
      <c r="W434" s="8">
        <f t="shared" si="76"/>
        <v>1.2288786482334869E-2</v>
      </c>
      <c r="X434" s="8">
        <f>W434*'Soil resampling and MOM'!$J$26</f>
        <v>8.5055300350614701E-3</v>
      </c>
      <c r="Y434" s="8">
        <f t="shared" si="77"/>
        <v>5.9999999999999964</v>
      </c>
      <c r="Z434" s="8">
        <f t="shared" si="78"/>
        <v>1.228878648233487</v>
      </c>
      <c r="AA434" s="8">
        <f t="shared" si="79"/>
        <v>0.85055300350614704</v>
      </c>
    </row>
    <row r="435" spans="1:27" x14ac:dyDescent="0.2">
      <c r="A435" t="s">
        <v>182</v>
      </c>
      <c r="C435" t="s">
        <v>24</v>
      </c>
      <c r="D435" t="s">
        <v>302</v>
      </c>
      <c r="E435" t="s">
        <v>145</v>
      </c>
      <c r="F435" t="s">
        <v>111</v>
      </c>
      <c r="G435">
        <v>2017</v>
      </c>
      <c r="H435">
        <v>0</v>
      </c>
      <c r="I435" t="s">
        <v>300</v>
      </c>
      <c r="J435" s="2" t="s">
        <v>107</v>
      </c>
      <c r="K435" s="2" t="s">
        <v>131</v>
      </c>
      <c r="L435" s="2" t="s">
        <v>135</v>
      </c>
      <c r="M435" s="2"/>
      <c r="N435" s="2"/>
      <c r="O435" s="2"/>
      <c r="Q435" s="10">
        <v>163.81</v>
      </c>
      <c r="R435" s="10">
        <v>4.38</v>
      </c>
      <c r="S435" s="8">
        <v>5</v>
      </c>
      <c r="T435" s="10">
        <v>4.83</v>
      </c>
      <c r="U435" s="8">
        <f t="shared" si="74"/>
        <v>0.16999999999999993</v>
      </c>
      <c r="V435" s="8">
        <f t="shared" si="75"/>
        <v>3.3999999999999989E-2</v>
      </c>
      <c r="W435" s="8">
        <f t="shared" si="76"/>
        <v>2.6738294365423354E-2</v>
      </c>
      <c r="X435" s="8">
        <f>W435*'Soil resampling and MOM'!$J$26</f>
        <v>1.8506576392904563E-2</v>
      </c>
      <c r="Y435" s="8">
        <f t="shared" si="77"/>
        <v>3.399999999999999</v>
      </c>
      <c r="Z435" s="8">
        <f t="shared" si="78"/>
        <v>2.6738294365423352</v>
      </c>
      <c r="AA435" s="8">
        <f t="shared" si="79"/>
        <v>1.8506576392904563</v>
      </c>
    </row>
    <row r="436" spans="1:27" x14ac:dyDescent="0.2">
      <c r="A436" t="s">
        <v>183</v>
      </c>
      <c r="C436" t="s">
        <v>24</v>
      </c>
      <c r="D436" t="s">
        <v>302</v>
      </c>
      <c r="E436" t="s">
        <v>146</v>
      </c>
      <c r="F436" t="s">
        <v>111</v>
      </c>
      <c r="G436">
        <v>2017</v>
      </c>
      <c r="H436">
        <v>0</v>
      </c>
      <c r="I436" t="s">
        <v>300</v>
      </c>
      <c r="J436" s="2" t="s">
        <v>107</v>
      </c>
      <c r="K436" s="2" t="s">
        <v>131</v>
      </c>
      <c r="L436" s="2" t="s">
        <v>134</v>
      </c>
      <c r="M436" s="2"/>
      <c r="N436" s="2"/>
      <c r="O436" s="2"/>
      <c r="Q436" s="10">
        <v>218.73</v>
      </c>
      <c r="R436" s="10">
        <v>7.0000000000000007E-2</v>
      </c>
      <c r="S436" s="8">
        <v>5</v>
      </c>
      <c r="T436" s="10">
        <v>4.84</v>
      </c>
      <c r="U436" s="8">
        <f t="shared" si="74"/>
        <v>0.16000000000000014</v>
      </c>
      <c r="V436" s="8">
        <f t="shared" si="75"/>
        <v>3.2000000000000028E-2</v>
      </c>
      <c r="W436" s="8">
        <f t="shared" si="76"/>
        <v>3.2002925981804056E-4</v>
      </c>
      <c r="X436" s="8">
        <f>W436*'Soil resampling and MOM'!$J$26</f>
        <v>2.2150425393050293E-4</v>
      </c>
      <c r="Y436" s="8">
        <f t="shared" si="77"/>
        <v>3.2000000000000028</v>
      </c>
      <c r="Z436" s="8">
        <f t="shared" si="78"/>
        <v>3.2002925981804056E-2</v>
      </c>
      <c r="AA436" s="8">
        <f t="shared" si="79"/>
        <v>2.2150425393050292E-2</v>
      </c>
    </row>
    <row r="437" spans="1:27" x14ac:dyDescent="0.2">
      <c r="A437" t="s">
        <v>183</v>
      </c>
      <c r="C437" t="s">
        <v>24</v>
      </c>
      <c r="D437" t="s">
        <v>302</v>
      </c>
      <c r="E437" t="s">
        <v>146</v>
      </c>
      <c r="F437" t="s">
        <v>111</v>
      </c>
      <c r="G437">
        <v>2017</v>
      </c>
      <c r="H437">
        <v>0</v>
      </c>
      <c r="I437" t="s">
        <v>300</v>
      </c>
      <c r="J437" s="2" t="s">
        <v>107</v>
      </c>
      <c r="K437" s="2" t="s">
        <v>131</v>
      </c>
      <c r="L437" s="2" t="s">
        <v>135</v>
      </c>
      <c r="M437" s="2"/>
      <c r="N437" s="2"/>
      <c r="O437" s="2"/>
      <c r="Q437" s="10">
        <v>204.13</v>
      </c>
      <c r="R437" s="10">
        <v>1.1499999999999999</v>
      </c>
      <c r="S437" s="8">
        <v>5</v>
      </c>
      <c r="T437" s="10">
        <v>4.8499999999999996</v>
      </c>
      <c r="U437" s="8">
        <f t="shared" si="74"/>
        <v>0.15000000000000036</v>
      </c>
      <c r="V437" s="8">
        <f t="shared" si="75"/>
        <v>3.0000000000000072E-2</v>
      </c>
      <c r="W437" s="8">
        <f t="shared" si="76"/>
        <v>5.6336648214373192E-3</v>
      </c>
      <c r="X437" s="8">
        <f>W437*'Soil resampling and MOM'!$J$26</f>
        <v>3.8992707225473777E-3</v>
      </c>
      <c r="Y437" s="8">
        <f t="shared" si="77"/>
        <v>3.0000000000000071</v>
      </c>
      <c r="Z437" s="8">
        <f t="shared" si="78"/>
        <v>0.56336648214373197</v>
      </c>
      <c r="AA437" s="8">
        <f t="shared" si="79"/>
        <v>0.38992707225473777</v>
      </c>
    </row>
    <row r="438" spans="1:27" x14ac:dyDescent="0.2">
      <c r="A438" t="s">
        <v>184</v>
      </c>
      <c r="C438" t="s">
        <v>24</v>
      </c>
      <c r="D438" t="s">
        <v>302</v>
      </c>
      <c r="E438" t="s">
        <v>147</v>
      </c>
      <c r="F438" t="s">
        <v>111</v>
      </c>
      <c r="G438">
        <v>2017</v>
      </c>
      <c r="H438">
        <v>0</v>
      </c>
      <c r="I438" t="s">
        <v>300</v>
      </c>
      <c r="J438" s="2" t="s">
        <v>107</v>
      </c>
      <c r="K438" s="2" t="s">
        <v>131</v>
      </c>
      <c r="L438" s="2" t="s">
        <v>134</v>
      </c>
      <c r="M438" s="2"/>
      <c r="N438" s="2"/>
      <c r="O438" s="2"/>
      <c r="Q438" s="10">
        <v>161.9</v>
      </c>
      <c r="R438" s="10">
        <v>0.18</v>
      </c>
      <c r="S438" s="8">
        <v>5</v>
      </c>
      <c r="T438" s="10">
        <v>4.74</v>
      </c>
      <c r="U438" s="8">
        <f t="shared" si="74"/>
        <v>0.25999999999999979</v>
      </c>
      <c r="V438" s="8">
        <f t="shared" si="75"/>
        <v>5.1999999999999956E-2</v>
      </c>
      <c r="W438" s="8">
        <f t="shared" si="76"/>
        <v>1.1117974058060531E-3</v>
      </c>
      <c r="X438" s="8">
        <f>W438*'Soil resampling and MOM'!$J$26</f>
        <v>7.6951668430242672E-4</v>
      </c>
      <c r="Y438" s="8">
        <f t="shared" si="77"/>
        <v>5.1999999999999957</v>
      </c>
      <c r="Z438" s="8">
        <f t="shared" si="78"/>
        <v>0.11117974058060531</v>
      </c>
      <c r="AA438" s="8">
        <f t="shared" si="79"/>
        <v>7.6951668430242676E-2</v>
      </c>
    </row>
    <row r="439" spans="1:27" x14ac:dyDescent="0.2">
      <c r="A439" t="s">
        <v>184</v>
      </c>
      <c r="C439" t="s">
        <v>24</v>
      </c>
      <c r="D439" t="s">
        <v>302</v>
      </c>
      <c r="E439" t="s">
        <v>147</v>
      </c>
      <c r="F439" t="s">
        <v>111</v>
      </c>
      <c r="G439">
        <v>2017</v>
      </c>
      <c r="H439">
        <v>0</v>
      </c>
      <c r="I439" t="s">
        <v>300</v>
      </c>
      <c r="J439" s="2" t="s">
        <v>107</v>
      </c>
      <c r="K439" s="2" t="s">
        <v>131</v>
      </c>
      <c r="L439" s="2" t="s">
        <v>135</v>
      </c>
      <c r="M439" s="2"/>
      <c r="N439" s="2"/>
      <c r="O439" s="2"/>
      <c r="Q439" s="10">
        <v>176.14</v>
      </c>
      <c r="R439" s="10">
        <v>0.75</v>
      </c>
      <c r="S439" s="8">
        <v>5</v>
      </c>
      <c r="T439" s="10">
        <v>4.8</v>
      </c>
      <c r="U439" s="8">
        <f t="shared" si="74"/>
        <v>0.20000000000000018</v>
      </c>
      <c r="V439" s="8">
        <f t="shared" si="75"/>
        <v>4.0000000000000036E-2</v>
      </c>
      <c r="W439" s="8">
        <f t="shared" si="76"/>
        <v>4.257976609515159E-3</v>
      </c>
      <c r="X439" s="8">
        <f>W439*'Soil resampling and MOM'!$J$26</f>
        <v>2.9471053136842593E-3</v>
      </c>
      <c r="Y439" s="8">
        <f t="shared" si="77"/>
        <v>4.0000000000000036</v>
      </c>
      <c r="Z439" s="8">
        <f t="shared" si="78"/>
        <v>0.42579766095151589</v>
      </c>
      <c r="AA439" s="8">
        <f t="shared" si="79"/>
        <v>0.29471053136842595</v>
      </c>
    </row>
    <row r="440" spans="1:27" x14ac:dyDescent="0.2">
      <c r="A440" t="s">
        <v>185</v>
      </c>
      <c r="C440" t="s">
        <v>24</v>
      </c>
      <c r="D440" t="s">
        <v>302</v>
      </c>
      <c r="E440" t="s">
        <v>148</v>
      </c>
      <c r="F440" t="s">
        <v>111</v>
      </c>
      <c r="G440">
        <v>2017</v>
      </c>
      <c r="H440">
        <v>0</v>
      </c>
      <c r="I440" t="s">
        <v>300</v>
      </c>
      <c r="J440" s="2" t="s">
        <v>107</v>
      </c>
      <c r="K440" s="2" t="s">
        <v>131</v>
      </c>
      <c r="L440" s="2" t="s">
        <v>134</v>
      </c>
      <c r="M440" s="2"/>
      <c r="N440" s="2"/>
      <c r="O440" s="2"/>
      <c r="Q440" s="10">
        <v>25.53</v>
      </c>
      <c r="R440" s="10">
        <v>0.49</v>
      </c>
      <c r="S440" s="8">
        <v>5</v>
      </c>
      <c r="T440" s="10">
        <v>3.99</v>
      </c>
      <c r="U440" s="8">
        <f t="shared" si="74"/>
        <v>1.0099999999999998</v>
      </c>
      <c r="V440" s="8">
        <f t="shared" si="75"/>
        <v>0.20199999999999996</v>
      </c>
      <c r="W440" s="8">
        <f t="shared" si="76"/>
        <v>1.9193106149627888E-2</v>
      </c>
      <c r="X440" s="8">
        <f>W440*'Soil resampling and MOM'!$J$26</f>
        <v>1.3284268634372593E-2</v>
      </c>
      <c r="Y440" s="8">
        <f t="shared" si="77"/>
        <v>20.199999999999996</v>
      </c>
      <c r="Z440" s="8">
        <f t="shared" si="78"/>
        <v>1.9193106149627888</v>
      </c>
      <c r="AA440" s="8">
        <f t="shared" si="79"/>
        <v>1.3284268634372594</v>
      </c>
    </row>
    <row r="441" spans="1:27" x14ac:dyDescent="0.2">
      <c r="A441" t="s">
        <v>185</v>
      </c>
      <c r="C441" t="s">
        <v>24</v>
      </c>
      <c r="D441" t="s">
        <v>302</v>
      </c>
      <c r="E441" t="s">
        <v>148</v>
      </c>
      <c r="F441" t="s">
        <v>111</v>
      </c>
      <c r="G441">
        <v>2017</v>
      </c>
      <c r="H441">
        <v>0</v>
      </c>
      <c r="I441" t="s">
        <v>300</v>
      </c>
      <c r="J441" s="2" t="s">
        <v>107</v>
      </c>
      <c r="K441" s="2" t="s">
        <v>131</v>
      </c>
      <c r="L441" s="2" t="s">
        <v>135</v>
      </c>
      <c r="M441" s="2"/>
      <c r="N441" s="2"/>
      <c r="O441" s="2"/>
      <c r="Q441" s="10">
        <v>30.2</v>
      </c>
      <c r="R441" s="10">
        <v>0.77</v>
      </c>
      <c r="S441" s="8">
        <v>5</v>
      </c>
      <c r="T441" s="10">
        <v>4.0999999999999996</v>
      </c>
      <c r="U441" s="8">
        <f t="shared" si="74"/>
        <v>0.90000000000000036</v>
      </c>
      <c r="V441" s="8">
        <f t="shared" si="75"/>
        <v>0.18000000000000008</v>
      </c>
      <c r="W441" s="8">
        <f t="shared" si="76"/>
        <v>2.5496688741721854E-2</v>
      </c>
      <c r="X441" s="8">
        <f>W441*'Soil resampling and MOM'!$J$26</f>
        <v>1.7647214572331385E-2</v>
      </c>
      <c r="Y441" s="8">
        <f t="shared" si="77"/>
        <v>18.000000000000007</v>
      </c>
      <c r="Z441" s="8">
        <f t="shared" si="78"/>
        <v>2.5496688741721854</v>
      </c>
      <c r="AA441" s="8">
        <f t="shared" si="79"/>
        <v>1.7647214572331384</v>
      </c>
    </row>
    <row r="442" spans="1:27" x14ac:dyDescent="0.2">
      <c r="A442" t="s">
        <v>178</v>
      </c>
      <c r="C442" t="s">
        <v>23</v>
      </c>
      <c r="D442" t="s">
        <v>302</v>
      </c>
      <c r="E442" t="s">
        <v>149</v>
      </c>
      <c r="F442" t="s">
        <v>111</v>
      </c>
      <c r="G442">
        <v>2017</v>
      </c>
      <c r="H442">
        <v>0</v>
      </c>
      <c r="I442" t="s">
        <v>300</v>
      </c>
      <c r="J442" s="2" t="s">
        <v>116</v>
      </c>
      <c r="K442" s="2" t="s">
        <v>131</v>
      </c>
      <c r="L442" s="2" t="s">
        <v>134</v>
      </c>
      <c r="M442" s="2"/>
      <c r="N442" s="2"/>
      <c r="O442" s="2"/>
      <c r="Q442" s="10">
        <v>179.57</v>
      </c>
      <c r="R442" s="10">
        <v>0.01</v>
      </c>
      <c r="S442" s="8">
        <v>5</v>
      </c>
      <c r="T442" s="10">
        <v>4.83</v>
      </c>
      <c r="U442" s="8">
        <f t="shared" si="74"/>
        <v>0.16999999999999993</v>
      </c>
      <c r="V442" s="8">
        <f t="shared" si="75"/>
        <v>3.3999999999999989E-2</v>
      </c>
      <c r="W442" s="8">
        <f t="shared" si="76"/>
        <v>5.5688589408030296E-5</v>
      </c>
      <c r="X442" s="8">
        <f>W442*'Soil resampling and MOM'!$J$26</f>
        <v>3.8544161419119406E-5</v>
      </c>
      <c r="Y442" s="8">
        <f t="shared" si="77"/>
        <v>3.399999999999999</v>
      </c>
      <c r="Z442" s="8">
        <f t="shared" si="78"/>
        <v>5.5688589408030295E-3</v>
      </c>
      <c r="AA442" s="8">
        <f t="shared" si="79"/>
        <v>3.8544161419119408E-3</v>
      </c>
    </row>
    <row r="443" spans="1:27" x14ac:dyDescent="0.2">
      <c r="A443" t="s">
        <v>178</v>
      </c>
      <c r="C443" t="s">
        <v>23</v>
      </c>
      <c r="D443" t="s">
        <v>302</v>
      </c>
      <c r="E443" t="s">
        <v>149</v>
      </c>
      <c r="F443" t="s">
        <v>111</v>
      </c>
      <c r="G443">
        <v>2017</v>
      </c>
      <c r="H443">
        <v>0</v>
      </c>
      <c r="I443" t="s">
        <v>300</v>
      </c>
      <c r="J443" s="2" t="s">
        <v>116</v>
      </c>
      <c r="K443" s="2" t="s">
        <v>131</v>
      </c>
      <c r="L443" s="2" t="s">
        <v>135</v>
      </c>
      <c r="M443" s="2"/>
      <c r="N443" s="2"/>
      <c r="O443" s="2"/>
      <c r="Q443" s="10">
        <v>155.69</v>
      </c>
      <c r="R443" s="10">
        <v>0.27</v>
      </c>
      <c r="S443" s="8">
        <v>5</v>
      </c>
      <c r="T443" s="10">
        <v>4.8</v>
      </c>
      <c r="U443" s="8">
        <f t="shared" si="74"/>
        <v>0.20000000000000018</v>
      </c>
      <c r="V443" s="8">
        <f t="shared" si="75"/>
        <v>4.0000000000000036E-2</v>
      </c>
      <c r="W443" s="8">
        <f t="shared" si="76"/>
        <v>1.7342154280942902E-3</v>
      </c>
      <c r="X443" s="8">
        <f>W443*'Soil resampling and MOM'!$J$26</f>
        <v>1.2003155423138568E-3</v>
      </c>
      <c r="Y443" s="8">
        <f t="shared" si="77"/>
        <v>4.0000000000000036</v>
      </c>
      <c r="Z443" s="8">
        <f t="shared" si="78"/>
        <v>0.17342154280942901</v>
      </c>
      <c r="AA443" s="8">
        <f t="shared" si="79"/>
        <v>0.12003155423138567</v>
      </c>
    </row>
    <row r="444" spans="1:27" x14ac:dyDescent="0.2">
      <c r="A444" t="s">
        <v>179</v>
      </c>
      <c r="C444" t="s">
        <v>23</v>
      </c>
      <c r="D444" t="s">
        <v>302</v>
      </c>
      <c r="E444" t="s">
        <v>150</v>
      </c>
      <c r="F444" t="s">
        <v>111</v>
      </c>
      <c r="G444">
        <v>2017</v>
      </c>
      <c r="H444">
        <v>0</v>
      </c>
      <c r="I444" t="s">
        <v>300</v>
      </c>
      <c r="J444" t="s">
        <v>116</v>
      </c>
      <c r="K444" s="2" t="s">
        <v>131</v>
      </c>
      <c r="L444" s="2" t="s">
        <v>134</v>
      </c>
      <c r="M444" s="2"/>
      <c r="N444" s="2"/>
      <c r="O444" s="2"/>
      <c r="Q444" s="10">
        <v>201.58</v>
      </c>
      <c r="R444" s="10">
        <v>0.27</v>
      </c>
      <c r="S444" s="8">
        <v>5</v>
      </c>
      <c r="T444" s="10">
        <v>4.95</v>
      </c>
      <c r="U444" s="8">
        <f t="shared" si="74"/>
        <v>4.9999999999999822E-2</v>
      </c>
      <c r="V444" s="8">
        <f t="shared" si="75"/>
        <v>9.9999999999999638E-3</v>
      </c>
      <c r="W444" s="8">
        <f t="shared" si="76"/>
        <v>1.3394185931143963E-3</v>
      </c>
      <c r="X444" s="8">
        <f>W444*'Soil resampling and MOM'!$J$26</f>
        <v>9.2706184533606674E-4</v>
      </c>
      <c r="Y444" s="8">
        <f t="shared" si="77"/>
        <v>0.99999999999999634</v>
      </c>
      <c r="Z444" s="8">
        <f t="shared" si="78"/>
        <v>0.13394185931143965</v>
      </c>
      <c r="AA444" s="8">
        <f t="shared" si="79"/>
        <v>9.270618453360667E-2</v>
      </c>
    </row>
    <row r="445" spans="1:27" x14ac:dyDescent="0.2">
      <c r="A445" t="s">
        <v>179</v>
      </c>
      <c r="C445" t="s">
        <v>23</v>
      </c>
      <c r="D445" t="s">
        <v>302</v>
      </c>
      <c r="E445" t="s">
        <v>150</v>
      </c>
      <c r="F445" t="s">
        <v>111</v>
      </c>
      <c r="G445">
        <v>2017</v>
      </c>
      <c r="H445">
        <v>0</v>
      </c>
      <c r="I445" t="s">
        <v>300</v>
      </c>
      <c r="J445" t="s">
        <v>116</v>
      </c>
      <c r="K445" s="2" t="s">
        <v>131</v>
      </c>
      <c r="L445" s="2" t="s">
        <v>135</v>
      </c>
      <c r="M445" s="2"/>
      <c r="N445" s="2"/>
      <c r="O445" s="2"/>
      <c r="Q445" s="10">
        <v>276.64999999999998</v>
      </c>
      <c r="R445" s="10">
        <v>0.08</v>
      </c>
      <c r="S445" s="8">
        <v>5</v>
      </c>
      <c r="T445" s="10">
        <v>4.8600000000000003</v>
      </c>
      <c r="U445" s="8">
        <f t="shared" si="74"/>
        <v>0.13999999999999968</v>
      </c>
      <c r="V445" s="8">
        <f t="shared" si="75"/>
        <v>2.7999999999999935E-2</v>
      </c>
      <c r="W445" s="8">
        <f t="shared" si="76"/>
        <v>2.8917404662931505E-4</v>
      </c>
      <c r="X445" s="8">
        <f>W445*'Soil resampling and MOM'!$J$26</f>
        <v>2.0014820360835054E-4</v>
      </c>
      <c r="Y445" s="8">
        <f t="shared" si="77"/>
        <v>2.7999999999999936</v>
      </c>
      <c r="Z445" s="8">
        <f t="shared" si="78"/>
        <v>2.8917404662931506E-2</v>
      </c>
      <c r="AA445" s="8">
        <f t="shared" si="79"/>
        <v>2.0014820360835055E-2</v>
      </c>
    </row>
    <row r="446" spans="1:27" x14ac:dyDescent="0.2">
      <c r="A446" t="s">
        <v>7</v>
      </c>
      <c r="C446" t="s">
        <v>23</v>
      </c>
      <c r="D446" t="s">
        <v>302</v>
      </c>
      <c r="E446" t="s">
        <v>151</v>
      </c>
      <c r="F446" t="s">
        <v>111</v>
      </c>
      <c r="G446">
        <v>2017</v>
      </c>
      <c r="H446">
        <v>0</v>
      </c>
      <c r="I446" t="s">
        <v>300</v>
      </c>
      <c r="J446" s="2" t="s">
        <v>116</v>
      </c>
      <c r="K446" s="2" t="s">
        <v>131</v>
      </c>
      <c r="L446" s="2" t="s">
        <v>134</v>
      </c>
      <c r="M446" s="2"/>
      <c r="N446" s="2"/>
      <c r="O446" s="2"/>
      <c r="Q446" s="10">
        <v>216.76</v>
      </c>
      <c r="R446" s="10">
        <v>0.75</v>
      </c>
      <c r="S446" s="8">
        <v>5</v>
      </c>
      <c r="T446" s="10">
        <v>4.8499999999999996</v>
      </c>
      <c r="U446" s="8">
        <f t="shared" ref="U446:U449" si="80">S446-T446</f>
        <v>0.15000000000000036</v>
      </c>
      <c r="V446" s="8">
        <f t="shared" ref="V446:V449" si="81">U446/S446</f>
        <v>3.0000000000000072E-2</v>
      </c>
      <c r="W446" s="8">
        <f t="shared" si="76"/>
        <v>3.46004797933198E-3</v>
      </c>
      <c r="X446" s="8">
        <f>W446*'Soil resampling and MOM'!$J$26</f>
        <v>2.3948289811420252E-3</v>
      </c>
      <c r="Y446" s="8">
        <f t="shared" si="77"/>
        <v>3.0000000000000071</v>
      </c>
      <c r="Z446" s="8">
        <f t="shared" si="78"/>
        <v>0.34600479793319799</v>
      </c>
      <c r="AA446" s="8">
        <f t="shared" si="79"/>
        <v>0.23948289811420251</v>
      </c>
    </row>
    <row r="447" spans="1:27" x14ac:dyDescent="0.2">
      <c r="A447" t="s">
        <v>7</v>
      </c>
      <c r="C447" t="s">
        <v>23</v>
      </c>
      <c r="D447" t="s">
        <v>302</v>
      </c>
      <c r="E447" t="s">
        <v>151</v>
      </c>
      <c r="F447" t="s">
        <v>111</v>
      </c>
      <c r="G447">
        <v>2017</v>
      </c>
      <c r="H447">
        <v>0</v>
      </c>
      <c r="I447" t="s">
        <v>300</v>
      </c>
      <c r="J447" s="2" t="s">
        <v>116</v>
      </c>
      <c r="K447" s="2" t="s">
        <v>131</v>
      </c>
      <c r="L447" s="2" t="s">
        <v>135</v>
      </c>
      <c r="M447" s="2"/>
      <c r="N447" s="2"/>
      <c r="O447" s="2"/>
      <c r="Q447" s="10">
        <v>237.39</v>
      </c>
      <c r="R447" s="10">
        <v>1.25</v>
      </c>
      <c r="S447" s="8">
        <v>5</v>
      </c>
      <c r="T447" s="10">
        <v>4.8</v>
      </c>
      <c r="U447" s="8">
        <f t="shared" si="80"/>
        <v>0.20000000000000018</v>
      </c>
      <c r="V447" s="8">
        <f t="shared" si="81"/>
        <v>4.0000000000000036E-2</v>
      </c>
      <c r="W447" s="8">
        <f t="shared" si="76"/>
        <v>5.265596697417752E-3</v>
      </c>
      <c r="X447" s="8">
        <f>W447*'Soil resampling and MOM'!$J$26</f>
        <v>3.6445169689283837E-3</v>
      </c>
      <c r="Y447" s="8">
        <f t="shared" si="77"/>
        <v>4.0000000000000036</v>
      </c>
      <c r="Z447" s="8">
        <f t="shared" si="78"/>
        <v>0.52655966974177515</v>
      </c>
      <c r="AA447" s="8">
        <f t="shared" si="79"/>
        <v>0.36445169689283835</v>
      </c>
    </row>
    <row r="448" spans="1:27" x14ac:dyDescent="0.2">
      <c r="A448" t="s">
        <v>8</v>
      </c>
      <c r="C448" t="s">
        <v>23</v>
      </c>
      <c r="D448" t="s">
        <v>302</v>
      </c>
      <c r="E448" t="s">
        <v>152</v>
      </c>
      <c r="F448" t="s">
        <v>111</v>
      </c>
      <c r="G448">
        <v>2017</v>
      </c>
      <c r="H448">
        <v>0</v>
      </c>
      <c r="I448" t="s">
        <v>300</v>
      </c>
      <c r="J448" s="2" t="s">
        <v>116</v>
      </c>
      <c r="K448" s="2" t="s">
        <v>131</v>
      </c>
      <c r="L448" s="2" t="s">
        <v>134</v>
      </c>
      <c r="M448" s="2"/>
      <c r="N448" s="2"/>
      <c r="O448" s="2"/>
      <c r="Q448" s="10">
        <v>165.97</v>
      </c>
      <c r="R448" s="10">
        <v>0.04</v>
      </c>
      <c r="S448" s="8">
        <v>5</v>
      </c>
      <c r="T448" s="10">
        <v>4.74</v>
      </c>
      <c r="U448" s="8">
        <f t="shared" si="80"/>
        <v>0.25999999999999979</v>
      </c>
      <c r="V448" s="8">
        <f t="shared" si="81"/>
        <v>5.1999999999999956E-2</v>
      </c>
      <c r="W448" s="8">
        <f t="shared" si="76"/>
        <v>2.4100741097788758E-4</v>
      </c>
      <c r="X448" s="8">
        <f>W448*'Soil resampling and MOM'!$J$26</f>
        <v>1.6681026850711025E-4</v>
      </c>
      <c r="Y448" s="8">
        <f t="shared" si="77"/>
        <v>5.1999999999999957</v>
      </c>
      <c r="Z448" s="8">
        <f t="shared" si="78"/>
        <v>2.4100741097788758E-2</v>
      </c>
      <c r="AA448" s="8">
        <f t="shared" si="79"/>
        <v>1.6681026850711024E-2</v>
      </c>
    </row>
    <row r="449" spans="1:27" x14ac:dyDescent="0.2">
      <c r="A449" t="s">
        <v>8</v>
      </c>
      <c r="C449" t="s">
        <v>23</v>
      </c>
      <c r="D449" t="s">
        <v>302</v>
      </c>
      <c r="E449" t="s">
        <v>152</v>
      </c>
      <c r="F449" t="s">
        <v>111</v>
      </c>
      <c r="G449">
        <v>2017</v>
      </c>
      <c r="H449">
        <v>0</v>
      </c>
      <c r="I449" t="s">
        <v>300</v>
      </c>
      <c r="J449" s="2" t="s">
        <v>116</v>
      </c>
      <c r="K449" s="2" t="s">
        <v>131</v>
      </c>
      <c r="L449" s="2" t="s">
        <v>135</v>
      </c>
      <c r="M449" s="2"/>
      <c r="N449" s="2"/>
      <c r="O449" s="2"/>
      <c r="Q449" s="10">
        <v>183.89</v>
      </c>
      <c r="R449" s="10">
        <v>7.0000000000000007E-2</v>
      </c>
      <c r="S449" s="8">
        <v>5</v>
      </c>
      <c r="T449" s="10">
        <v>4.7300000000000004</v>
      </c>
      <c r="U449" s="8">
        <f t="shared" si="80"/>
        <v>0.26999999999999957</v>
      </c>
      <c r="V449" s="8">
        <f t="shared" si="81"/>
        <v>5.3999999999999916E-2</v>
      </c>
      <c r="W449" s="8">
        <f t="shared" si="76"/>
        <v>3.8066235249333848E-4</v>
      </c>
      <c r="X449" s="8">
        <f>W449*'Soil resampling and MOM'!$J$26</f>
        <v>2.6347069151241994E-4</v>
      </c>
      <c r="Y449" s="8">
        <f t="shared" si="77"/>
        <v>5.3999999999999915</v>
      </c>
      <c r="Z449" s="8">
        <f t="shared" si="78"/>
        <v>3.8066235249333849E-2</v>
      </c>
      <c r="AA449" s="8">
        <f t="shared" si="79"/>
        <v>2.6347069151241995E-2</v>
      </c>
    </row>
  </sheetData>
  <autoFilter ref="A1:AF449" xr:uid="{00000000-0001-0000-0100-000000000000}">
    <sortState xmlns:xlrd2="http://schemas.microsoft.com/office/spreadsheetml/2017/richdata2" ref="A2:AF449">
      <sortCondition descending="1" ref="H1:H449"/>
    </sortState>
  </autoFilter>
  <sortState xmlns:xlrd2="http://schemas.microsoft.com/office/spreadsheetml/2017/richdata2" ref="A2:AD257">
    <sortCondition ref="H2:H257"/>
    <sortCondition ref="A2:A257"/>
  </sortState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B184-8CD5-492E-8860-E38CC82C1F37}">
  <dimension ref="A1:BA50"/>
  <sheetViews>
    <sheetView topLeftCell="AE1" workbookViewId="0">
      <selection activeCell="J20" sqref="J20"/>
    </sheetView>
  </sheetViews>
  <sheetFormatPr baseColWidth="10" defaultColWidth="8.83203125" defaultRowHeight="15" x14ac:dyDescent="0.2"/>
  <cols>
    <col min="16" max="16" width="16.5" customWidth="1"/>
    <col min="35" max="35" width="15.5" customWidth="1"/>
  </cols>
  <sheetData>
    <row r="1" spans="1:53" x14ac:dyDescent="0.2">
      <c r="A1" t="s">
        <v>21</v>
      </c>
      <c r="B1" t="s">
        <v>1</v>
      </c>
      <c r="C1" t="s">
        <v>683</v>
      </c>
      <c r="D1" t="s">
        <v>144</v>
      </c>
      <c r="E1" t="s">
        <v>218</v>
      </c>
      <c r="F1" t="s">
        <v>186</v>
      </c>
      <c r="G1" t="s">
        <v>43</v>
      </c>
      <c r="H1" t="s">
        <v>15</v>
      </c>
      <c r="I1" t="s">
        <v>16</v>
      </c>
      <c r="J1" t="s">
        <v>687</v>
      </c>
      <c r="K1" t="s">
        <v>712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577</v>
      </c>
      <c r="R1" t="s">
        <v>578</v>
      </c>
      <c r="S1" t="s">
        <v>718</v>
      </c>
      <c r="T1" t="s">
        <v>649</v>
      </c>
      <c r="U1" t="s">
        <v>719</v>
      </c>
      <c r="V1" t="s">
        <v>720</v>
      </c>
      <c r="W1" t="s">
        <v>721</v>
      </c>
      <c r="X1" t="s">
        <v>722</v>
      </c>
      <c r="Y1" t="s">
        <v>723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  <c r="AF1" t="s">
        <v>730</v>
      </c>
      <c r="AG1" t="s">
        <v>731</v>
      </c>
      <c r="AH1" t="s">
        <v>732</v>
      </c>
      <c r="AI1" t="s">
        <v>733</v>
      </c>
      <c r="AJ1" t="s">
        <v>734</v>
      </c>
      <c r="AK1" t="s">
        <v>735</v>
      </c>
      <c r="AL1" t="s">
        <v>736</v>
      </c>
      <c r="AM1" t="s">
        <v>737</v>
      </c>
      <c r="AN1" t="s">
        <v>738</v>
      </c>
      <c r="AO1" t="s">
        <v>739</v>
      </c>
      <c r="AP1" t="s">
        <v>740</v>
      </c>
      <c r="AQ1" t="s">
        <v>741</v>
      </c>
      <c r="AR1" t="s">
        <v>742</v>
      </c>
      <c r="AS1" t="s">
        <v>743</v>
      </c>
      <c r="AT1" t="s">
        <v>744</v>
      </c>
      <c r="AU1" t="s">
        <v>745</v>
      </c>
      <c r="AV1" t="s">
        <v>746</v>
      </c>
      <c r="AW1" t="s">
        <v>747</v>
      </c>
      <c r="AX1" t="s">
        <v>748</v>
      </c>
      <c r="AY1" t="s">
        <v>749</v>
      </c>
      <c r="AZ1" t="s">
        <v>750</v>
      </c>
      <c r="BA1" t="s">
        <v>751</v>
      </c>
    </row>
    <row r="2" spans="1:53" x14ac:dyDescent="0.2">
      <c r="A2" t="s">
        <v>375</v>
      </c>
      <c r="B2" t="s">
        <v>24</v>
      </c>
      <c r="C2" t="s">
        <v>167</v>
      </c>
      <c r="D2" t="s">
        <v>145</v>
      </c>
      <c r="E2" t="s">
        <v>134</v>
      </c>
      <c r="F2">
        <v>18</v>
      </c>
      <c r="G2" t="s">
        <v>319</v>
      </c>
      <c r="H2">
        <v>30.739260000000002</v>
      </c>
      <c r="I2">
        <v>-81.465919999999997</v>
      </c>
      <c r="J2" t="s">
        <v>489</v>
      </c>
      <c r="K2">
        <v>64.625</v>
      </c>
      <c r="L2">
        <v>0.22</v>
      </c>
      <c r="M2">
        <v>0.7</v>
      </c>
      <c r="N2">
        <v>16.236468080000002</v>
      </c>
      <c r="O2">
        <v>23.1949544</v>
      </c>
      <c r="P2">
        <v>180.40520090000001</v>
      </c>
      <c r="Q2">
        <v>18.64</v>
      </c>
      <c r="R2" t="s">
        <v>113</v>
      </c>
      <c r="S2" t="s">
        <v>113</v>
      </c>
      <c r="T2">
        <v>4.1764957230000004</v>
      </c>
      <c r="U2">
        <v>1</v>
      </c>
      <c r="V2">
        <v>2</v>
      </c>
      <c r="W2">
        <v>19</v>
      </c>
      <c r="X2">
        <v>43</v>
      </c>
      <c r="Y2">
        <v>27</v>
      </c>
      <c r="Z2">
        <v>11.11</v>
      </c>
      <c r="AA2">
        <v>22.22</v>
      </c>
      <c r="AB2">
        <v>211.11</v>
      </c>
      <c r="AC2">
        <v>477.78</v>
      </c>
      <c r="AD2">
        <v>0.11</v>
      </c>
      <c r="AE2">
        <v>10.15</v>
      </c>
      <c r="AF2">
        <v>19.739999999999998</v>
      </c>
      <c r="AG2">
        <v>8.98</v>
      </c>
      <c r="AH2">
        <v>13.5</v>
      </c>
      <c r="AI2">
        <v>52.49</v>
      </c>
      <c r="AJ2">
        <v>298.65910000000002</v>
      </c>
      <c r="AK2">
        <f>P2/693.8017*100</f>
        <v>26.00241551728686</v>
      </c>
      <c r="AL2">
        <f>L2/0.53333333*100</f>
        <v>41.250000257812495</v>
      </c>
      <c r="AM2">
        <f>AI2/44.74*100</f>
        <v>117.32230666070632</v>
      </c>
      <c r="AN2">
        <f>T2/20.763*100</f>
        <v>20.115088007513364</v>
      </c>
      <c r="AO2">
        <f>Q2/42.81667*100</f>
        <v>43.534445812810759</v>
      </c>
      <c r="AP2" t="s">
        <v>111</v>
      </c>
      <c r="AQ2">
        <f>AJ2/253.5477*100</f>
        <v>117.79207620499024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111</v>
      </c>
      <c r="AX2" t="s">
        <v>111</v>
      </c>
      <c r="AY2" t="s">
        <v>111</v>
      </c>
      <c r="AZ2" t="s">
        <v>111</v>
      </c>
      <c r="BA2" t="s">
        <v>111</v>
      </c>
    </row>
    <row r="3" spans="1:53" x14ac:dyDescent="0.2">
      <c r="A3" t="s">
        <v>376</v>
      </c>
      <c r="B3" t="s">
        <v>24</v>
      </c>
      <c r="C3" t="s">
        <v>167</v>
      </c>
      <c r="D3" t="s">
        <v>145</v>
      </c>
      <c r="E3" t="s">
        <v>220</v>
      </c>
      <c r="F3">
        <v>18</v>
      </c>
      <c r="G3" t="s">
        <v>319</v>
      </c>
      <c r="H3">
        <v>30.739260000000002</v>
      </c>
      <c r="I3">
        <v>-81.465919999999997</v>
      </c>
      <c r="J3" t="s">
        <v>489</v>
      </c>
      <c r="K3">
        <v>48.625</v>
      </c>
      <c r="L3">
        <v>0.27</v>
      </c>
      <c r="M3">
        <v>0.6</v>
      </c>
      <c r="N3">
        <v>11.54549336</v>
      </c>
      <c r="O3">
        <v>19.24248893</v>
      </c>
      <c r="P3">
        <v>128.28325960000001</v>
      </c>
      <c r="Q3">
        <v>22.5</v>
      </c>
      <c r="R3">
        <v>52.81</v>
      </c>
      <c r="S3">
        <v>37.655000000000001</v>
      </c>
      <c r="T3">
        <v>4.2752699080000003</v>
      </c>
      <c r="U3">
        <v>3</v>
      </c>
      <c r="V3">
        <v>0</v>
      </c>
      <c r="W3">
        <v>8</v>
      </c>
      <c r="X3">
        <v>17</v>
      </c>
      <c r="Y3">
        <v>12</v>
      </c>
      <c r="Z3">
        <v>33.33</v>
      </c>
      <c r="AA3">
        <v>0</v>
      </c>
      <c r="AB3">
        <v>88.89</v>
      </c>
      <c r="AC3">
        <v>188.89</v>
      </c>
      <c r="AD3">
        <v>0.33</v>
      </c>
      <c r="AE3">
        <v>0</v>
      </c>
      <c r="AF3">
        <v>8.31</v>
      </c>
      <c r="AG3">
        <v>3.55</v>
      </c>
      <c r="AH3">
        <v>6</v>
      </c>
      <c r="AI3">
        <v>18.2</v>
      </c>
      <c r="AJ3">
        <v>94.778800000000004</v>
      </c>
      <c r="AK3">
        <f t="shared" ref="AK3:AK49" si="0">P3/693.8017*100</f>
        <v>18.489902748869021</v>
      </c>
      <c r="AL3">
        <f t="shared" ref="AL3:AL49" si="1">L3/0.53333333*100</f>
        <v>50.625000316406258</v>
      </c>
      <c r="AM3">
        <f t="shared" ref="AM3:AM49" si="2">AI3/44.74*100</f>
        <v>40.67948144836835</v>
      </c>
      <c r="AN3">
        <f t="shared" ref="AN3:AN49" si="3">T3/20.763*100</f>
        <v>20.590810133410393</v>
      </c>
      <c r="AO3">
        <f t="shared" ref="AO3:AO49" si="4">Q3/42.81667*100</f>
        <v>52.54962611524904</v>
      </c>
      <c r="AP3">
        <f t="shared" ref="AP3:AP49" si="5">R3/72.86333*100</f>
        <v>72.478158766556504</v>
      </c>
      <c r="AQ3">
        <f t="shared" ref="AQ3:AQ49" si="6">AJ3/253.5477*100</f>
        <v>37.38105295374401</v>
      </c>
      <c r="AR3">
        <f t="shared" ref="AR3:AR49" si="7">AVERAGE(AK3:AQ3)</f>
        <v>41.82771892608622</v>
      </c>
      <c r="AS3">
        <f t="shared" ref="AS3:AS49" si="8">COUNTIF($AK3:$AQ3,"&gt;10")</f>
        <v>7</v>
      </c>
      <c r="AT3">
        <f t="shared" ref="AT3:AT49" si="9">COUNTIF($AK3:$AQ3,"&gt;20")</f>
        <v>6</v>
      </c>
      <c r="AU3">
        <f t="shared" ref="AU3:AU49" si="10">COUNTIF($AK3:$AQ3,"&gt;30")</f>
        <v>5</v>
      </c>
      <c r="AV3">
        <f t="shared" ref="AV3:AV49" si="11">COUNTIF($AK3:$AQ3,"&gt;40")</f>
        <v>4</v>
      </c>
      <c r="AW3">
        <f t="shared" ref="AW3:AW49" si="12">COUNTIF($AK3:$AQ3,"&gt;50")</f>
        <v>3</v>
      </c>
      <c r="AX3">
        <f t="shared" ref="AX3:AX49" si="13">COUNTIF($AK3:$AQ3,"&gt;60")</f>
        <v>1</v>
      </c>
      <c r="AY3">
        <f t="shared" ref="AY3:AY49" si="14">COUNTIF($AK3:$AQ3,"&gt;70")</f>
        <v>1</v>
      </c>
      <c r="AZ3">
        <f t="shared" ref="AZ3:AZ49" si="15">COUNTIF($AK3:$AQ3,"&gt;80")</f>
        <v>0</v>
      </c>
      <c r="BA3">
        <f t="shared" ref="BA3:BA49" si="16">COUNTIF($AK3:$AQ3,"&gt;90")</f>
        <v>0</v>
      </c>
    </row>
    <row r="4" spans="1:53" x14ac:dyDescent="0.2">
      <c r="A4" t="s">
        <v>377</v>
      </c>
      <c r="B4" t="s">
        <v>24</v>
      </c>
      <c r="C4" t="s">
        <v>167</v>
      </c>
      <c r="D4" t="s">
        <v>145</v>
      </c>
      <c r="E4" t="s">
        <v>221</v>
      </c>
      <c r="F4">
        <v>18</v>
      </c>
      <c r="G4" t="s">
        <v>319</v>
      </c>
      <c r="H4">
        <v>30.739260000000002</v>
      </c>
      <c r="I4">
        <v>-81.465919999999997</v>
      </c>
      <c r="J4" t="s">
        <v>489</v>
      </c>
      <c r="K4">
        <v>28.375</v>
      </c>
      <c r="L4">
        <v>0.27</v>
      </c>
      <c r="M4">
        <v>0.7</v>
      </c>
      <c r="N4">
        <v>15.74007299</v>
      </c>
      <c r="O4">
        <v>22.485818559999998</v>
      </c>
      <c r="P4">
        <v>174.88969990000001</v>
      </c>
      <c r="Q4">
        <v>38.72</v>
      </c>
      <c r="R4">
        <v>54.4</v>
      </c>
      <c r="S4">
        <v>46.56</v>
      </c>
      <c r="T4">
        <v>4.5553617170000003</v>
      </c>
      <c r="U4">
        <v>0</v>
      </c>
      <c r="V4">
        <v>1</v>
      </c>
      <c r="W4">
        <v>6</v>
      </c>
      <c r="X4">
        <v>16</v>
      </c>
      <c r="Y4">
        <v>16</v>
      </c>
      <c r="Z4">
        <v>0</v>
      </c>
      <c r="AA4">
        <v>11.11</v>
      </c>
      <c r="AB4">
        <v>66.67</v>
      </c>
      <c r="AC4">
        <v>177.78</v>
      </c>
      <c r="AD4">
        <v>0</v>
      </c>
      <c r="AE4">
        <v>5.08</v>
      </c>
      <c r="AF4">
        <v>6.23</v>
      </c>
      <c r="AG4">
        <v>3.34</v>
      </c>
      <c r="AH4">
        <v>8</v>
      </c>
      <c r="AI4">
        <v>22.65</v>
      </c>
      <c r="AJ4">
        <v>110.6661</v>
      </c>
      <c r="AK4">
        <f t="shared" si="0"/>
        <v>25.207447589131014</v>
      </c>
      <c r="AL4">
        <f t="shared" si="1"/>
        <v>50.625000316406258</v>
      </c>
      <c r="AM4">
        <f t="shared" si="2"/>
        <v>50.625838176128738</v>
      </c>
      <c r="AN4">
        <f t="shared" si="3"/>
        <v>21.939805023358858</v>
      </c>
      <c r="AO4">
        <f t="shared" si="4"/>
        <v>90.432067696997436</v>
      </c>
      <c r="AP4">
        <f t="shared" si="5"/>
        <v>74.660326394634993</v>
      </c>
      <c r="AQ4">
        <f t="shared" si="6"/>
        <v>43.647053394686679</v>
      </c>
      <c r="AR4">
        <f t="shared" si="7"/>
        <v>51.019648370191995</v>
      </c>
      <c r="AS4">
        <f t="shared" si="8"/>
        <v>7</v>
      </c>
      <c r="AT4">
        <f t="shared" si="9"/>
        <v>7</v>
      </c>
      <c r="AU4">
        <f t="shared" si="10"/>
        <v>5</v>
      </c>
      <c r="AV4">
        <f t="shared" si="11"/>
        <v>5</v>
      </c>
      <c r="AW4">
        <f t="shared" si="12"/>
        <v>4</v>
      </c>
      <c r="AX4">
        <f t="shared" si="13"/>
        <v>2</v>
      </c>
      <c r="AY4">
        <f t="shared" si="14"/>
        <v>2</v>
      </c>
      <c r="AZ4">
        <f t="shared" si="15"/>
        <v>1</v>
      </c>
      <c r="BA4">
        <f t="shared" si="16"/>
        <v>1</v>
      </c>
    </row>
    <row r="5" spans="1:53" x14ac:dyDescent="0.2">
      <c r="A5" t="s">
        <v>399</v>
      </c>
      <c r="B5" t="s">
        <v>24</v>
      </c>
      <c r="C5" t="s">
        <v>168</v>
      </c>
      <c r="D5" t="s">
        <v>145</v>
      </c>
      <c r="E5" t="s">
        <v>134</v>
      </c>
      <c r="F5">
        <v>18</v>
      </c>
      <c r="G5" t="s">
        <v>319</v>
      </c>
      <c r="H5">
        <v>30.739360000000001</v>
      </c>
      <c r="I5">
        <v>-81.465869999999995</v>
      </c>
      <c r="J5" t="s">
        <v>489</v>
      </c>
      <c r="K5">
        <v>62.875</v>
      </c>
      <c r="L5">
        <v>0.32</v>
      </c>
      <c r="M5">
        <v>1</v>
      </c>
      <c r="N5">
        <v>59.454923409999999</v>
      </c>
      <c r="O5">
        <v>59.454923409999999</v>
      </c>
      <c r="P5">
        <v>660.6102601</v>
      </c>
      <c r="Q5">
        <v>18.649999999999999</v>
      </c>
      <c r="R5">
        <v>55.85</v>
      </c>
      <c r="S5">
        <v>37.25</v>
      </c>
      <c r="T5">
        <v>6.1964330959999998</v>
      </c>
      <c r="U5">
        <v>0</v>
      </c>
      <c r="V5">
        <v>2</v>
      </c>
      <c r="W5">
        <v>11</v>
      </c>
      <c r="X5">
        <v>37</v>
      </c>
      <c r="Y5">
        <v>11</v>
      </c>
      <c r="Z5">
        <v>0</v>
      </c>
      <c r="AA5">
        <v>22.22</v>
      </c>
      <c r="AB5">
        <v>122.22</v>
      </c>
      <c r="AC5">
        <v>411.11</v>
      </c>
      <c r="AD5">
        <v>0</v>
      </c>
      <c r="AE5">
        <v>10.15</v>
      </c>
      <c r="AF5">
        <v>11.43</v>
      </c>
      <c r="AG5">
        <v>7.73</v>
      </c>
      <c r="AH5">
        <v>5.5</v>
      </c>
      <c r="AI5">
        <v>34.81</v>
      </c>
      <c r="AJ5">
        <v>219.7689</v>
      </c>
      <c r="AK5">
        <f t="shared" si="0"/>
        <v>95.216004818091392</v>
      </c>
      <c r="AL5">
        <f t="shared" si="1"/>
        <v>60.000000374999999</v>
      </c>
      <c r="AM5">
        <f t="shared" si="2"/>
        <v>77.805096110862763</v>
      </c>
      <c r="AN5">
        <f t="shared" si="3"/>
        <v>29.843630958917299</v>
      </c>
      <c r="AO5">
        <f t="shared" si="4"/>
        <v>43.557801202195307</v>
      </c>
      <c r="AP5">
        <f t="shared" si="5"/>
        <v>76.650353476844941</v>
      </c>
      <c r="AQ5">
        <f t="shared" si="6"/>
        <v>86.67753641622464</v>
      </c>
      <c r="AR5">
        <f t="shared" si="7"/>
        <v>67.107203336876623</v>
      </c>
      <c r="AS5">
        <f t="shared" si="8"/>
        <v>7</v>
      </c>
      <c r="AT5">
        <f t="shared" si="9"/>
        <v>7</v>
      </c>
      <c r="AU5">
        <f t="shared" si="10"/>
        <v>6</v>
      </c>
      <c r="AV5">
        <f t="shared" si="11"/>
        <v>6</v>
      </c>
      <c r="AW5">
        <f t="shared" si="12"/>
        <v>5</v>
      </c>
      <c r="AX5">
        <f t="shared" si="13"/>
        <v>5</v>
      </c>
      <c r="AY5">
        <f t="shared" si="14"/>
        <v>4</v>
      </c>
      <c r="AZ5">
        <f t="shared" si="15"/>
        <v>2</v>
      </c>
      <c r="BA5">
        <f t="shared" si="16"/>
        <v>1</v>
      </c>
    </row>
    <row r="6" spans="1:53" x14ac:dyDescent="0.2">
      <c r="A6" t="s">
        <v>400</v>
      </c>
      <c r="B6" t="s">
        <v>24</v>
      </c>
      <c r="C6" t="s">
        <v>168</v>
      </c>
      <c r="D6" t="s">
        <v>145</v>
      </c>
      <c r="E6" t="s">
        <v>220</v>
      </c>
      <c r="F6">
        <v>18</v>
      </c>
      <c r="G6" t="s">
        <v>319</v>
      </c>
      <c r="H6">
        <v>30.739360000000001</v>
      </c>
      <c r="I6">
        <v>-81.465869999999995</v>
      </c>
      <c r="J6" t="s">
        <v>489</v>
      </c>
      <c r="K6">
        <v>-25.875</v>
      </c>
      <c r="L6">
        <v>0.24</v>
      </c>
      <c r="M6">
        <v>0.45</v>
      </c>
      <c r="N6">
        <v>7.63567193</v>
      </c>
      <c r="O6">
        <v>16.968159839999998</v>
      </c>
      <c r="P6">
        <v>84.840799219999994</v>
      </c>
      <c r="Q6">
        <v>43.9</v>
      </c>
      <c r="R6">
        <v>46.36</v>
      </c>
      <c r="S6">
        <v>45.13</v>
      </c>
      <c r="T6">
        <v>4.3149175169999996</v>
      </c>
      <c r="U6">
        <v>0</v>
      </c>
      <c r="V6">
        <v>1</v>
      </c>
      <c r="W6">
        <v>7</v>
      </c>
      <c r="X6">
        <v>18</v>
      </c>
      <c r="Y6">
        <v>23</v>
      </c>
      <c r="Z6">
        <v>0</v>
      </c>
      <c r="AA6">
        <v>11.11</v>
      </c>
      <c r="AB6">
        <v>77.78</v>
      </c>
      <c r="AC6">
        <v>200</v>
      </c>
      <c r="AD6">
        <v>0</v>
      </c>
      <c r="AE6">
        <v>5.08</v>
      </c>
      <c r="AF6">
        <v>7.27</v>
      </c>
      <c r="AG6">
        <v>3.76</v>
      </c>
      <c r="AH6">
        <v>11.5</v>
      </c>
      <c r="AI6">
        <v>27.61</v>
      </c>
      <c r="AJ6">
        <v>122.33159999999999</v>
      </c>
      <c r="AK6">
        <f t="shared" si="0"/>
        <v>12.228393101371761</v>
      </c>
      <c r="AL6">
        <f t="shared" si="1"/>
        <v>45.000000281249996</v>
      </c>
      <c r="AM6">
        <f t="shared" si="2"/>
        <v>61.71211443898077</v>
      </c>
      <c r="AN6">
        <f t="shared" si="3"/>
        <v>20.781763314549917</v>
      </c>
      <c r="AO6">
        <f t="shared" si="4"/>
        <v>102.53015939819701</v>
      </c>
      <c r="AP6">
        <f t="shared" si="5"/>
        <v>63.625969331898489</v>
      </c>
      <c r="AQ6">
        <f t="shared" si="6"/>
        <v>48.247962809364864</v>
      </c>
      <c r="AR6">
        <f t="shared" si="7"/>
        <v>50.589480382230406</v>
      </c>
      <c r="AS6">
        <f t="shared" si="8"/>
        <v>7</v>
      </c>
      <c r="AT6">
        <f t="shared" si="9"/>
        <v>6</v>
      </c>
      <c r="AU6">
        <f t="shared" si="10"/>
        <v>5</v>
      </c>
      <c r="AV6">
        <f t="shared" si="11"/>
        <v>5</v>
      </c>
      <c r="AW6">
        <f t="shared" si="12"/>
        <v>3</v>
      </c>
      <c r="AX6">
        <f t="shared" si="13"/>
        <v>3</v>
      </c>
      <c r="AY6">
        <f t="shared" si="14"/>
        <v>1</v>
      </c>
      <c r="AZ6">
        <f t="shared" si="15"/>
        <v>1</v>
      </c>
      <c r="BA6">
        <f t="shared" si="16"/>
        <v>1</v>
      </c>
    </row>
    <row r="7" spans="1:53" x14ac:dyDescent="0.2">
      <c r="A7" t="s">
        <v>401</v>
      </c>
      <c r="B7" t="s">
        <v>24</v>
      </c>
      <c r="C7" t="s">
        <v>168</v>
      </c>
      <c r="D7" t="s">
        <v>145</v>
      </c>
      <c r="E7" t="s">
        <v>221</v>
      </c>
      <c r="F7">
        <v>18</v>
      </c>
      <c r="G7" t="s">
        <v>319</v>
      </c>
      <c r="H7">
        <v>30.739360000000001</v>
      </c>
      <c r="I7">
        <v>-81.465869999999995</v>
      </c>
      <c r="J7" t="s">
        <v>489</v>
      </c>
      <c r="K7">
        <v>50.625</v>
      </c>
      <c r="L7">
        <v>0.28999999999999998</v>
      </c>
      <c r="M7">
        <v>0.95</v>
      </c>
      <c r="N7">
        <v>4.6196633399999998</v>
      </c>
      <c r="O7">
        <v>4.8628035159999996</v>
      </c>
      <c r="P7">
        <v>51.329592669999997</v>
      </c>
      <c r="Q7">
        <v>7.14</v>
      </c>
      <c r="R7">
        <v>51.26</v>
      </c>
      <c r="S7">
        <v>29.2</v>
      </c>
      <c r="T7">
        <v>4.9342967140000003</v>
      </c>
      <c r="U7">
        <v>1</v>
      </c>
      <c r="V7">
        <v>0</v>
      </c>
      <c r="W7">
        <v>12</v>
      </c>
      <c r="X7">
        <v>7</v>
      </c>
      <c r="Y7">
        <v>3</v>
      </c>
      <c r="Z7">
        <v>11.11</v>
      </c>
      <c r="AA7">
        <v>0</v>
      </c>
      <c r="AB7">
        <v>133.33000000000001</v>
      </c>
      <c r="AC7">
        <v>77.78</v>
      </c>
      <c r="AD7">
        <v>0.11</v>
      </c>
      <c r="AE7">
        <v>0</v>
      </c>
      <c r="AF7">
        <v>12.47</v>
      </c>
      <c r="AG7">
        <v>1.46</v>
      </c>
      <c r="AH7">
        <v>1.5</v>
      </c>
      <c r="AI7">
        <v>15.54</v>
      </c>
      <c r="AJ7">
        <v>115.4421</v>
      </c>
      <c r="AK7">
        <f t="shared" si="0"/>
        <v>7.3983088640457355</v>
      </c>
      <c r="AL7">
        <f t="shared" si="1"/>
        <v>54.375000339843751</v>
      </c>
      <c r="AM7">
        <f t="shared" si="2"/>
        <v>34.73401877514528</v>
      </c>
      <c r="AN7">
        <f t="shared" si="3"/>
        <v>23.764854375571932</v>
      </c>
      <c r="AO7">
        <f t="shared" si="4"/>
        <v>16.67574802057236</v>
      </c>
      <c r="AP7">
        <f t="shared" si="5"/>
        <v>70.350888437297598</v>
      </c>
      <c r="AQ7">
        <f t="shared" si="6"/>
        <v>45.530722621423898</v>
      </c>
      <c r="AR7">
        <f t="shared" si="7"/>
        <v>36.118505919128651</v>
      </c>
      <c r="AS7">
        <f t="shared" si="8"/>
        <v>6</v>
      </c>
      <c r="AT7">
        <f t="shared" si="9"/>
        <v>5</v>
      </c>
      <c r="AU7">
        <f t="shared" si="10"/>
        <v>4</v>
      </c>
      <c r="AV7">
        <f t="shared" si="11"/>
        <v>3</v>
      </c>
      <c r="AW7">
        <f t="shared" si="12"/>
        <v>2</v>
      </c>
      <c r="AX7">
        <f t="shared" si="13"/>
        <v>1</v>
      </c>
      <c r="AY7">
        <f t="shared" si="14"/>
        <v>1</v>
      </c>
      <c r="AZ7">
        <f t="shared" si="15"/>
        <v>0</v>
      </c>
      <c r="BA7">
        <f t="shared" si="16"/>
        <v>0</v>
      </c>
    </row>
    <row r="8" spans="1:53" x14ac:dyDescent="0.2">
      <c r="A8" t="s">
        <v>378</v>
      </c>
      <c r="B8" t="s">
        <v>24</v>
      </c>
      <c r="C8" t="s">
        <v>167</v>
      </c>
      <c r="D8" t="s">
        <v>146</v>
      </c>
      <c r="E8" t="s">
        <v>134</v>
      </c>
      <c r="F8">
        <v>18</v>
      </c>
      <c r="G8" t="s">
        <v>319</v>
      </c>
      <c r="H8">
        <v>30.738769999999999</v>
      </c>
      <c r="I8">
        <v>-81.466220000000007</v>
      </c>
      <c r="J8" t="s">
        <v>489</v>
      </c>
      <c r="K8">
        <v>-28</v>
      </c>
      <c r="L8">
        <v>0.39</v>
      </c>
      <c r="M8">
        <v>0.75</v>
      </c>
      <c r="N8">
        <v>38.925488319999999</v>
      </c>
      <c r="O8">
        <v>51.900651089999997</v>
      </c>
      <c r="P8">
        <v>432.50542580000001</v>
      </c>
      <c r="Q8">
        <v>32.630000000000003</v>
      </c>
      <c r="R8">
        <v>58.93</v>
      </c>
      <c r="S8">
        <v>45.78</v>
      </c>
      <c r="T8">
        <v>4.3953652590000001</v>
      </c>
      <c r="U8">
        <v>27</v>
      </c>
      <c r="V8">
        <v>1</v>
      </c>
      <c r="W8">
        <v>5</v>
      </c>
      <c r="X8">
        <v>17</v>
      </c>
      <c r="Y8">
        <v>14</v>
      </c>
      <c r="Z8">
        <v>300</v>
      </c>
      <c r="AA8">
        <v>11.11</v>
      </c>
      <c r="AB8">
        <v>55.56</v>
      </c>
      <c r="AC8">
        <v>188.89</v>
      </c>
      <c r="AD8">
        <v>3</v>
      </c>
      <c r="AE8">
        <v>5.08</v>
      </c>
      <c r="AF8">
        <v>5.19</v>
      </c>
      <c r="AG8">
        <v>3.55</v>
      </c>
      <c r="AH8">
        <v>7</v>
      </c>
      <c r="AI8">
        <v>23.82</v>
      </c>
      <c r="AJ8">
        <v>103.3335</v>
      </c>
      <c r="AK8">
        <f t="shared" si="0"/>
        <v>62.338478818947841</v>
      </c>
      <c r="AL8">
        <f t="shared" si="1"/>
        <v>73.125000457031248</v>
      </c>
      <c r="AM8">
        <f t="shared" si="2"/>
        <v>53.24094769780956</v>
      </c>
      <c r="AN8">
        <f t="shared" si="3"/>
        <v>21.169220531715069</v>
      </c>
      <c r="AO8">
        <f t="shared" si="4"/>
        <v>76.208635561803391</v>
      </c>
      <c r="AP8">
        <f t="shared" si="5"/>
        <v>80.877445485952933</v>
      </c>
      <c r="AQ8">
        <f t="shared" si="6"/>
        <v>40.755053191174682</v>
      </c>
      <c r="AR8">
        <f t="shared" si="7"/>
        <v>58.244968820633531</v>
      </c>
      <c r="AS8">
        <f t="shared" si="8"/>
        <v>7</v>
      </c>
      <c r="AT8">
        <f t="shared" si="9"/>
        <v>7</v>
      </c>
      <c r="AU8">
        <f t="shared" si="10"/>
        <v>6</v>
      </c>
      <c r="AV8">
        <f t="shared" si="11"/>
        <v>6</v>
      </c>
      <c r="AW8">
        <f t="shared" si="12"/>
        <v>5</v>
      </c>
      <c r="AX8">
        <f t="shared" si="13"/>
        <v>4</v>
      </c>
      <c r="AY8">
        <f t="shared" si="14"/>
        <v>3</v>
      </c>
      <c r="AZ8">
        <f t="shared" si="15"/>
        <v>1</v>
      </c>
      <c r="BA8">
        <f t="shared" si="16"/>
        <v>0</v>
      </c>
    </row>
    <row r="9" spans="1:53" x14ac:dyDescent="0.2">
      <c r="A9" t="s">
        <v>379</v>
      </c>
      <c r="B9" t="s">
        <v>24</v>
      </c>
      <c r="C9" t="s">
        <v>167</v>
      </c>
      <c r="D9" t="s">
        <v>146</v>
      </c>
      <c r="E9" t="s">
        <v>220</v>
      </c>
      <c r="F9">
        <v>18</v>
      </c>
      <c r="G9" t="s">
        <v>319</v>
      </c>
      <c r="H9">
        <v>30.738769999999999</v>
      </c>
      <c r="I9">
        <v>-81.466220000000007</v>
      </c>
      <c r="J9" t="s">
        <v>489</v>
      </c>
      <c r="K9">
        <v>-10.5</v>
      </c>
      <c r="L9">
        <v>0.45</v>
      </c>
      <c r="M9">
        <v>0.5</v>
      </c>
      <c r="N9">
        <v>0</v>
      </c>
      <c r="O9">
        <v>0</v>
      </c>
      <c r="P9">
        <v>0</v>
      </c>
      <c r="Q9">
        <v>36.44</v>
      </c>
      <c r="R9">
        <v>87.15</v>
      </c>
      <c r="S9">
        <v>61.795000000000002</v>
      </c>
      <c r="T9">
        <v>4.1895850560000003</v>
      </c>
      <c r="U9">
        <v>18</v>
      </c>
      <c r="V9">
        <v>2</v>
      </c>
      <c r="W9">
        <v>5</v>
      </c>
      <c r="X9">
        <v>29</v>
      </c>
      <c r="Y9">
        <v>17</v>
      </c>
      <c r="Z9">
        <v>200</v>
      </c>
      <c r="AA9">
        <v>22.22</v>
      </c>
      <c r="AB9">
        <v>55.56</v>
      </c>
      <c r="AC9">
        <v>322.22000000000003</v>
      </c>
      <c r="AD9">
        <v>2</v>
      </c>
      <c r="AE9">
        <v>10.15</v>
      </c>
      <c r="AF9">
        <v>5.19</v>
      </c>
      <c r="AG9">
        <v>6.06</v>
      </c>
      <c r="AH9">
        <v>8.5</v>
      </c>
      <c r="AI9">
        <v>31.91</v>
      </c>
      <c r="AJ9">
        <v>155.55179999999999</v>
      </c>
      <c r="AK9">
        <f t="shared" si="0"/>
        <v>0</v>
      </c>
      <c r="AL9">
        <f t="shared" si="1"/>
        <v>84.375000527343744</v>
      </c>
      <c r="AM9">
        <f t="shared" si="2"/>
        <v>71.32320071524363</v>
      </c>
      <c r="AN9">
        <f t="shared" si="3"/>
        <v>20.178129634445892</v>
      </c>
      <c r="AO9">
        <f t="shared" si="4"/>
        <v>85.107038917318874</v>
      </c>
      <c r="AP9">
        <f t="shared" si="5"/>
        <v>119.60748980316984</v>
      </c>
      <c r="AQ9">
        <f t="shared" si="6"/>
        <v>61.350112819008018</v>
      </c>
      <c r="AR9">
        <f t="shared" si="7"/>
        <v>63.134424630932862</v>
      </c>
      <c r="AS9">
        <f t="shared" si="8"/>
        <v>6</v>
      </c>
      <c r="AT9">
        <f t="shared" si="9"/>
        <v>6</v>
      </c>
      <c r="AU9">
        <f t="shared" si="10"/>
        <v>5</v>
      </c>
      <c r="AV9">
        <f t="shared" si="11"/>
        <v>5</v>
      </c>
      <c r="AW9">
        <f t="shared" si="12"/>
        <v>5</v>
      </c>
      <c r="AX9">
        <f t="shared" si="13"/>
        <v>5</v>
      </c>
      <c r="AY9">
        <f t="shared" si="14"/>
        <v>4</v>
      </c>
      <c r="AZ9">
        <f t="shared" si="15"/>
        <v>3</v>
      </c>
      <c r="BA9">
        <f t="shared" si="16"/>
        <v>1</v>
      </c>
    </row>
    <row r="10" spans="1:53" x14ac:dyDescent="0.2">
      <c r="A10" t="s">
        <v>380</v>
      </c>
      <c r="B10" t="s">
        <v>24</v>
      </c>
      <c r="C10" t="s">
        <v>167</v>
      </c>
      <c r="D10" t="s">
        <v>146</v>
      </c>
      <c r="E10" t="s">
        <v>221</v>
      </c>
      <c r="F10">
        <v>18</v>
      </c>
      <c r="G10" t="s">
        <v>319</v>
      </c>
      <c r="H10">
        <v>30.738769999999999</v>
      </c>
      <c r="I10">
        <v>-81.466220000000007</v>
      </c>
      <c r="J10" t="s">
        <v>489</v>
      </c>
      <c r="K10">
        <v>-11.75</v>
      </c>
      <c r="L10">
        <v>0.57999999999999996</v>
      </c>
      <c r="M10">
        <v>1</v>
      </c>
      <c r="N10">
        <v>5.1360518370000001</v>
      </c>
      <c r="O10">
        <v>5.1360518370000001</v>
      </c>
      <c r="P10">
        <v>57.067242630000003</v>
      </c>
      <c r="Q10">
        <v>40</v>
      </c>
      <c r="R10">
        <v>50.85</v>
      </c>
      <c r="S10">
        <v>45.424999999999997</v>
      </c>
      <c r="T10">
        <v>3.4993225699999999</v>
      </c>
      <c r="U10">
        <v>8</v>
      </c>
      <c r="V10">
        <v>0</v>
      </c>
      <c r="W10">
        <v>3</v>
      </c>
      <c r="X10">
        <v>12</v>
      </c>
      <c r="Y10">
        <v>0</v>
      </c>
      <c r="Z10">
        <v>88.89</v>
      </c>
      <c r="AA10">
        <v>0</v>
      </c>
      <c r="AB10">
        <v>33.33</v>
      </c>
      <c r="AC10">
        <v>133.33000000000001</v>
      </c>
      <c r="AD10">
        <v>0.89</v>
      </c>
      <c r="AE10">
        <v>0</v>
      </c>
      <c r="AF10">
        <v>3.12</v>
      </c>
      <c r="AG10">
        <v>2.5099999999999998</v>
      </c>
      <c r="AH10">
        <v>0</v>
      </c>
      <c r="AI10">
        <v>6.51</v>
      </c>
      <c r="AJ10">
        <v>43.663600000000002</v>
      </c>
      <c r="AK10">
        <f t="shared" si="0"/>
        <v>8.2252958777702627</v>
      </c>
      <c r="AL10">
        <f t="shared" si="1"/>
        <v>108.7500006796875</v>
      </c>
      <c r="AM10">
        <f t="shared" si="2"/>
        <v>14.550737594993294</v>
      </c>
      <c r="AN10">
        <f t="shared" si="3"/>
        <v>16.853646245725567</v>
      </c>
      <c r="AO10">
        <f t="shared" si="4"/>
        <v>93.421557538220497</v>
      </c>
      <c r="AP10">
        <f t="shared" si="5"/>
        <v>69.788191124396874</v>
      </c>
      <c r="AQ10">
        <f t="shared" si="6"/>
        <v>17.221059390402676</v>
      </c>
      <c r="AR10">
        <f t="shared" si="7"/>
        <v>46.97292692159953</v>
      </c>
      <c r="AS10">
        <f t="shared" si="8"/>
        <v>6</v>
      </c>
      <c r="AT10">
        <f t="shared" si="9"/>
        <v>3</v>
      </c>
      <c r="AU10">
        <f t="shared" si="10"/>
        <v>3</v>
      </c>
      <c r="AV10">
        <f t="shared" si="11"/>
        <v>3</v>
      </c>
      <c r="AW10">
        <f t="shared" si="12"/>
        <v>3</v>
      </c>
      <c r="AX10">
        <f t="shared" si="13"/>
        <v>3</v>
      </c>
      <c r="AY10">
        <f t="shared" si="14"/>
        <v>2</v>
      </c>
      <c r="AZ10">
        <f t="shared" si="15"/>
        <v>2</v>
      </c>
      <c r="BA10">
        <f t="shared" si="16"/>
        <v>2</v>
      </c>
    </row>
    <row r="11" spans="1:53" x14ac:dyDescent="0.2">
      <c r="A11" t="s">
        <v>402</v>
      </c>
      <c r="B11" t="s">
        <v>24</v>
      </c>
      <c r="C11" t="s">
        <v>168</v>
      </c>
      <c r="D11" t="s">
        <v>146</v>
      </c>
      <c r="E11" t="s">
        <v>134</v>
      </c>
      <c r="F11">
        <v>18</v>
      </c>
      <c r="G11" t="s">
        <v>319</v>
      </c>
      <c r="H11">
        <v>30.738689999999998</v>
      </c>
      <c r="I11">
        <v>-81.466200000000001</v>
      </c>
      <c r="J11" t="s">
        <v>489</v>
      </c>
      <c r="K11">
        <v>-19.75</v>
      </c>
      <c r="L11">
        <v>0.43</v>
      </c>
      <c r="M11">
        <v>1</v>
      </c>
      <c r="N11">
        <v>38.387150740000003</v>
      </c>
      <c r="O11">
        <v>38.387150740000003</v>
      </c>
      <c r="P11">
        <v>426.5238971</v>
      </c>
      <c r="Q11">
        <v>31.94</v>
      </c>
      <c r="R11">
        <v>54.01</v>
      </c>
      <c r="S11">
        <v>42.975000000000001</v>
      </c>
      <c r="T11">
        <v>2.635290071</v>
      </c>
      <c r="U11">
        <v>11</v>
      </c>
      <c r="V11">
        <v>1</v>
      </c>
      <c r="W11">
        <v>0</v>
      </c>
      <c r="X11">
        <v>1</v>
      </c>
      <c r="Y11">
        <v>0</v>
      </c>
      <c r="Z11">
        <v>122.22</v>
      </c>
      <c r="AA11">
        <v>11.11</v>
      </c>
      <c r="AB11">
        <v>0</v>
      </c>
      <c r="AC11">
        <v>11.11</v>
      </c>
      <c r="AD11">
        <v>1.22</v>
      </c>
      <c r="AE11">
        <v>5.08</v>
      </c>
      <c r="AF11">
        <v>0</v>
      </c>
      <c r="AG11">
        <v>0.21</v>
      </c>
      <c r="AH11">
        <v>0</v>
      </c>
      <c r="AI11">
        <v>6.51</v>
      </c>
      <c r="AJ11">
        <v>36.329700000000003</v>
      </c>
      <c r="AK11">
        <f t="shared" si="0"/>
        <v>61.476340732517663</v>
      </c>
      <c r="AL11">
        <f t="shared" si="1"/>
        <v>80.625000503906236</v>
      </c>
      <c r="AM11">
        <f t="shared" si="2"/>
        <v>14.550737594993294</v>
      </c>
      <c r="AN11">
        <f t="shared" si="3"/>
        <v>12.692241347589462</v>
      </c>
      <c r="AO11">
        <f t="shared" si="4"/>
        <v>74.597113694269083</v>
      </c>
      <c r="AP11">
        <f t="shared" si="5"/>
        <v>74.125077731144046</v>
      </c>
      <c r="AQ11">
        <f t="shared" si="6"/>
        <v>14.328546462854918</v>
      </c>
      <c r="AR11">
        <f t="shared" si="7"/>
        <v>47.485008295324967</v>
      </c>
      <c r="AS11">
        <f t="shared" si="8"/>
        <v>7</v>
      </c>
      <c r="AT11">
        <f t="shared" si="9"/>
        <v>4</v>
      </c>
      <c r="AU11">
        <f t="shared" si="10"/>
        <v>4</v>
      </c>
      <c r="AV11">
        <f t="shared" si="11"/>
        <v>4</v>
      </c>
      <c r="AW11">
        <f t="shared" si="12"/>
        <v>4</v>
      </c>
      <c r="AX11">
        <f t="shared" si="13"/>
        <v>4</v>
      </c>
      <c r="AY11">
        <f t="shared" si="14"/>
        <v>3</v>
      </c>
      <c r="AZ11">
        <f t="shared" si="15"/>
        <v>1</v>
      </c>
      <c r="BA11">
        <f t="shared" si="16"/>
        <v>0</v>
      </c>
    </row>
    <row r="12" spans="1:53" x14ac:dyDescent="0.2">
      <c r="A12" t="s">
        <v>403</v>
      </c>
      <c r="B12" t="s">
        <v>24</v>
      </c>
      <c r="C12" t="s">
        <v>168</v>
      </c>
      <c r="D12" t="s">
        <v>146</v>
      </c>
      <c r="E12" t="s">
        <v>220</v>
      </c>
      <c r="F12">
        <v>18</v>
      </c>
      <c r="G12" t="s">
        <v>319</v>
      </c>
      <c r="H12">
        <v>30.738689999999998</v>
      </c>
      <c r="I12">
        <v>-81.466200000000001</v>
      </c>
      <c r="J12" t="s">
        <v>489</v>
      </c>
      <c r="K12">
        <v>7</v>
      </c>
      <c r="L12">
        <v>0.42</v>
      </c>
      <c r="M12">
        <v>0.95</v>
      </c>
      <c r="N12">
        <v>46.206855599999997</v>
      </c>
      <c r="O12">
        <v>48.638795369999997</v>
      </c>
      <c r="P12">
        <v>513.40950669999995</v>
      </c>
      <c r="Q12">
        <v>38.64</v>
      </c>
      <c r="R12">
        <v>55.86</v>
      </c>
      <c r="S12">
        <v>47.25</v>
      </c>
      <c r="T12">
        <v>3.377825326</v>
      </c>
      <c r="U12">
        <v>34</v>
      </c>
      <c r="V12">
        <v>0</v>
      </c>
      <c r="W12">
        <v>1</v>
      </c>
      <c r="X12">
        <v>1</v>
      </c>
      <c r="Y12">
        <v>0</v>
      </c>
      <c r="Z12">
        <v>377.78</v>
      </c>
      <c r="AA12">
        <v>0</v>
      </c>
      <c r="AB12">
        <v>11.11</v>
      </c>
      <c r="AC12">
        <v>11.11</v>
      </c>
      <c r="AD12">
        <v>3.78</v>
      </c>
      <c r="AE12">
        <v>0</v>
      </c>
      <c r="AF12">
        <v>1.04</v>
      </c>
      <c r="AG12">
        <v>0.21</v>
      </c>
      <c r="AH12">
        <v>0</v>
      </c>
      <c r="AI12">
        <v>5.03</v>
      </c>
      <c r="AJ12">
        <v>10.2212</v>
      </c>
      <c r="AK12">
        <f t="shared" si="0"/>
        <v>73.999459312365474</v>
      </c>
      <c r="AL12">
        <f t="shared" si="1"/>
        <v>78.750000492187482</v>
      </c>
      <c r="AM12">
        <f t="shared" si="2"/>
        <v>11.24273580688422</v>
      </c>
      <c r="AN12">
        <f t="shared" si="3"/>
        <v>16.268483966671482</v>
      </c>
      <c r="AO12">
        <f t="shared" si="4"/>
        <v>90.245224581921008</v>
      </c>
      <c r="AP12">
        <f t="shared" si="5"/>
        <v>76.664077801549823</v>
      </c>
      <c r="AQ12">
        <f t="shared" si="6"/>
        <v>4.0312730109561237</v>
      </c>
      <c r="AR12">
        <f t="shared" si="7"/>
        <v>50.171607853219371</v>
      </c>
      <c r="AS12">
        <f t="shared" si="8"/>
        <v>6</v>
      </c>
      <c r="AT12">
        <f t="shared" si="9"/>
        <v>4</v>
      </c>
      <c r="AU12">
        <f t="shared" si="10"/>
        <v>4</v>
      </c>
      <c r="AV12">
        <f t="shared" si="11"/>
        <v>4</v>
      </c>
      <c r="AW12">
        <f t="shared" si="12"/>
        <v>4</v>
      </c>
      <c r="AX12">
        <f t="shared" si="13"/>
        <v>4</v>
      </c>
      <c r="AY12">
        <f t="shared" si="14"/>
        <v>4</v>
      </c>
      <c r="AZ12">
        <f t="shared" si="15"/>
        <v>1</v>
      </c>
      <c r="BA12">
        <f t="shared" si="16"/>
        <v>1</v>
      </c>
    </row>
    <row r="13" spans="1:53" x14ac:dyDescent="0.2">
      <c r="A13" t="s">
        <v>404</v>
      </c>
      <c r="B13" t="s">
        <v>24</v>
      </c>
      <c r="C13" t="s">
        <v>168</v>
      </c>
      <c r="D13" t="s">
        <v>146</v>
      </c>
      <c r="E13" t="s">
        <v>221</v>
      </c>
      <c r="F13">
        <v>18</v>
      </c>
      <c r="G13" t="s">
        <v>319</v>
      </c>
      <c r="H13">
        <v>30.738689999999998</v>
      </c>
      <c r="I13">
        <v>-81.466200000000001</v>
      </c>
      <c r="J13" t="s">
        <v>489</v>
      </c>
      <c r="K13">
        <v>-13.5</v>
      </c>
      <c r="L13">
        <v>0.41</v>
      </c>
      <c r="M13">
        <v>1</v>
      </c>
      <c r="N13">
        <v>27.833335229999999</v>
      </c>
      <c r="O13">
        <v>27.833335229999999</v>
      </c>
      <c r="P13">
        <v>309.2592803</v>
      </c>
      <c r="Q13">
        <v>31.32</v>
      </c>
      <c r="R13">
        <v>50.76</v>
      </c>
      <c r="S13">
        <v>41.04</v>
      </c>
      <c r="T13">
        <v>2.2388998309999999</v>
      </c>
      <c r="U13">
        <v>22</v>
      </c>
      <c r="V13">
        <v>1</v>
      </c>
      <c r="W13">
        <v>0</v>
      </c>
      <c r="X13">
        <v>0</v>
      </c>
      <c r="Y13">
        <v>0</v>
      </c>
      <c r="Z13">
        <v>244.44</v>
      </c>
      <c r="AA13">
        <v>11.11</v>
      </c>
      <c r="AB13">
        <v>0</v>
      </c>
      <c r="AC13">
        <v>0</v>
      </c>
      <c r="AD13">
        <v>2.44</v>
      </c>
      <c r="AE13">
        <v>5.08</v>
      </c>
      <c r="AF13">
        <v>0</v>
      </c>
      <c r="AG13">
        <v>0</v>
      </c>
      <c r="AH13">
        <v>0</v>
      </c>
      <c r="AI13">
        <v>7.52</v>
      </c>
      <c r="AJ13">
        <v>34.885399999999997</v>
      </c>
      <c r="AK13">
        <f t="shared" si="0"/>
        <v>44.574592466406472</v>
      </c>
      <c r="AL13">
        <f t="shared" si="1"/>
        <v>76.875000480468742</v>
      </c>
      <c r="AM13">
        <f t="shared" si="2"/>
        <v>16.808225301743406</v>
      </c>
      <c r="AN13">
        <f t="shared" si="3"/>
        <v>10.78312301208881</v>
      </c>
      <c r="AO13">
        <f t="shared" si="4"/>
        <v>73.149079552426656</v>
      </c>
      <c r="AP13">
        <f t="shared" si="5"/>
        <v>69.664672202052785</v>
      </c>
      <c r="AQ13">
        <f t="shared" si="6"/>
        <v>13.758910059132855</v>
      </c>
      <c r="AR13">
        <f t="shared" si="7"/>
        <v>43.659086153474242</v>
      </c>
      <c r="AS13">
        <f t="shared" si="8"/>
        <v>7</v>
      </c>
      <c r="AT13">
        <f t="shared" si="9"/>
        <v>4</v>
      </c>
      <c r="AU13">
        <f t="shared" si="10"/>
        <v>4</v>
      </c>
      <c r="AV13">
        <f t="shared" si="11"/>
        <v>4</v>
      </c>
      <c r="AW13">
        <f t="shared" si="12"/>
        <v>3</v>
      </c>
      <c r="AX13">
        <f t="shared" si="13"/>
        <v>3</v>
      </c>
      <c r="AY13">
        <f t="shared" si="14"/>
        <v>2</v>
      </c>
      <c r="AZ13">
        <f t="shared" si="15"/>
        <v>0</v>
      </c>
      <c r="BA13">
        <f t="shared" si="16"/>
        <v>0</v>
      </c>
    </row>
    <row r="14" spans="1:53" x14ac:dyDescent="0.2">
      <c r="A14" t="s">
        <v>381</v>
      </c>
      <c r="B14" t="s">
        <v>24</v>
      </c>
      <c r="C14" t="s">
        <v>167</v>
      </c>
      <c r="D14" t="s">
        <v>147</v>
      </c>
      <c r="E14" t="s">
        <v>134</v>
      </c>
      <c r="F14">
        <v>18</v>
      </c>
      <c r="G14" t="s">
        <v>319</v>
      </c>
      <c r="H14">
        <v>30.737570000000002</v>
      </c>
      <c r="I14">
        <v>-81.463729999999998</v>
      </c>
      <c r="J14" t="s">
        <v>489</v>
      </c>
      <c r="K14">
        <v>-22.875</v>
      </c>
      <c r="L14">
        <v>0.25</v>
      </c>
      <c r="M14">
        <v>0</v>
      </c>
      <c r="N14">
        <v>0</v>
      </c>
      <c r="O14" t="s">
        <v>113</v>
      </c>
      <c r="P14">
        <v>0</v>
      </c>
      <c r="Q14">
        <v>33.950000000000003</v>
      </c>
      <c r="R14">
        <v>54.68</v>
      </c>
      <c r="S14">
        <v>44.314999999999998</v>
      </c>
      <c r="T14">
        <v>3.7955718730000001</v>
      </c>
      <c r="U14">
        <v>9</v>
      </c>
      <c r="V14">
        <v>0</v>
      </c>
      <c r="W14">
        <v>0</v>
      </c>
      <c r="X14">
        <v>20</v>
      </c>
      <c r="Y14">
        <v>9</v>
      </c>
      <c r="Z14">
        <v>100</v>
      </c>
      <c r="AA14">
        <v>0</v>
      </c>
      <c r="AB14">
        <v>0</v>
      </c>
      <c r="AC14">
        <v>222.22</v>
      </c>
      <c r="AD14">
        <v>1</v>
      </c>
      <c r="AE14">
        <v>0</v>
      </c>
      <c r="AF14">
        <v>0</v>
      </c>
      <c r="AG14">
        <v>4.18</v>
      </c>
      <c r="AH14">
        <v>4.5</v>
      </c>
      <c r="AI14">
        <v>9.68</v>
      </c>
      <c r="AJ14">
        <v>28.8886</v>
      </c>
      <c r="AK14">
        <f t="shared" si="0"/>
        <v>0</v>
      </c>
      <c r="AL14">
        <f t="shared" si="1"/>
        <v>46.87500029296875</v>
      </c>
      <c r="AM14">
        <f t="shared" si="2"/>
        <v>21.636119803308002</v>
      </c>
      <c r="AN14">
        <f t="shared" si="3"/>
        <v>18.280459822761642</v>
      </c>
      <c r="AO14">
        <f t="shared" si="4"/>
        <v>79.291546960564659</v>
      </c>
      <c r="AP14">
        <f t="shared" si="5"/>
        <v>75.044607486372087</v>
      </c>
      <c r="AQ14">
        <f t="shared" si="6"/>
        <v>11.393753522512727</v>
      </c>
      <c r="AR14">
        <f t="shared" si="7"/>
        <v>36.07449826978398</v>
      </c>
      <c r="AS14">
        <f t="shared" si="8"/>
        <v>6</v>
      </c>
      <c r="AT14">
        <f t="shared" si="9"/>
        <v>4</v>
      </c>
      <c r="AU14">
        <f t="shared" si="10"/>
        <v>3</v>
      </c>
      <c r="AV14">
        <f t="shared" si="11"/>
        <v>3</v>
      </c>
      <c r="AW14">
        <f t="shared" si="12"/>
        <v>2</v>
      </c>
      <c r="AX14">
        <f t="shared" si="13"/>
        <v>2</v>
      </c>
      <c r="AY14">
        <f t="shared" si="14"/>
        <v>2</v>
      </c>
      <c r="AZ14">
        <f t="shared" si="15"/>
        <v>0</v>
      </c>
      <c r="BA14">
        <f t="shared" si="16"/>
        <v>0</v>
      </c>
    </row>
    <row r="15" spans="1:53" x14ac:dyDescent="0.2">
      <c r="A15" t="s">
        <v>382</v>
      </c>
      <c r="B15" t="s">
        <v>24</v>
      </c>
      <c r="C15" t="s">
        <v>167</v>
      </c>
      <c r="D15" t="s">
        <v>147</v>
      </c>
      <c r="E15" t="s">
        <v>220</v>
      </c>
      <c r="F15">
        <v>18</v>
      </c>
      <c r="G15" t="s">
        <v>319</v>
      </c>
      <c r="H15">
        <v>30.737570000000002</v>
      </c>
      <c r="I15">
        <v>-81.463729999999998</v>
      </c>
      <c r="J15" t="s">
        <v>489</v>
      </c>
      <c r="K15">
        <v>12.375</v>
      </c>
      <c r="L15">
        <v>0.21</v>
      </c>
      <c r="M15">
        <v>0.4</v>
      </c>
      <c r="N15">
        <v>10.91554328</v>
      </c>
      <c r="O15">
        <v>27.2888582</v>
      </c>
      <c r="P15">
        <v>121.28381419999999</v>
      </c>
      <c r="Q15">
        <v>31.75</v>
      </c>
      <c r="R15">
        <v>53.67</v>
      </c>
      <c r="S15">
        <v>42.71</v>
      </c>
      <c r="T15">
        <v>4.5422555170000001</v>
      </c>
      <c r="U15">
        <v>5</v>
      </c>
      <c r="V15">
        <v>2</v>
      </c>
      <c r="W15">
        <v>8</v>
      </c>
      <c r="X15">
        <v>10</v>
      </c>
      <c r="Y15">
        <v>3</v>
      </c>
      <c r="Z15">
        <v>55.56</v>
      </c>
      <c r="AA15">
        <v>22.22</v>
      </c>
      <c r="AB15">
        <v>88.89</v>
      </c>
      <c r="AC15">
        <v>111.11</v>
      </c>
      <c r="AD15">
        <v>0.56000000000000005</v>
      </c>
      <c r="AE15">
        <v>10.15</v>
      </c>
      <c r="AF15">
        <v>8.31</v>
      </c>
      <c r="AG15">
        <v>2.09</v>
      </c>
      <c r="AH15">
        <v>1.5</v>
      </c>
      <c r="AI15">
        <v>22.61</v>
      </c>
      <c r="AJ15">
        <v>154.43819999999999</v>
      </c>
      <c r="AK15">
        <f t="shared" si="0"/>
        <v>17.481048864538671</v>
      </c>
      <c r="AL15">
        <f t="shared" si="1"/>
        <v>39.375000246093741</v>
      </c>
      <c r="AM15">
        <f t="shared" si="2"/>
        <v>50.536432722396064</v>
      </c>
      <c r="AN15">
        <f t="shared" si="3"/>
        <v>21.876682160574095</v>
      </c>
      <c r="AO15">
        <f t="shared" si="4"/>
        <v>74.153361295962526</v>
      </c>
      <c r="AP15">
        <f t="shared" si="5"/>
        <v>73.658450691177578</v>
      </c>
      <c r="AQ15">
        <f t="shared" si="6"/>
        <v>60.910905521919545</v>
      </c>
      <c r="AR15">
        <f t="shared" si="7"/>
        <v>48.28455450038031</v>
      </c>
      <c r="AS15">
        <f t="shared" si="8"/>
        <v>7</v>
      </c>
      <c r="AT15">
        <f t="shared" si="9"/>
        <v>6</v>
      </c>
      <c r="AU15">
        <f t="shared" si="10"/>
        <v>5</v>
      </c>
      <c r="AV15">
        <f t="shared" si="11"/>
        <v>4</v>
      </c>
      <c r="AW15">
        <f t="shared" si="12"/>
        <v>4</v>
      </c>
      <c r="AX15">
        <f t="shared" si="13"/>
        <v>3</v>
      </c>
      <c r="AY15">
        <f t="shared" si="14"/>
        <v>2</v>
      </c>
      <c r="AZ15">
        <f t="shared" si="15"/>
        <v>0</v>
      </c>
      <c r="BA15">
        <f t="shared" si="16"/>
        <v>0</v>
      </c>
    </row>
    <row r="16" spans="1:53" x14ac:dyDescent="0.2">
      <c r="A16" t="s">
        <v>383</v>
      </c>
      <c r="B16" t="s">
        <v>24</v>
      </c>
      <c r="C16" t="s">
        <v>167</v>
      </c>
      <c r="D16" t="s">
        <v>147</v>
      </c>
      <c r="E16" t="s">
        <v>221</v>
      </c>
      <c r="F16">
        <v>18</v>
      </c>
      <c r="G16" t="s">
        <v>319</v>
      </c>
      <c r="H16">
        <v>30.737570000000002</v>
      </c>
      <c r="I16">
        <v>-81.463729999999998</v>
      </c>
      <c r="J16" t="s">
        <v>489</v>
      </c>
      <c r="K16">
        <v>18.625</v>
      </c>
      <c r="L16">
        <v>0.25</v>
      </c>
      <c r="M16">
        <v>0</v>
      </c>
      <c r="N16">
        <v>0</v>
      </c>
      <c r="O16" t="s">
        <v>113</v>
      </c>
      <c r="P16">
        <v>0</v>
      </c>
      <c r="Q16">
        <v>32.200000000000003</v>
      </c>
      <c r="R16">
        <v>50.79</v>
      </c>
      <c r="S16">
        <v>41.494999999999997</v>
      </c>
      <c r="T16">
        <v>3.5016718689999999</v>
      </c>
      <c r="U16">
        <v>14</v>
      </c>
      <c r="V16">
        <v>0</v>
      </c>
      <c r="W16">
        <v>0</v>
      </c>
      <c r="X16">
        <v>1</v>
      </c>
      <c r="Y16">
        <v>4</v>
      </c>
      <c r="Z16">
        <v>155.56</v>
      </c>
      <c r="AA16">
        <v>0</v>
      </c>
      <c r="AB16">
        <v>0</v>
      </c>
      <c r="AC16">
        <v>11.11</v>
      </c>
      <c r="AD16">
        <v>1.56</v>
      </c>
      <c r="AE16">
        <v>0</v>
      </c>
      <c r="AF16">
        <v>0</v>
      </c>
      <c r="AG16">
        <v>0.21</v>
      </c>
      <c r="AH16">
        <v>2</v>
      </c>
      <c r="AI16">
        <v>3.76</v>
      </c>
      <c r="AJ16">
        <v>1.4442999999999999</v>
      </c>
      <c r="AK16">
        <f t="shared" si="0"/>
        <v>0</v>
      </c>
      <c r="AL16">
        <f t="shared" si="1"/>
        <v>46.87500029296875</v>
      </c>
      <c r="AM16">
        <f t="shared" si="2"/>
        <v>8.4041126508717028</v>
      </c>
      <c r="AN16">
        <f t="shared" si="3"/>
        <v>16.864961079805422</v>
      </c>
      <c r="AO16">
        <f t="shared" si="4"/>
        <v>75.204353818267506</v>
      </c>
      <c r="AP16">
        <f t="shared" si="5"/>
        <v>69.705845176167486</v>
      </c>
      <c r="AQ16">
        <f t="shared" si="6"/>
        <v>0.56963640372206104</v>
      </c>
      <c r="AR16">
        <f t="shared" si="7"/>
        <v>31.089129917400417</v>
      </c>
      <c r="AS16">
        <f t="shared" si="8"/>
        <v>4</v>
      </c>
      <c r="AT16">
        <f t="shared" si="9"/>
        <v>3</v>
      </c>
      <c r="AU16">
        <f t="shared" si="10"/>
        <v>3</v>
      </c>
      <c r="AV16">
        <f t="shared" si="11"/>
        <v>3</v>
      </c>
      <c r="AW16">
        <f t="shared" si="12"/>
        <v>2</v>
      </c>
      <c r="AX16">
        <f t="shared" si="13"/>
        <v>2</v>
      </c>
      <c r="AY16">
        <f t="shared" si="14"/>
        <v>1</v>
      </c>
      <c r="AZ16">
        <f t="shared" si="15"/>
        <v>0</v>
      </c>
      <c r="BA16">
        <f t="shared" si="16"/>
        <v>0</v>
      </c>
    </row>
    <row r="17" spans="1:53" x14ac:dyDescent="0.2">
      <c r="A17" t="s">
        <v>405</v>
      </c>
      <c r="B17" t="s">
        <v>24</v>
      </c>
      <c r="C17" t="s">
        <v>168</v>
      </c>
      <c r="D17" t="s">
        <v>147</v>
      </c>
      <c r="E17" t="s">
        <v>134</v>
      </c>
      <c r="F17">
        <v>18</v>
      </c>
      <c r="G17" t="s">
        <v>319</v>
      </c>
      <c r="H17">
        <v>30.737649999999999</v>
      </c>
      <c r="I17">
        <v>-81.465760000000003</v>
      </c>
      <c r="J17" t="s">
        <v>489</v>
      </c>
      <c r="K17">
        <v>34.125</v>
      </c>
      <c r="L17">
        <v>0.28000000000000003</v>
      </c>
      <c r="M17">
        <v>0.95</v>
      </c>
      <c r="N17">
        <v>50.863138229999997</v>
      </c>
      <c r="O17">
        <v>53.540145510000002</v>
      </c>
      <c r="P17">
        <v>565.14598030000002</v>
      </c>
      <c r="Q17">
        <v>20.79</v>
      </c>
      <c r="R17">
        <v>56.66</v>
      </c>
      <c r="S17">
        <v>38.725000000000001</v>
      </c>
      <c r="T17">
        <v>3.4214423680000001</v>
      </c>
      <c r="U17">
        <v>12</v>
      </c>
      <c r="V17">
        <v>0</v>
      </c>
      <c r="W17">
        <v>4</v>
      </c>
      <c r="X17">
        <v>1</v>
      </c>
      <c r="Y17">
        <v>5</v>
      </c>
      <c r="Z17">
        <v>133.33000000000001</v>
      </c>
      <c r="AA17">
        <v>0</v>
      </c>
      <c r="AB17">
        <v>44.44</v>
      </c>
      <c r="AC17">
        <v>11.11</v>
      </c>
      <c r="AD17">
        <v>1.33</v>
      </c>
      <c r="AE17">
        <v>0</v>
      </c>
      <c r="AF17">
        <v>4.16</v>
      </c>
      <c r="AG17">
        <v>0.21</v>
      </c>
      <c r="AH17">
        <v>2.5</v>
      </c>
      <c r="AI17">
        <v>8.1999999999999993</v>
      </c>
      <c r="AJ17">
        <v>36.551900000000003</v>
      </c>
      <c r="AK17">
        <f t="shared" si="0"/>
        <v>81.456413309451392</v>
      </c>
      <c r="AL17">
        <f t="shared" si="1"/>
        <v>52.500000328125005</v>
      </c>
      <c r="AM17">
        <f t="shared" si="2"/>
        <v>18.328118015198925</v>
      </c>
      <c r="AN17">
        <f t="shared" si="3"/>
        <v>16.478554967971874</v>
      </c>
      <c r="AO17">
        <f t="shared" si="4"/>
        <v>48.555854530490109</v>
      </c>
      <c r="AP17">
        <f t="shared" si="5"/>
        <v>77.762023777941508</v>
      </c>
      <c r="AQ17">
        <f t="shared" si="6"/>
        <v>14.416182832658315</v>
      </c>
      <c r="AR17">
        <f t="shared" si="7"/>
        <v>44.213878251691014</v>
      </c>
      <c r="AS17">
        <f t="shared" si="8"/>
        <v>7</v>
      </c>
      <c r="AT17">
        <f t="shared" si="9"/>
        <v>4</v>
      </c>
      <c r="AU17">
        <f t="shared" si="10"/>
        <v>4</v>
      </c>
      <c r="AV17">
        <f t="shared" si="11"/>
        <v>4</v>
      </c>
      <c r="AW17">
        <f t="shared" si="12"/>
        <v>3</v>
      </c>
      <c r="AX17">
        <f t="shared" si="13"/>
        <v>2</v>
      </c>
      <c r="AY17">
        <f t="shared" si="14"/>
        <v>2</v>
      </c>
      <c r="AZ17">
        <f t="shared" si="15"/>
        <v>1</v>
      </c>
      <c r="BA17">
        <f t="shared" si="16"/>
        <v>0</v>
      </c>
    </row>
    <row r="18" spans="1:53" x14ac:dyDescent="0.2">
      <c r="A18" t="s">
        <v>406</v>
      </c>
      <c r="B18" t="s">
        <v>24</v>
      </c>
      <c r="C18" t="s">
        <v>168</v>
      </c>
      <c r="D18" t="s">
        <v>147</v>
      </c>
      <c r="E18" t="s">
        <v>220</v>
      </c>
      <c r="F18">
        <v>18</v>
      </c>
      <c r="G18" t="s">
        <v>319</v>
      </c>
      <c r="H18">
        <v>30.737649999999999</v>
      </c>
      <c r="I18">
        <v>-81.465760000000003</v>
      </c>
      <c r="J18" t="s">
        <v>489</v>
      </c>
      <c r="K18">
        <v>-18.375</v>
      </c>
      <c r="L18">
        <v>0.18</v>
      </c>
      <c r="M18">
        <v>0.95</v>
      </c>
      <c r="N18">
        <v>70.042577410000007</v>
      </c>
      <c r="O18">
        <v>73.729028850000006</v>
      </c>
      <c r="P18">
        <v>778.25086009999995</v>
      </c>
      <c r="Q18">
        <v>38.57</v>
      </c>
      <c r="R18">
        <v>58.28</v>
      </c>
      <c r="S18">
        <v>48.424999999999997</v>
      </c>
      <c r="T18">
        <v>3.2918982240000001</v>
      </c>
      <c r="U18">
        <v>9</v>
      </c>
      <c r="V18">
        <v>2</v>
      </c>
      <c r="W18">
        <v>18</v>
      </c>
      <c r="X18">
        <v>10</v>
      </c>
      <c r="Y18">
        <v>0</v>
      </c>
      <c r="Z18">
        <v>100</v>
      </c>
      <c r="AA18">
        <v>22.22</v>
      </c>
      <c r="AB18">
        <v>200</v>
      </c>
      <c r="AC18">
        <v>111.11</v>
      </c>
      <c r="AD18">
        <v>1</v>
      </c>
      <c r="AE18">
        <v>10.15</v>
      </c>
      <c r="AF18">
        <v>18.7</v>
      </c>
      <c r="AG18">
        <v>2.09</v>
      </c>
      <c r="AH18">
        <v>0</v>
      </c>
      <c r="AI18">
        <v>31.94</v>
      </c>
      <c r="AJ18">
        <v>242.21510000000001</v>
      </c>
      <c r="AK18">
        <f t="shared" si="0"/>
        <v>112.17194482227416</v>
      </c>
      <c r="AL18">
        <f t="shared" si="1"/>
        <v>33.7500002109375</v>
      </c>
      <c r="AM18">
        <f t="shared" si="2"/>
        <v>71.390254805543137</v>
      </c>
      <c r="AN18">
        <f t="shared" si="3"/>
        <v>15.854636728796415</v>
      </c>
      <c r="AO18">
        <f t="shared" si="4"/>
        <v>90.081736856229128</v>
      </c>
      <c r="AP18">
        <f t="shared" si="5"/>
        <v>79.985364380134698</v>
      </c>
      <c r="AQ18">
        <f t="shared" si="6"/>
        <v>95.530387378785136</v>
      </c>
      <c r="AR18">
        <f t="shared" si="7"/>
        <v>71.252046454671444</v>
      </c>
      <c r="AS18">
        <f t="shared" si="8"/>
        <v>7</v>
      </c>
      <c r="AT18">
        <f t="shared" si="9"/>
        <v>6</v>
      </c>
      <c r="AU18">
        <f t="shared" si="10"/>
        <v>6</v>
      </c>
      <c r="AV18">
        <f t="shared" si="11"/>
        <v>5</v>
      </c>
      <c r="AW18">
        <f t="shared" si="12"/>
        <v>5</v>
      </c>
      <c r="AX18">
        <f t="shared" si="13"/>
        <v>5</v>
      </c>
      <c r="AY18">
        <f t="shared" si="14"/>
        <v>5</v>
      </c>
      <c r="AZ18">
        <f t="shared" si="15"/>
        <v>3</v>
      </c>
      <c r="BA18">
        <f t="shared" si="16"/>
        <v>3</v>
      </c>
    </row>
    <row r="19" spans="1:53" x14ac:dyDescent="0.2">
      <c r="A19" t="s">
        <v>407</v>
      </c>
      <c r="B19" t="s">
        <v>24</v>
      </c>
      <c r="C19" t="s">
        <v>168</v>
      </c>
      <c r="D19" t="s">
        <v>147</v>
      </c>
      <c r="E19" t="s">
        <v>221</v>
      </c>
      <c r="F19">
        <v>18</v>
      </c>
      <c r="G19" t="s">
        <v>319</v>
      </c>
      <c r="H19">
        <v>30.737649999999999</v>
      </c>
      <c r="I19">
        <v>-81.465760000000003</v>
      </c>
      <c r="J19" t="s">
        <v>489</v>
      </c>
      <c r="K19">
        <v>82.875</v>
      </c>
      <c r="L19">
        <v>0.24</v>
      </c>
      <c r="M19">
        <v>1</v>
      </c>
      <c r="N19">
        <v>57.828959670000003</v>
      </c>
      <c r="O19">
        <v>57.828959670000003</v>
      </c>
      <c r="P19">
        <v>642.5439963</v>
      </c>
      <c r="Q19">
        <v>37.25</v>
      </c>
      <c r="R19">
        <v>49.8</v>
      </c>
      <c r="S19">
        <v>43.524999999999999</v>
      </c>
      <c r="T19">
        <v>4.0371977699999997</v>
      </c>
      <c r="U19">
        <v>23</v>
      </c>
      <c r="V19">
        <v>2</v>
      </c>
      <c r="W19">
        <v>1</v>
      </c>
      <c r="X19">
        <v>0</v>
      </c>
      <c r="Y19">
        <v>1</v>
      </c>
      <c r="Z19">
        <v>255.56</v>
      </c>
      <c r="AA19">
        <v>22.22</v>
      </c>
      <c r="AB19">
        <v>11.11</v>
      </c>
      <c r="AC19">
        <v>0</v>
      </c>
      <c r="AD19">
        <v>2.56</v>
      </c>
      <c r="AE19">
        <v>10.15</v>
      </c>
      <c r="AF19">
        <v>1.04</v>
      </c>
      <c r="AG19">
        <v>0</v>
      </c>
      <c r="AH19">
        <v>0.5</v>
      </c>
      <c r="AI19">
        <v>14.25</v>
      </c>
      <c r="AJ19">
        <v>78.547700000000006</v>
      </c>
      <c r="AK19">
        <f t="shared" si="0"/>
        <v>92.612052737835612</v>
      </c>
      <c r="AL19">
        <f t="shared" si="1"/>
        <v>45.000000281249996</v>
      </c>
      <c r="AM19">
        <f t="shared" si="2"/>
        <v>31.850692892266423</v>
      </c>
      <c r="AN19">
        <f t="shared" si="3"/>
        <v>19.444192891200689</v>
      </c>
      <c r="AO19">
        <f t="shared" si="4"/>
        <v>86.998825457467845</v>
      </c>
      <c r="AP19">
        <f t="shared" si="5"/>
        <v>68.347137030382768</v>
      </c>
      <c r="AQ19">
        <f t="shared" si="6"/>
        <v>30.979456725499784</v>
      </c>
      <c r="AR19">
        <f t="shared" si="7"/>
        <v>53.604622573700453</v>
      </c>
      <c r="AS19">
        <f t="shared" si="8"/>
        <v>7</v>
      </c>
      <c r="AT19">
        <f t="shared" si="9"/>
        <v>6</v>
      </c>
      <c r="AU19">
        <f t="shared" si="10"/>
        <v>6</v>
      </c>
      <c r="AV19">
        <f t="shared" si="11"/>
        <v>4</v>
      </c>
      <c r="AW19">
        <f t="shared" si="12"/>
        <v>3</v>
      </c>
      <c r="AX19">
        <f t="shared" si="13"/>
        <v>3</v>
      </c>
      <c r="AY19">
        <f t="shared" si="14"/>
        <v>2</v>
      </c>
      <c r="AZ19">
        <f t="shared" si="15"/>
        <v>2</v>
      </c>
      <c r="BA19">
        <f t="shared" si="16"/>
        <v>1</v>
      </c>
    </row>
    <row r="20" spans="1:53" x14ac:dyDescent="0.2">
      <c r="A20" t="s">
        <v>384</v>
      </c>
      <c r="B20" t="s">
        <v>24</v>
      </c>
      <c r="C20" t="s">
        <v>167</v>
      </c>
      <c r="D20" t="s">
        <v>148</v>
      </c>
      <c r="E20" t="s">
        <v>134</v>
      </c>
      <c r="F20">
        <v>18</v>
      </c>
      <c r="G20" t="s">
        <v>319</v>
      </c>
      <c r="H20">
        <v>30.736650000000001</v>
      </c>
      <c r="I20">
        <v>-81.465599999999995</v>
      </c>
      <c r="J20" t="s">
        <v>489</v>
      </c>
      <c r="K20">
        <v>-14.75</v>
      </c>
      <c r="L20">
        <v>0.16</v>
      </c>
      <c r="M20">
        <v>1</v>
      </c>
      <c r="N20">
        <v>23.99869661</v>
      </c>
      <c r="O20">
        <v>23.99869661</v>
      </c>
      <c r="P20">
        <v>266.6521846</v>
      </c>
      <c r="Q20">
        <v>18.22</v>
      </c>
      <c r="R20">
        <v>49.84</v>
      </c>
      <c r="S20">
        <v>34.03</v>
      </c>
      <c r="T20">
        <v>20.444732120000001</v>
      </c>
      <c r="U20">
        <v>0</v>
      </c>
      <c r="V20">
        <v>2</v>
      </c>
      <c r="W20">
        <v>2</v>
      </c>
      <c r="X20">
        <v>3</v>
      </c>
      <c r="Y20">
        <v>8</v>
      </c>
      <c r="Z20">
        <v>0</v>
      </c>
      <c r="AA20">
        <v>22.22</v>
      </c>
      <c r="AB20">
        <v>22.22</v>
      </c>
      <c r="AC20">
        <v>33.33</v>
      </c>
      <c r="AD20">
        <v>0</v>
      </c>
      <c r="AE20">
        <v>10.15</v>
      </c>
      <c r="AF20">
        <v>2.08</v>
      </c>
      <c r="AG20">
        <v>0.63</v>
      </c>
      <c r="AH20">
        <v>4</v>
      </c>
      <c r="AI20">
        <v>16.86</v>
      </c>
      <c r="AJ20">
        <v>91.657499999999999</v>
      </c>
      <c r="AK20">
        <f t="shared" si="0"/>
        <v>38.433486772949678</v>
      </c>
      <c r="AL20">
        <f t="shared" si="1"/>
        <v>30.0000001875</v>
      </c>
      <c r="AM20">
        <f t="shared" si="2"/>
        <v>37.684398748323645</v>
      </c>
      <c r="AN20">
        <f t="shared" si="3"/>
        <v>98.467139238067716</v>
      </c>
      <c r="AO20">
        <f t="shared" si="4"/>
        <v>42.553519458659437</v>
      </c>
      <c r="AP20">
        <f t="shared" si="5"/>
        <v>68.402034329202351</v>
      </c>
      <c r="AQ20">
        <f t="shared" si="6"/>
        <v>36.150002543900023</v>
      </c>
      <c r="AR20">
        <f t="shared" si="7"/>
        <v>50.241511611228979</v>
      </c>
      <c r="AS20">
        <f t="shared" si="8"/>
        <v>7</v>
      </c>
      <c r="AT20">
        <f t="shared" si="9"/>
        <v>7</v>
      </c>
      <c r="AU20">
        <f t="shared" si="10"/>
        <v>7</v>
      </c>
      <c r="AV20">
        <f t="shared" si="11"/>
        <v>3</v>
      </c>
      <c r="AW20">
        <f t="shared" si="12"/>
        <v>2</v>
      </c>
      <c r="AX20">
        <f t="shared" si="13"/>
        <v>2</v>
      </c>
      <c r="AY20">
        <f t="shared" si="14"/>
        <v>1</v>
      </c>
      <c r="AZ20">
        <f t="shared" si="15"/>
        <v>1</v>
      </c>
      <c r="BA20">
        <f t="shared" si="16"/>
        <v>1</v>
      </c>
    </row>
    <row r="21" spans="1:53" x14ac:dyDescent="0.2">
      <c r="A21" t="s">
        <v>385</v>
      </c>
      <c r="B21" t="s">
        <v>24</v>
      </c>
      <c r="C21" t="s">
        <v>167</v>
      </c>
      <c r="D21" t="s">
        <v>148</v>
      </c>
      <c r="E21" t="s">
        <v>220</v>
      </c>
      <c r="F21">
        <v>18</v>
      </c>
      <c r="G21" t="s">
        <v>319</v>
      </c>
      <c r="H21">
        <v>30.736650000000001</v>
      </c>
      <c r="I21">
        <v>-81.465599999999995</v>
      </c>
      <c r="J21" t="s">
        <v>489</v>
      </c>
      <c r="K21">
        <v>12.75</v>
      </c>
      <c r="L21">
        <v>0.28999999999999998</v>
      </c>
      <c r="M21">
        <v>1</v>
      </c>
      <c r="N21">
        <v>30.022132110000001</v>
      </c>
      <c r="O21">
        <v>30.022132110000001</v>
      </c>
      <c r="P21">
        <v>333.5792457</v>
      </c>
      <c r="Q21">
        <v>21.3</v>
      </c>
      <c r="R21" t="s">
        <v>113</v>
      </c>
      <c r="S21" t="s">
        <v>113</v>
      </c>
      <c r="T21">
        <v>21.476144590000001</v>
      </c>
      <c r="U21">
        <v>5</v>
      </c>
      <c r="V21">
        <v>1</v>
      </c>
      <c r="W21">
        <v>2</v>
      </c>
      <c r="X21">
        <v>8</v>
      </c>
      <c r="Y21">
        <v>2</v>
      </c>
      <c r="Z21">
        <v>55.56</v>
      </c>
      <c r="AA21">
        <v>11.11</v>
      </c>
      <c r="AB21">
        <v>22.22</v>
      </c>
      <c r="AC21">
        <v>88.89</v>
      </c>
      <c r="AD21">
        <v>0.56000000000000005</v>
      </c>
      <c r="AE21">
        <v>5.08</v>
      </c>
      <c r="AF21">
        <v>2.08</v>
      </c>
      <c r="AG21">
        <v>1.67</v>
      </c>
      <c r="AH21">
        <v>1</v>
      </c>
      <c r="AI21">
        <v>10.38</v>
      </c>
      <c r="AJ21">
        <v>63.994900000000001</v>
      </c>
      <c r="AK21">
        <f t="shared" si="0"/>
        <v>48.079911839362751</v>
      </c>
      <c r="AL21">
        <f t="shared" si="1"/>
        <v>54.375000339843751</v>
      </c>
      <c r="AM21">
        <f t="shared" si="2"/>
        <v>23.200715243629862</v>
      </c>
      <c r="AN21">
        <f t="shared" si="3"/>
        <v>103.43468954390021</v>
      </c>
      <c r="AO21">
        <f t="shared" si="4"/>
        <v>49.746979389102421</v>
      </c>
      <c r="AP21" t="s">
        <v>111</v>
      </c>
      <c r="AQ21">
        <f t="shared" si="6"/>
        <v>25.239787227413224</v>
      </c>
      <c r="AR21" t="s">
        <v>111</v>
      </c>
      <c r="AS21" t="s">
        <v>111</v>
      </c>
      <c r="AT21" t="s">
        <v>111</v>
      </c>
      <c r="AU21" t="s">
        <v>111</v>
      </c>
      <c r="AV21" t="s">
        <v>111</v>
      </c>
      <c r="AW21" t="s">
        <v>111</v>
      </c>
      <c r="AX21" t="s">
        <v>111</v>
      </c>
      <c r="AY21" t="s">
        <v>111</v>
      </c>
      <c r="AZ21" t="s">
        <v>111</v>
      </c>
      <c r="BA21" t="s">
        <v>111</v>
      </c>
    </row>
    <row r="22" spans="1:53" x14ac:dyDescent="0.2">
      <c r="A22" t="s">
        <v>386</v>
      </c>
      <c r="B22" t="s">
        <v>24</v>
      </c>
      <c r="C22" t="s">
        <v>167</v>
      </c>
      <c r="D22" t="s">
        <v>148</v>
      </c>
      <c r="E22" t="s">
        <v>221</v>
      </c>
      <c r="F22">
        <v>18</v>
      </c>
      <c r="G22" t="s">
        <v>319</v>
      </c>
      <c r="H22">
        <v>30.736650000000001</v>
      </c>
      <c r="I22">
        <v>-81.465599999999995</v>
      </c>
      <c r="J22" t="s">
        <v>489</v>
      </c>
      <c r="K22">
        <v>-28</v>
      </c>
      <c r="L22">
        <v>0.15</v>
      </c>
      <c r="M22">
        <v>1</v>
      </c>
      <c r="N22">
        <v>18.346265880000001</v>
      </c>
      <c r="O22">
        <v>18.346265880000001</v>
      </c>
      <c r="P22">
        <v>203.84739870000001</v>
      </c>
      <c r="Q22">
        <v>19.600000000000001</v>
      </c>
      <c r="R22">
        <v>65.28</v>
      </c>
      <c r="S22">
        <v>42.44</v>
      </c>
      <c r="T22">
        <v>20.368118200000001</v>
      </c>
      <c r="U22">
        <v>1</v>
      </c>
      <c r="V22">
        <v>2</v>
      </c>
      <c r="W22">
        <v>6</v>
      </c>
      <c r="X22">
        <v>14</v>
      </c>
      <c r="Y22">
        <v>0</v>
      </c>
      <c r="Z22">
        <v>11.11</v>
      </c>
      <c r="AA22">
        <v>22.22</v>
      </c>
      <c r="AB22">
        <v>66.67</v>
      </c>
      <c r="AC22">
        <v>155.56</v>
      </c>
      <c r="AD22">
        <v>0.11</v>
      </c>
      <c r="AE22">
        <v>10.15</v>
      </c>
      <c r="AF22">
        <v>6.23</v>
      </c>
      <c r="AG22">
        <v>2.92</v>
      </c>
      <c r="AH22">
        <v>0</v>
      </c>
      <c r="AI22">
        <v>19.420000000000002</v>
      </c>
      <c r="AJ22">
        <v>142.66290000000001</v>
      </c>
      <c r="AK22">
        <f t="shared" si="0"/>
        <v>29.381219259047654</v>
      </c>
      <c r="AL22">
        <f t="shared" si="1"/>
        <v>28.125000175781246</v>
      </c>
      <c r="AM22">
        <f t="shared" si="2"/>
        <v>43.406347787215019</v>
      </c>
      <c r="AN22">
        <f t="shared" si="3"/>
        <v>98.098146703270245</v>
      </c>
      <c r="AO22">
        <f t="shared" si="4"/>
        <v>45.776563193728052</v>
      </c>
      <c r="AP22">
        <f t="shared" si="5"/>
        <v>89.592391673561991</v>
      </c>
      <c r="AQ22">
        <f t="shared" si="6"/>
        <v>56.266690646375416</v>
      </c>
      <c r="AR22">
        <f t="shared" si="7"/>
        <v>55.806622776997088</v>
      </c>
      <c r="AS22">
        <f t="shared" si="8"/>
        <v>7</v>
      </c>
      <c r="AT22">
        <f t="shared" si="9"/>
        <v>7</v>
      </c>
      <c r="AU22">
        <f t="shared" si="10"/>
        <v>5</v>
      </c>
      <c r="AV22">
        <f t="shared" si="11"/>
        <v>5</v>
      </c>
      <c r="AW22">
        <f t="shared" si="12"/>
        <v>3</v>
      </c>
      <c r="AX22">
        <f t="shared" si="13"/>
        <v>2</v>
      </c>
      <c r="AY22">
        <f t="shared" si="14"/>
        <v>2</v>
      </c>
      <c r="AZ22">
        <f t="shared" si="15"/>
        <v>2</v>
      </c>
      <c r="BA22">
        <f t="shared" si="16"/>
        <v>1</v>
      </c>
    </row>
    <row r="23" spans="1:53" x14ac:dyDescent="0.2">
      <c r="A23" t="s">
        <v>408</v>
      </c>
      <c r="B23" t="s">
        <v>24</v>
      </c>
      <c r="C23" t="s">
        <v>168</v>
      </c>
      <c r="D23" t="s">
        <v>148</v>
      </c>
      <c r="E23" t="s">
        <v>134</v>
      </c>
      <c r="F23">
        <v>18</v>
      </c>
      <c r="G23" t="s">
        <v>319</v>
      </c>
      <c r="H23">
        <v>30.73658</v>
      </c>
      <c r="I23">
        <v>-81.465630000000004</v>
      </c>
      <c r="J23" t="s">
        <v>489</v>
      </c>
      <c r="K23">
        <v>-23.5</v>
      </c>
      <c r="L23">
        <v>0.11</v>
      </c>
      <c r="M23">
        <v>1</v>
      </c>
      <c r="N23">
        <v>31.213525799999999</v>
      </c>
      <c r="O23">
        <v>31.213525799999999</v>
      </c>
      <c r="P23">
        <v>346.81695330000002</v>
      </c>
      <c r="Q23">
        <v>16.170000000000002</v>
      </c>
      <c r="R23">
        <v>46.4</v>
      </c>
      <c r="S23">
        <v>31.285</v>
      </c>
      <c r="T23">
        <v>16.67255608</v>
      </c>
      <c r="U23">
        <v>0</v>
      </c>
      <c r="V23">
        <v>0</v>
      </c>
      <c r="W23">
        <v>5</v>
      </c>
      <c r="X23">
        <v>3</v>
      </c>
      <c r="Y23">
        <v>1</v>
      </c>
      <c r="Z23">
        <v>0</v>
      </c>
      <c r="AA23">
        <v>0</v>
      </c>
      <c r="AB23">
        <v>55.56</v>
      </c>
      <c r="AC23">
        <v>33.33</v>
      </c>
      <c r="AD23">
        <v>0</v>
      </c>
      <c r="AE23">
        <v>0</v>
      </c>
      <c r="AF23">
        <v>5.19</v>
      </c>
      <c r="AG23">
        <v>0.63</v>
      </c>
      <c r="AH23">
        <v>0.5</v>
      </c>
      <c r="AI23">
        <v>6.32</v>
      </c>
      <c r="AJ23">
        <v>48.225299999999997</v>
      </c>
      <c r="AK23">
        <f t="shared" si="0"/>
        <v>49.987907683131944</v>
      </c>
      <c r="AL23">
        <f t="shared" si="1"/>
        <v>20.625000128906247</v>
      </c>
      <c r="AM23">
        <f t="shared" si="2"/>
        <v>14.126061689763075</v>
      </c>
      <c r="AN23">
        <f t="shared" si="3"/>
        <v>80.299359822761645</v>
      </c>
      <c r="AO23">
        <f t="shared" si="4"/>
        <v>37.765664634825647</v>
      </c>
      <c r="AP23">
        <f t="shared" si="5"/>
        <v>63.680866630718079</v>
      </c>
      <c r="AQ23">
        <f t="shared" si="6"/>
        <v>19.020208031861461</v>
      </c>
      <c r="AR23">
        <f t="shared" si="7"/>
        <v>40.786438374566863</v>
      </c>
      <c r="AS23">
        <f t="shared" si="8"/>
        <v>7</v>
      </c>
      <c r="AT23">
        <f t="shared" si="9"/>
        <v>5</v>
      </c>
      <c r="AU23">
        <f t="shared" si="10"/>
        <v>4</v>
      </c>
      <c r="AV23">
        <f t="shared" si="11"/>
        <v>3</v>
      </c>
      <c r="AW23">
        <f t="shared" si="12"/>
        <v>2</v>
      </c>
      <c r="AX23">
        <f t="shared" si="13"/>
        <v>2</v>
      </c>
      <c r="AY23">
        <f t="shared" si="14"/>
        <v>1</v>
      </c>
      <c r="AZ23">
        <f t="shared" si="15"/>
        <v>1</v>
      </c>
      <c r="BA23">
        <f t="shared" si="16"/>
        <v>0</v>
      </c>
    </row>
    <row r="24" spans="1:53" x14ac:dyDescent="0.2">
      <c r="A24" t="s">
        <v>409</v>
      </c>
      <c r="B24" t="s">
        <v>24</v>
      </c>
      <c r="C24" t="s">
        <v>168</v>
      </c>
      <c r="D24" t="s">
        <v>148</v>
      </c>
      <c r="E24" t="s">
        <v>220</v>
      </c>
      <c r="F24">
        <v>18</v>
      </c>
      <c r="G24" t="s">
        <v>319</v>
      </c>
      <c r="H24">
        <v>30.73658</v>
      </c>
      <c r="I24">
        <v>-81.465630000000004</v>
      </c>
      <c r="J24" t="s">
        <v>489</v>
      </c>
      <c r="K24">
        <v>-7.25</v>
      </c>
      <c r="L24">
        <v>7.0000000000000007E-2</v>
      </c>
      <c r="M24">
        <v>1</v>
      </c>
      <c r="N24">
        <v>31.077200139999999</v>
      </c>
      <c r="O24">
        <v>31.077200139999999</v>
      </c>
      <c r="P24">
        <v>345.30222379999998</v>
      </c>
      <c r="Q24">
        <v>20</v>
      </c>
      <c r="R24">
        <v>62.77</v>
      </c>
      <c r="S24">
        <v>41.384999999999998</v>
      </c>
      <c r="T24">
        <v>19.40522064</v>
      </c>
      <c r="U24">
        <v>2</v>
      </c>
      <c r="V24">
        <v>1</v>
      </c>
      <c r="W24">
        <v>7</v>
      </c>
      <c r="X24">
        <v>15</v>
      </c>
      <c r="Y24">
        <v>16</v>
      </c>
      <c r="Z24">
        <v>22.22</v>
      </c>
      <c r="AA24">
        <v>11.11</v>
      </c>
      <c r="AB24">
        <v>77.78</v>
      </c>
      <c r="AC24">
        <v>166.67</v>
      </c>
      <c r="AD24">
        <v>0.22</v>
      </c>
      <c r="AE24">
        <v>5.08</v>
      </c>
      <c r="AF24">
        <v>7.27</v>
      </c>
      <c r="AG24">
        <v>3.13</v>
      </c>
      <c r="AH24">
        <v>8</v>
      </c>
      <c r="AI24">
        <v>23.7</v>
      </c>
      <c r="AJ24">
        <v>117.9987</v>
      </c>
      <c r="AK24">
        <f t="shared" si="0"/>
        <v>49.769584565733979</v>
      </c>
      <c r="AL24">
        <f t="shared" si="1"/>
        <v>13.125000082031251</v>
      </c>
      <c r="AM24">
        <f t="shared" si="2"/>
        <v>52.972731336611531</v>
      </c>
      <c r="AN24">
        <f t="shared" si="3"/>
        <v>93.460581996821261</v>
      </c>
      <c r="AO24">
        <f t="shared" si="4"/>
        <v>46.710778769110249</v>
      </c>
      <c r="AP24">
        <f t="shared" si="5"/>
        <v>86.147586172633055</v>
      </c>
      <c r="AQ24">
        <f t="shared" si="6"/>
        <v>46.539053598198684</v>
      </c>
      <c r="AR24">
        <f t="shared" si="7"/>
        <v>55.53218807444857</v>
      </c>
      <c r="AS24">
        <f t="shared" si="8"/>
        <v>7</v>
      </c>
      <c r="AT24">
        <f t="shared" si="9"/>
        <v>6</v>
      </c>
      <c r="AU24">
        <f t="shared" si="10"/>
        <v>6</v>
      </c>
      <c r="AV24">
        <f t="shared" si="11"/>
        <v>6</v>
      </c>
      <c r="AW24">
        <f t="shared" si="12"/>
        <v>3</v>
      </c>
      <c r="AX24">
        <f t="shared" si="13"/>
        <v>2</v>
      </c>
      <c r="AY24">
        <f t="shared" si="14"/>
        <v>2</v>
      </c>
      <c r="AZ24">
        <f t="shared" si="15"/>
        <v>2</v>
      </c>
      <c r="BA24">
        <f t="shared" si="16"/>
        <v>1</v>
      </c>
    </row>
    <row r="25" spans="1:53" x14ac:dyDescent="0.2">
      <c r="A25" t="s">
        <v>410</v>
      </c>
      <c r="B25" t="s">
        <v>24</v>
      </c>
      <c r="C25" t="s">
        <v>168</v>
      </c>
      <c r="D25" t="s">
        <v>148</v>
      </c>
      <c r="E25" t="s">
        <v>221</v>
      </c>
      <c r="F25">
        <v>18</v>
      </c>
      <c r="G25" t="s">
        <v>319</v>
      </c>
      <c r="H25">
        <v>30.73658</v>
      </c>
      <c r="I25">
        <v>-81.465630000000004</v>
      </c>
      <c r="J25" t="s">
        <v>489</v>
      </c>
      <c r="K25">
        <v>-26.75</v>
      </c>
      <c r="L25">
        <v>0.17</v>
      </c>
      <c r="M25">
        <v>1</v>
      </c>
      <c r="N25">
        <v>40.541143320000003</v>
      </c>
      <c r="O25">
        <v>40.541143320000003</v>
      </c>
      <c r="P25">
        <v>450.45714800000002</v>
      </c>
      <c r="Q25">
        <v>30.43</v>
      </c>
      <c r="R25">
        <v>58.3</v>
      </c>
      <c r="S25">
        <v>44.365000000000002</v>
      </c>
      <c r="T25">
        <v>17.931736709999999</v>
      </c>
      <c r="U25">
        <v>1</v>
      </c>
      <c r="V25">
        <v>0</v>
      </c>
      <c r="W25">
        <v>2</v>
      </c>
      <c r="X25">
        <v>1</v>
      </c>
      <c r="Y25">
        <v>8</v>
      </c>
      <c r="Z25">
        <v>11.11</v>
      </c>
      <c r="AA25">
        <v>0</v>
      </c>
      <c r="AB25">
        <v>22.22</v>
      </c>
      <c r="AC25">
        <v>11.11</v>
      </c>
      <c r="AD25">
        <v>0.11</v>
      </c>
      <c r="AE25">
        <v>0</v>
      </c>
      <c r="AF25">
        <v>2.08</v>
      </c>
      <c r="AG25">
        <v>0.21</v>
      </c>
      <c r="AH25">
        <v>4</v>
      </c>
      <c r="AI25">
        <v>6.4</v>
      </c>
      <c r="AJ25">
        <v>18.998100000000001</v>
      </c>
      <c r="AK25">
        <f t="shared" si="0"/>
        <v>64.925921628615214</v>
      </c>
      <c r="AL25">
        <f t="shared" si="1"/>
        <v>31.87500019921875</v>
      </c>
      <c r="AM25">
        <f t="shared" si="2"/>
        <v>14.304872597228432</v>
      </c>
      <c r="AN25">
        <f t="shared" si="3"/>
        <v>86.363900736887729</v>
      </c>
      <c r="AO25">
        <f t="shared" si="4"/>
        <v>71.070449897201243</v>
      </c>
      <c r="AP25">
        <f t="shared" si="5"/>
        <v>80.012813029544489</v>
      </c>
      <c r="AQ25">
        <f t="shared" si="6"/>
        <v>7.4929096181901871</v>
      </c>
      <c r="AR25">
        <f t="shared" si="7"/>
        <v>50.863695386698005</v>
      </c>
      <c r="AS25">
        <f t="shared" si="8"/>
        <v>6</v>
      </c>
      <c r="AT25">
        <f t="shared" si="9"/>
        <v>5</v>
      </c>
      <c r="AU25">
        <f t="shared" si="10"/>
        <v>5</v>
      </c>
      <c r="AV25">
        <f t="shared" si="11"/>
        <v>4</v>
      </c>
      <c r="AW25">
        <f t="shared" si="12"/>
        <v>4</v>
      </c>
      <c r="AX25">
        <f t="shared" si="13"/>
        <v>4</v>
      </c>
      <c r="AY25">
        <f t="shared" si="14"/>
        <v>3</v>
      </c>
      <c r="AZ25">
        <f t="shared" si="15"/>
        <v>2</v>
      </c>
      <c r="BA25">
        <f t="shared" si="16"/>
        <v>0</v>
      </c>
    </row>
    <row r="26" spans="1:53" x14ac:dyDescent="0.2">
      <c r="A26" t="s">
        <v>387</v>
      </c>
      <c r="B26" t="s">
        <v>23</v>
      </c>
      <c r="C26" t="s">
        <v>167</v>
      </c>
      <c r="D26" t="s">
        <v>149</v>
      </c>
      <c r="E26" t="s">
        <v>134</v>
      </c>
      <c r="F26">
        <v>18</v>
      </c>
      <c r="G26" t="s">
        <v>320</v>
      </c>
      <c r="H26">
        <v>30.745249999999999</v>
      </c>
      <c r="I26">
        <v>-81.473699999999994</v>
      </c>
      <c r="J26" t="s">
        <v>489</v>
      </c>
      <c r="K26">
        <v>39</v>
      </c>
      <c r="L26">
        <v>0.2</v>
      </c>
      <c r="M26">
        <v>0.5</v>
      </c>
      <c r="N26">
        <v>17.47446837</v>
      </c>
      <c r="O26">
        <v>34.948936740000001</v>
      </c>
      <c r="P26">
        <v>194.1607597</v>
      </c>
      <c r="Q26">
        <v>17.350000000000001</v>
      </c>
      <c r="R26">
        <v>62.69</v>
      </c>
      <c r="S26">
        <v>40.020000000000003</v>
      </c>
      <c r="T26">
        <v>3.0103479549999999</v>
      </c>
      <c r="U26">
        <v>2</v>
      </c>
      <c r="V26">
        <v>0</v>
      </c>
      <c r="W26">
        <v>3</v>
      </c>
      <c r="X26">
        <v>5</v>
      </c>
      <c r="Y26">
        <v>13</v>
      </c>
      <c r="Z26">
        <v>22.22</v>
      </c>
      <c r="AA26">
        <v>0</v>
      </c>
      <c r="AB26">
        <v>33.33</v>
      </c>
      <c r="AC26">
        <v>55.56</v>
      </c>
      <c r="AD26">
        <v>0.22</v>
      </c>
      <c r="AE26">
        <v>0</v>
      </c>
      <c r="AF26">
        <v>3.12</v>
      </c>
      <c r="AG26">
        <v>1.04</v>
      </c>
      <c r="AH26">
        <v>6.5</v>
      </c>
      <c r="AI26">
        <v>10.88</v>
      </c>
      <c r="AJ26">
        <v>33.5535</v>
      </c>
      <c r="AK26">
        <f t="shared" si="0"/>
        <v>27.985051016738645</v>
      </c>
      <c r="AL26">
        <f t="shared" si="1"/>
        <v>37.500000234375001</v>
      </c>
      <c r="AM26">
        <f t="shared" si="2"/>
        <v>24.318283415288334</v>
      </c>
      <c r="AN26">
        <f t="shared" si="3"/>
        <v>14.4986175167365</v>
      </c>
      <c r="AO26">
        <f t="shared" si="4"/>
        <v>40.521600582203149</v>
      </c>
      <c r="AP26">
        <f t="shared" si="5"/>
        <v>86.037791574993889</v>
      </c>
      <c r="AQ26">
        <f t="shared" si="6"/>
        <v>13.233604564348248</v>
      </c>
      <c r="AR26">
        <f t="shared" si="7"/>
        <v>34.870706986383389</v>
      </c>
      <c r="AS26">
        <f t="shared" si="8"/>
        <v>7</v>
      </c>
      <c r="AT26">
        <f t="shared" si="9"/>
        <v>5</v>
      </c>
      <c r="AU26">
        <f t="shared" si="10"/>
        <v>3</v>
      </c>
      <c r="AV26">
        <f t="shared" si="11"/>
        <v>2</v>
      </c>
      <c r="AW26">
        <f t="shared" si="12"/>
        <v>1</v>
      </c>
      <c r="AX26">
        <f t="shared" si="13"/>
        <v>1</v>
      </c>
      <c r="AY26">
        <f t="shared" si="14"/>
        <v>1</v>
      </c>
      <c r="AZ26">
        <f t="shared" si="15"/>
        <v>1</v>
      </c>
      <c r="BA26">
        <f t="shared" si="16"/>
        <v>0</v>
      </c>
    </row>
    <row r="27" spans="1:53" x14ac:dyDescent="0.2">
      <c r="A27" t="s">
        <v>388</v>
      </c>
      <c r="B27" t="s">
        <v>23</v>
      </c>
      <c r="C27" t="s">
        <v>167</v>
      </c>
      <c r="D27" t="s">
        <v>149</v>
      </c>
      <c r="E27" t="s">
        <v>220</v>
      </c>
      <c r="F27">
        <v>18</v>
      </c>
      <c r="G27" t="s">
        <v>320</v>
      </c>
      <c r="H27">
        <v>30.745249999999999</v>
      </c>
      <c r="I27">
        <v>-81.473699999999994</v>
      </c>
      <c r="J27" t="s">
        <v>489</v>
      </c>
      <c r="K27">
        <v>-0.75</v>
      </c>
      <c r="L27">
        <v>0.26</v>
      </c>
      <c r="M27">
        <v>0.8</v>
      </c>
      <c r="N27">
        <v>7.6043704200000004</v>
      </c>
      <c r="O27">
        <v>9.5054630249999992</v>
      </c>
      <c r="P27">
        <v>84.493004670000005</v>
      </c>
      <c r="Q27">
        <v>29.81</v>
      </c>
      <c r="R27">
        <v>55.97</v>
      </c>
      <c r="S27">
        <v>42.89</v>
      </c>
      <c r="T27">
        <v>2.4986794990000001</v>
      </c>
      <c r="U27">
        <v>6</v>
      </c>
      <c r="V27">
        <v>0</v>
      </c>
      <c r="W27">
        <v>0</v>
      </c>
      <c r="X27">
        <v>0</v>
      </c>
      <c r="Y27">
        <v>1</v>
      </c>
      <c r="Z27">
        <v>66.67</v>
      </c>
      <c r="AA27">
        <v>0</v>
      </c>
      <c r="AB27">
        <v>0</v>
      </c>
      <c r="AC27">
        <v>0</v>
      </c>
      <c r="AD27">
        <v>0.67</v>
      </c>
      <c r="AE27">
        <v>0</v>
      </c>
      <c r="AF27">
        <v>0</v>
      </c>
      <c r="AG27">
        <v>0</v>
      </c>
      <c r="AH27">
        <v>0.5</v>
      </c>
      <c r="AI27">
        <v>1.17</v>
      </c>
      <c r="AJ27">
        <v>0</v>
      </c>
      <c r="AK27">
        <f t="shared" si="0"/>
        <v>12.178264289349537</v>
      </c>
      <c r="AL27">
        <f t="shared" si="1"/>
        <v>48.750000304687497</v>
      </c>
      <c r="AM27">
        <f t="shared" si="2"/>
        <v>2.6151095216808224</v>
      </c>
      <c r="AN27">
        <f t="shared" si="3"/>
        <v>12.034289356066079</v>
      </c>
      <c r="AO27">
        <f t="shared" si="4"/>
        <v>69.62241575535883</v>
      </c>
      <c r="AP27">
        <f t="shared" si="5"/>
        <v>76.815045373303676</v>
      </c>
      <c r="AQ27">
        <f t="shared" si="6"/>
        <v>0</v>
      </c>
      <c r="AR27">
        <f t="shared" si="7"/>
        <v>31.716446371492346</v>
      </c>
      <c r="AS27">
        <f t="shared" si="8"/>
        <v>5</v>
      </c>
      <c r="AT27">
        <f t="shared" si="9"/>
        <v>3</v>
      </c>
      <c r="AU27">
        <f t="shared" si="10"/>
        <v>3</v>
      </c>
      <c r="AV27">
        <f t="shared" si="11"/>
        <v>3</v>
      </c>
      <c r="AW27">
        <f t="shared" si="12"/>
        <v>2</v>
      </c>
      <c r="AX27">
        <f t="shared" si="13"/>
        <v>2</v>
      </c>
      <c r="AY27">
        <f t="shared" si="14"/>
        <v>1</v>
      </c>
      <c r="AZ27">
        <f t="shared" si="15"/>
        <v>0</v>
      </c>
      <c r="BA27">
        <f t="shared" si="16"/>
        <v>0</v>
      </c>
    </row>
    <row r="28" spans="1:53" x14ac:dyDescent="0.2">
      <c r="A28" t="s">
        <v>389</v>
      </c>
      <c r="B28" t="s">
        <v>23</v>
      </c>
      <c r="C28" t="s">
        <v>167</v>
      </c>
      <c r="D28" t="s">
        <v>149</v>
      </c>
      <c r="E28" t="s">
        <v>221</v>
      </c>
      <c r="F28">
        <v>18</v>
      </c>
      <c r="G28" t="s">
        <v>320</v>
      </c>
      <c r="H28">
        <v>30.745249999999999</v>
      </c>
      <c r="I28">
        <v>-81.473699999999994</v>
      </c>
      <c r="J28" t="s">
        <v>489</v>
      </c>
      <c r="K28">
        <v>43</v>
      </c>
      <c r="L28">
        <v>0.36</v>
      </c>
      <c r="M28">
        <v>0.4</v>
      </c>
      <c r="N28">
        <v>10.08355083</v>
      </c>
      <c r="O28">
        <v>25.208877080000001</v>
      </c>
      <c r="P28">
        <v>112.0394537</v>
      </c>
      <c r="Q28">
        <v>22.68</v>
      </c>
      <c r="R28">
        <v>62.14</v>
      </c>
      <c r="S28">
        <v>42.41</v>
      </c>
      <c r="T28">
        <v>5.5404222269999996</v>
      </c>
      <c r="U28">
        <v>11</v>
      </c>
      <c r="V28">
        <v>0</v>
      </c>
      <c r="W28">
        <v>2</v>
      </c>
      <c r="X28">
        <v>0</v>
      </c>
      <c r="Y28">
        <v>17</v>
      </c>
      <c r="Z28">
        <v>122.22</v>
      </c>
      <c r="AA28">
        <v>0</v>
      </c>
      <c r="AB28">
        <v>22.22</v>
      </c>
      <c r="AC28">
        <v>0</v>
      </c>
      <c r="AD28">
        <v>1.22</v>
      </c>
      <c r="AE28">
        <v>0</v>
      </c>
      <c r="AF28">
        <v>2.08</v>
      </c>
      <c r="AG28">
        <v>0</v>
      </c>
      <c r="AH28">
        <v>8.5</v>
      </c>
      <c r="AI28">
        <v>11.8</v>
      </c>
      <c r="AJ28">
        <v>17.553799999999999</v>
      </c>
      <c r="AK28">
        <f t="shared" si="0"/>
        <v>16.148627727490432</v>
      </c>
      <c r="AL28">
        <f t="shared" si="1"/>
        <v>67.500000421875001</v>
      </c>
      <c r="AM28">
        <f t="shared" si="2"/>
        <v>26.374608851139918</v>
      </c>
      <c r="AN28">
        <f t="shared" si="3"/>
        <v>26.684112252564656</v>
      </c>
      <c r="AO28">
        <f t="shared" si="4"/>
        <v>52.970023124171028</v>
      </c>
      <c r="AP28">
        <f t="shared" si="5"/>
        <v>85.282953716224611</v>
      </c>
      <c r="AQ28">
        <f t="shared" si="6"/>
        <v>6.9232732144681259</v>
      </c>
      <c r="AR28">
        <f t="shared" si="7"/>
        <v>40.269085615419108</v>
      </c>
      <c r="AS28">
        <f t="shared" si="8"/>
        <v>6</v>
      </c>
      <c r="AT28">
        <f t="shared" si="9"/>
        <v>5</v>
      </c>
      <c r="AU28">
        <f t="shared" si="10"/>
        <v>3</v>
      </c>
      <c r="AV28">
        <f t="shared" si="11"/>
        <v>3</v>
      </c>
      <c r="AW28">
        <f t="shared" si="12"/>
        <v>3</v>
      </c>
      <c r="AX28">
        <f t="shared" si="13"/>
        <v>2</v>
      </c>
      <c r="AY28">
        <f t="shared" si="14"/>
        <v>1</v>
      </c>
      <c r="AZ28">
        <f t="shared" si="15"/>
        <v>1</v>
      </c>
      <c r="BA28">
        <f t="shared" si="16"/>
        <v>0</v>
      </c>
    </row>
    <row r="29" spans="1:53" x14ac:dyDescent="0.2">
      <c r="A29" t="s">
        <v>411</v>
      </c>
      <c r="B29" t="s">
        <v>23</v>
      </c>
      <c r="C29" t="s">
        <v>168</v>
      </c>
      <c r="D29" t="s">
        <v>149</v>
      </c>
      <c r="E29" t="s">
        <v>134</v>
      </c>
      <c r="F29">
        <v>18</v>
      </c>
      <c r="G29" t="s">
        <v>320</v>
      </c>
      <c r="H29">
        <v>30.745349999999998</v>
      </c>
      <c r="I29">
        <v>-81.473680000000002</v>
      </c>
      <c r="J29" t="s">
        <v>489</v>
      </c>
      <c r="K29">
        <v>9.75</v>
      </c>
      <c r="L29">
        <v>0.23</v>
      </c>
      <c r="M29">
        <v>0.9</v>
      </c>
      <c r="N29">
        <v>50.237856870000002</v>
      </c>
      <c r="O29">
        <v>55.819840970000001</v>
      </c>
      <c r="P29">
        <v>558.19840969999996</v>
      </c>
      <c r="Q29">
        <v>20.22</v>
      </c>
      <c r="R29">
        <v>48.79</v>
      </c>
      <c r="S29">
        <v>34.505000000000003</v>
      </c>
      <c r="T29">
        <v>2.458737658</v>
      </c>
      <c r="U29">
        <v>14</v>
      </c>
      <c r="V29">
        <v>1</v>
      </c>
      <c r="W29">
        <v>4</v>
      </c>
      <c r="X29">
        <v>0</v>
      </c>
      <c r="Y29">
        <v>27</v>
      </c>
      <c r="Z29">
        <v>155.56</v>
      </c>
      <c r="AA29">
        <v>11.11</v>
      </c>
      <c r="AB29">
        <v>44.44</v>
      </c>
      <c r="AC29">
        <v>0</v>
      </c>
      <c r="AD29">
        <v>1.56</v>
      </c>
      <c r="AE29">
        <v>5.08</v>
      </c>
      <c r="AF29">
        <v>4.16</v>
      </c>
      <c r="AG29">
        <v>0</v>
      </c>
      <c r="AH29">
        <v>13.5</v>
      </c>
      <c r="AI29">
        <v>24.29</v>
      </c>
      <c r="AJ29">
        <v>69.992999999999995</v>
      </c>
      <c r="AK29">
        <f t="shared" si="0"/>
        <v>80.455036316572873</v>
      </c>
      <c r="AL29">
        <f t="shared" si="1"/>
        <v>43.125000269531249</v>
      </c>
      <c r="AM29">
        <f t="shared" si="2"/>
        <v>54.291461779168529</v>
      </c>
      <c r="AN29">
        <f t="shared" si="3"/>
        <v>11.841919077204642</v>
      </c>
      <c r="AO29">
        <f t="shared" si="4"/>
        <v>47.224597335570465</v>
      </c>
      <c r="AP29">
        <f t="shared" si="5"/>
        <v>66.960980235188259</v>
      </c>
      <c r="AQ29">
        <f t="shared" si="6"/>
        <v>27.605456488069109</v>
      </c>
      <c r="AR29">
        <f t="shared" si="7"/>
        <v>47.357778785900727</v>
      </c>
      <c r="AS29">
        <f t="shared" si="8"/>
        <v>7</v>
      </c>
      <c r="AT29">
        <f t="shared" si="9"/>
        <v>6</v>
      </c>
      <c r="AU29">
        <f t="shared" si="10"/>
        <v>5</v>
      </c>
      <c r="AV29">
        <f t="shared" si="11"/>
        <v>5</v>
      </c>
      <c r="AW29">
        <f t="shared" si="12"/>
        <v>3</v>
      </c>
      <c r="AX29">
        <f t="shared" si="13"/>
        <v>2</v>
      </c>
      <c r="AY29">
        <f t="shared" si="14"/>
        <v>1</v>
      </c>
      <c r="AZ29">
        <f t="shared" si="15"/>
        <v>1</v>
      </c>
      <c r="BA29">
        <f t="shared" si="16"/>
        <v>0</v>
      </c>
    </row>
    <row r="30" spans="1:53" x14ac:dyDescent="0.2">
      <c r="A30" t="s">
        <v>412</v>
      </c>
      <c r="B30" t="s">
        <v>23</v>
      </c>
      <c r="C30" t="s">
        <v>168</v>
      </c>
      <c r="D30" t="s">
        <v>149</v>
      </c>
      <c r="E30" t="s">
        <v>220</v>
      </c>
      <c r="F30">
        <v>18</v>
      </c>
      <c r="G30" t="s">
        <v>320</v>
      </c>
      <c r="H30">
        <v>30.745349999999998</v>
      </c>
      <c r="I30">
        <v>-81.473680000000002</v>
      </c>
      <c r="J30" t="s">
        <v>489</v>
      </c>
      <c r="K30">
        <v>-53.25</v>
      </c>
      <c r="L30">
        <v>0.19</v>
      </c>
      <c r="M30">
        <v>0.9</v>
      </c>
      <c r="N30">
        <v>13.41536183</v>
      </c>
      <c r="O30">
        <v>14.90595759</v>
      </c>
      <c r="P30">
        <v>149.0595759</v>
      </c>
      <c r="Q30">
        <v>35.82</v>
      </c>
      <c r="R30">
        <v>62.87</v>
      </c>
      <c r="S30">
        <v>49.344999999999999</v>
      </c>
      <c r="T30">
        <v>2.8075200150000001</v>
      </c>
      <c r="U30">
        <v>7</v>
      </c>
      <c r="V30">
        <v>0</v>
      </c>
      <c r="W30">
        <v>4</v>
      </c>
      <c r="X30">
        <v>2</v>
      </c>
      <c r="Y30">
        <v>1</v>
      </c>
      <c r="Z30">
        <v>77.78</v>
      </c>
      <c r="AA30">
        <v>0</v>
      </c>
      <c r="AB30">
        <v>44.44</v>
      </c>
      <c r="AC30">
        <v>22.22</v>
      </c>
      <c r="AD30">
        <v>0.78</v>
      </c>
      <c r="AE30">
        <v>0</v>
      </c>
      <c r="AF30">
        <v>4.16</v>
      </c>
      <c r="AG30">
        <v>0.42</v>
      </c>
      <c r="AH30">
        <v>0.5</v>
      </c>
      <c r="AI30">
        <v>5.85</v>
      </c>
      <c r="AJ30">
        <v>37.996200000000002</v>
      </c>
      <c r="AK30">
        <f t="shared" si="0"/>
        <v>21.484463918148368</v>
      </c>
      <c r="AL30">
        <f t="shared" si="1"/>
        <v>35.625000222656247</v>
      </c>
      <c r="AM30">
        <f t="shared" si="2"/>
        <v>13.075547608404111</v>
      </c>
      <c r="AN30">
        <f t="shared" si="3"/>
        <v>13.521745484756536</v>
      </c>
      <c r="AO30">
        <f t="shared" si="4"/>
        <v>83.659004775476461</v>
      </c>
      <c r="AP30">
        <f t="shared" si="5"/>
        <v>86.284829419682012</v>
      </c>
      <c r="AQ30">
        <f t="shared" si="6"/>
        <v>14.985819236380374</v>
      </c>
      <c r="AR30">
        <f t="shared" si="7"/>
        <v>38.376630095072017</v>
      </c>
      <c r="AS30">
        <f t="shared" si="8"/>
        <v>7</v>
      </c>
      <c r="AT30">
        <f t="shared" si="9"/>
        <v>4</v>
      </c>
      <c r="AU30">
        <f t="shared" si="10"/>
        <v>3</v>
      </c>
      <c r="AV30">
        <f t="shared" si="11"/>
        <v>2</v>
      </c>
      <c r="AW30">
        <f t="shared" si="12"/>
        <v>2</v>
      </c>
      <c r="AX30">
        <f t="shared" si="13"/>
        <v>2</v>
      </c>
      <c r="AY30">
        <f t="shared" si="14"/>
        <v>2</v>
      </c>
      <c r="AZ30">
        <f t="shared" si="15"/>
        <v>2</v>
      </c>
      <c r="BA30">
        <f t="shared" si="16"/>
        <v>0</v>
      </c>
    </row>
    <row r="31" spans="1:53" x14ac:dyDescent="0.2">
      <c r="A31" t="s">
        <v>413</v>
      </c>
      <c r="B31" t="s">
        <v>23</v>
      </c>
      <c r="C31" t="s">
        <v>168</v>
      </c>
      <c r="D31" t="s">
        <v>149</v>
      </c>
      <c r="E31" t="s">
        <v>221</v>
      </c>
      <c r="F31">
        <v>18</v>
      </c>
      <c r="G31" t="s">
        <v>320</v>
      </c>
      <c r="H31">
        <v>30.745349999999998</v>
      </c>
      <c r="I31">
        <v>-81.473680000000002</v>
      </c>
      <c r="J31" t="s">
        <v>489</v>
      </c>
      <c r="K31">
        <v>-9.75</v>
      </c>
      <c r="L31">
        <v>0.27</v>
      </c>
      <c r="M31">
        <v>0.8</v>
      </c>
      <c r="N31">
        <v>32.009688660000002</v>
      </c>
      <c r="O31">
        <v>40.012110829999997</v>
      </c>
      <c r="P31">
        <v>355.66320730000001</v>
      </c>
      <c r="Q31">
        <v>18.57</v>
      </c>
      <c r="R31">
        <v>54.89</v>
      </c>
      <c r="S31">
        <v>36.729999999999997</v>
      </c>
      <c r="T31">
        <v>3.7446851840000002</v>
      </c>
      <c r="U31">
        <v>7</v>
      </c>
      <c r="V31">
        <v>0</v>
      </c>
      <c r="W31">
        <v>10</v>
      </c>
      <c r="X31">
        <v>17</v>
      </c>
      <c r="Y31">
        <v>32</v>
      </c>
      <c r="Z31">
        <v>77.78</v>
      </c>
      <c r="AA31">
        <v>0</v>
      </c>
      <c r="AB31">
        <v>111.11</v>
      </c>
      <c r="AC31">
        <v>188.89</v>
      </c>
      <c r="AD31">
        <v>0.78</v>
      </c>
      <c r="AE31">
        <v>0</v>
      </c>
      <c r="AF31">
        <v>10.39</v>
      </c>
      <c r="AG31">
        <v>3.55</v>
      </c>
      <c r="AH31">
        <v>16</v>
      </c>
      <c r="AI31">
        <v>30.72</v>
      </c>
      <c r="AJ31">
        <v>112.3326</v>
      </c>
      <c r="AK31">
        <f t="shared" si="0"/>
        <v>51.262948375594931</v>
      </c>
      <c r="AL31">
        <f t="shared" si="1"/>
        <v>50.625000316406258</v>
      </c>
      <c r="AM31">
        <f t="shared" si="2"/>
        <v>68.66338846669646</v>
      </c>
      <c r="AN31">
        <f t="shared" si="3"/>
        <v>18.035376313634828</v>
      </c>
      <c r="AO31">
        <f t="shared" si="4"/>
        <v>43.370958087118872</v>
      </c>
      <c r="AP31">
        <f t="shared" si="5"/>
        <v>75.332818305174897</v>
      </c>
      <c r="AQ31">
        <f t="shared" si="6"/>
        <v>44.304326168212135</v>
      </c>
      <c r="AR31">
        <f t="shared" si="7"/>
        <v>50.22783086183405</v>
      </c>
      <c r="AS31">
        <f t="shared" si="8"/>
        <v>7</v>
      </c>
      <c r="AT31">
        <f t="shared" si="9"/>
        <v>6</v>
      </c>
      <c r="AU31">
        <f t="shared" si="10"/>
        <v>6</v>
      </c>
      <c r="AV31">
        <f t="shared" si="11"/>
        <v>6</v>
      </c>
      <c r="AW31">
        <f t="shared" si="12"/>
        <v>4</v>
      </c>
      <c r="AX31">
        <f t="shared" si="13"/>
        <v>2</v>
      </c>
      <c r="AY31">
        <f t="shared" si="14"/>
        <v>1</v>
      </c>
      <c r="AZ31">
        <f t="shared" si="15"/>
        <v>0</v>
      </c>
      <c r="BA31">
        <f t="shared" si="16"/>
        <v>0</v>
      </c>
    </row>
    <row r="32" spans="1:53" x14ac:dyDescent="0.2">
      <c r="A32" t="s">
        <v>390</v>
      </c>
      <c r="B32" t="s">
        <v>23</v>
      </c>
      <c r="C32" t="s">
        <v>167</v>
      </c>
      <c r="D32" t="s">
        <v>150</v>
      </c>
      <c r="E32" t="s">
        <v>134</v>
      </c>
      <c r="F32">
        <v>18</v>
      </c>
      <c r="G32" t="s">
        <v>320</v>
      </c>
      <c r="H32">
        <v>30.74457</v>
      </c>
      <c r="I32">
        <v>-81.473939999999999</v>
      </c>
      <c r="J32" t="s">
        <v>489</v>
      </c>
      <c r="K32">
        <v>54</v>
      </c>
      <c r="L32">
        <v>0.49</v>
      </c>
      <c r="M32">
        <v>0.7</v>
      </c>
      <c r="N32">
        <v>7.8100794240000004</v>
      </c>
      <c r="O32">
        <v>11.15725632</v>
      </c>
      <c r="P32">
        <v>86.778660270000003</v>
      </c>
      <c r="Q32">
        <v>22.18</v>
      </c>
      <c r="R32">
        <v>59.32</v>
      </c>
      <c r="S32">
        <v>40.75</v>
      </c>
      <c r="T32">
        <v>3.6696469129999998</v>
      </c>
      <c r="U32">
        <v>3</v>
      </c>
      <c r="V32">
        <v>0</v>
      </c>
      <c r="W32">
        <v>0</v>
      </c>
      <c r="X32">
        <v>10</v>
      </c>
      <c r="Y32">
        <v>4</v>
      </c>
      <c r="Z32">
        <v>33.33</v>
      </c>
      <c r="AA32">
        <v>0</v>
      </c>
      <c r="AB32">
        <v>0</v>
      </c>
      <c r="AC32">
        <v>111.11</v>
      </c>
      <c r="AD32">
        <v>0.33</v>
      </c>
      <c r="AE32">
        <v>0</v>
      </c>
      <c r="AF32">
        <v>0</v>
      </c>
      <c r="AG32">
        <v>2.09</v>
      </c>
      <c r="AH32">
        <v>2</v>
      </c>
      <c r="AI32">
        <v>4.42</v>
      </c>
      <c r="AJ32">
        <v>14.4443</v>
      </c>
      <c r="AK32">
        <f t="shared" si="0"/>
        <v>12.507703608970692</v>
      </c>
      <c r="AL32">
        <f t="shared" si="1"/>
        <v>91.875000574218745</v>
      </c>
      <c r="AM32">
        <f t="shared" si="2"/>
        <v>9.879302637460885</v>
      </c>
      <c r="AN32">
        <f t="shared" si="3"/>
        <v>17.673972513605932</v>
      </c>
      <c r="AO32">
        <f t="shared" si="4"/>
        <v>51.802253654943279</v>
      </c>
      <c r="AP32">
        <f t="shared" si="5"/>
        <v>81.412694149443894</v>
      </c>
      <c r="AQ32">
        <f t="shared" si="6"/>
        <v>5.6968767612563633</v>
      </c>
      <c r="AR32">
        <f t="shared" si="7"/>
        <v>38.692543414271391</v>
      </c>
      <c r="AS32">
        <f t="shared" si="8"/>
        <v>5</v>
      </c>
      <c r="AT32">
        <f t="shared" si="9"/>
        <v>3</v>
      </c>
      <c r="AU32">
        <f t="shared" si="10"/>
        <v>3</v>
      </c>
      <c r="AV32">
        <f t="shared" si="11"/>
        <v>3</v>
      </c>
      <c r="AW32">
        <f t="shared" si="12"/>
        <v>3</v>
      </c>
      <c r="AX32">
        <f t="shared" si="13"/>
        <v>2</v>
      </c>
      <c r="AY32">
        <f t="shared" si="14"/>
        <v>2</v>
      </c>
      <c r="AZ32">
        <f t="shared" si="15"/>
        <v>2</v>
      </c>
      <c r="BA32">
        <f t="shared" si="16"/>
        <v>1</v>
      </c>
    </row>
    <row r="33" spans="1:53" x14ac:dyDescent="0.2">
      <c r="A33" t="s">
        <v>391</v>
      </c>
      <c r="B33" t="s">
        <v>23</v>
      </c>
      <c r="C33" t="s">
        <v>167</v>
      </c>
      <c r="D33" t="s">
        <v>150</v>
      </c>
      <c r="E33" t="s">
        <v>220</v>
      </c>
      <c r="F33">
        <v>18</v>
      </c>
      <c r="G33" t="s">
        <v>320</v>
      </c>
      <c r="H33">
        <v>30.74457</v>
      </c>
      <c r="I33">
        <v>-81.473939999999999</v>
      </c>
      <c r="J33" t="s">
        <v>489</v>
      </c>
      <c r="K33">
        <v>-22.25</v>
      </c>
      <c r="L33">
        <v>0.31</v>
      </c>
      <c r="M33">
        <v>0.4</v>
      </c>
      <c r="N33">
        <v>14.306414670000001</v>
      </c>
      <c r="O33">
        <v>35.766036679999999</v>
      </c>
      <c r="P33">
        <v>158.96016299999999</v>
      </c>
      <c r="Q33">
        <v>20.65</v>
      </c>
      <c r="R33">
        <v>64.52</v>
      </c>
      <c r="S33">
        <v>42.585000000000001</v>
      </c>
      <c r="T33">
        <v>2.9480352970000001</v>
      </c>
      <c r="U33">
        <v>1</v>
      </c>
      <c r="V33">
        <v>0</v>
      </c>
      <c r="W33">
        <v>5</v>
      </c>
      <c r="X33">
        <v>50</v>
      </c>
      <c r="Y33">
        <v>33</v>
      </c>
      <c r="Z33">
        <v>11.11</v>
      </c>
      <c r="AA33">
        <v>0</v>
      </c>
      <c r="AB33">
        <v>55.56</v>
      </c>
      <c r="AC33">
        <v>555.55999999999995</v>
      </c>
      <c r="AD33">
        <v>0.11</v>
      </c>
      <c r="AE33">
        <v>0</v>
      </c>
      <c r="AF33">
        <v>5.19</v>
      </c>
      <c r="AG33">
        <v>10.44</v>
      </c>
      <c r="AH33">
        <v>16.5</v>
      </c>
      <c r="AI33">
        <v>32.25</v>
      </c>
      <c r="AJ33">
        <v>116.1152</v>
      </c>
      <c r="AK33">
        <f t="shared" si="0"/>
        <v>22.911469228167071</v>
      </c>
      <c r="AL33">
        <f t="shared" si="1"/>
        <v>58.125000363281245</v>
      </c>
      <c r="AM33">
        <f t="shared" si="2"/>
        <v>72.083147071971382</v>
      </c>
      <c r="AN33">
        <f t="shared" si="3"/>
        <v>14.198503573664691</v>
      </c>
      <c r="AO33">
        <f t="shared" si="4"/>
        <v>48.228879079106335</v>
      </c>
      <c r="AP33">
        <f t="shared" si="5"/>
        <v>88.549342995989875</v>
      </c>
      <c r="AQ33">
        <f t="shared" si="6"/>
        <v>45.796195351012848</v>
      </c>
      <c r="AR33">
        <f t="shared" si="7"/>
        <v>49.98464823759906</v>
      </c>
      <c r="AS33">
        <f t="shared" si="8"/>
        <v>7</v>
      </c>
      <c r="AT33">
        <f t="shared" si="9"/>
        <v>6</v>
      </c>
      <c r="AU33">
        <f t="shared" si="10"/>
        <v>5</v>
      </c>
      <c r="AV33">
        <f t="shared" si="11"/>
        <v>5</v>
      </c>
      <c r="AW33">
        <f t="shared" si="12"/>
        <v>3</v>
      </c>
      <c r="AX33">
        <f t="shared" si="13"/>
        <v>2</v>
      </c>
      <c r="AY33">
        <f t="shared" si="14"/>
        <v>2</v>
      </c>
      <c r="AZ33">
        <f t="shared" si="15"/>
        <v>1</v>
      </c>
      <c r="BA33">
        <f t="shared" si="16"/>
        <v>0</v>
      </c>
    </row>
    <row r="34" spans="1:53" x14ac:dyDescent="0.2">
      <c r="A34" t="s">
        <v>392</v>
      </c>
      <c r="B34" t="s">
        <v>23</v>
      </c>
      <c r="C34" t="s">
        <v>167</v>
      </c>
      <c r="D34" t="s">
        <v>150</v>
      </c>
      <c r="E34" t="s">
        <v>221</v>
      </c>
      <c r="F34">
        <v>18</v>
      </c>
      <c r="G34" t="s">
        <v>320</v>
      </c>
      <c r="H34">
        <v>30.74457</v>
      </c>
      <c r="I34">
        <v>-81.473939999999999</v>
      </c>
      <c r="J34" t="s">
        <v>489</v>
      </c>
      <c r="K34">
        <v>44.25</v>
      </c>
      <c r="L34">
        <v>0.19</v>
      </c>
      <c r="M34">
        <v>1</v>
      </c>
      <c r="N34">
        <v>7.4127462189999997</v>
      </c>
      <c r="O34">
        <v>7.4127462189999997</v>
      </c>
      <c r="P34">
        <v>82.363846879999997</v>
      </c>
      <c r="Q34">
        <v>44.55</v>
      </c>
      <c r="R34">
        <v>42.57</v>
      </c>
      <c r="S34">
        <v>43.56</v>
      </c>
      <c r="T34">
        <v>4.037926895</v>
      </c>
      <c r="U34">
        <v>14</v>
      </c>
      <c r="V34">
        <v>0</v>
      </c>
      <c r="W34">
        <v>0</v>
      </c>
      <c r="X34">
        <v>20</v>
      </c>
      <c r="Y34">
        <v>0</v>
      </c>
      <c r="Z34">
        <v>155.56</v>
      </c>
      <c r="AA34">
        <v>0</v>
      </c>
      <c r="AB34">
        <v>0</v>
      </c>
      <c r="AC34">
        <v>222.22</v>
      </c>
      <c r="AD34">
        <v>1.56</v>
      </c>
      <c r="AE34">
        <v>0</v>
      </c>
      <c r="AF34">
        <v>0</v>
      </c>
      <c r="AG34">
        <v>4.18</v>
      </c>
      <c r="AH34">
        <v>0</v>
      </c>
      <c r="AI34">
        <v>5.73</v>
      </c>
      <c r="AJ34">
        <v>28.8886</v>
      </c>
      <c r="AK34">
        <f t="shared" si="0"/>
        <v>11.871381531639372</v>
      </c>
      <c r="AL34">
        <f t="shared" si="1"/>
        <v>35.625000222656247</v>
      </c>
      <c r="AM34">
        <f t="shared" si="2"/>
        <v>12.807331247206081</v>
      </c>
      <c r="AN34">
        <f t="shared" si="3"/>
        <v>19.447704546549151</v>
      </c>
      <c r="AO34">
        <f t="shared" si="4"/>
        <v>104.04825970819309</v>
      </c>
      <c r="AP34">
        <f t="shared" si="5"/>
        <v>58.424450268742859</v>
      </c>
      <c r="AQ34">
        <f t="shared" si="6"/>
        <v>11.393753522512727</v>
      </c>
      <c r="AR34">
        <f t="shared" si="7"/>
        <v>36.231125863928504</v>
      </c>
      <c r="AS34">
        <f t="shared" si="8"/>
        <v>7</v>
      </c>
      <c r="AT34">
        <f t="shared" si="9"/>
        <v>3</v>
      </c>
      <c r="AU34">
        <f t="shared" si="10"/>
        <v>3</v>
      </c>
      <c r="AV34">
        <f t="shared" si="11"/>
        <v>2</v>
      </c>
      <c r="AW34">
        <f t="shared" si="12"/>
        <v>2</v>
      </c>
      <c r="AX34">
        <f t="shared" si="13"/>
        <v>1</v>
      </c>
      <c r="AY34">
        <f t="shared" si="14"/>
        <v>1</v>
      </c>
      <c r="AZ34">
        <f t="shared" si="15"/>
        <v>1</v>
      </c>
      <c r="BA34">
        <f t="shared" si="16"/>
        <v>1</v>
      </c>
    </row>
    <row r="35" spans="1:53" x14ac:dyDescent="0.2">
      <c r="A35" t="s">
        <v>414</v>
      </c>
      <c r="B35" t="s">
        <v>23</v>
      </c>
      <c r="C35" t="s">
        <v>168</v>
      </c>
      <c r="D35" t="s">
        <v>150</v>
      </c>
      <c r="E35" t="s">
        <v>134</v>
      </c>
      <c r="F35">
        <v>18</v>
      </c>
      <c r="G35" t="s">
        <v>320</v>
      </c>
      <c r="H35">
        <v>30.74446</v>
      </c>
      <c r="I35">
        <v>-81.473979999999997</v>
      </c>
      <c r="J35" t="s">
        <v>489</v>
      </c>
      <c r="K35">
        <v>56.5</v>
      </c>
      <c r="L35">
        <v>0.2</v>
      </c>
      <c r="M35">
        <v>0.6</v>
      </c>
      <c r="N35">
        <v>1.502076269</v>
      </c>
      <c r="O35">
        <v>2.5034604479999998</v>
      </c>
      <c r="P35">
        <v>16.689736320000002</v>
      </c>
      <c r="Q35">
        <v>31.2</v>
      </c>
      <c r="R35">
        <v>48.67</v>
      </c>
      <c r="S35">
        <v>39.935000000000002</v>
      </c>
      <c r="T35">
        <v>2.4258040040000002</v>
      </c>
      <c r="U35">
        <v>4</v>
      </c>
      <c r="V35">
        <v>0</v>
      </c>
      <c r="W35">
        <v>1</v>
      </c>
      <c r="X35">
        <v>29</v>
      </c>
      <c r="Y35">
        <v>0</v>
      </c>
      <c r="Z35">
        <v>44.44</v>
      </c>
      <c r="AA35">
        <v>0</v>
      </c>
      <c r="AB35">
        <v>11.11</v>
      </c>
      <c r="AC35">
        <v>322.22000000000003</v>
      </c>
      <c r="AD35">
        <v>0.44</v>
      </c>
      <c r="AE35">
        <v>0</v>
      </c>
      <c r="AF35">
        <v>1.04</v>
      </c>
      <c r="AG35">
        <v>6.06</v>
      </c>
      <c r="AH35">
        <v>0</v>
      </c>
      <c r="AI35">
        <v>7.54</v>
      </c>
      <c r="AJ35">
        <v>50.665500000000002</v>
      </c>
      <c r="AK35">
        <f t="shared" si="0"/>
        <v>2.4055484902962911</v>
      </c>
      <c r="AL35">
        <f t="shared" si="1"/>
        <v>37.500000234375001</v>
      </c>
      <c r="AM35">
        <f t="shared" si="2"/>
        <v>16.852928028609746</v>
      </c>
      <c r="AN35">
        <f t="shared" si="3"/>
        <v>11.68330204691037</v>
      </c>
      <c r="AO35">
        <f t="shared" si="4"/>
        <v>72.868814879811993</v>
      </c>
      <c r="AP35">
        <f t="shared" si="5"/>
        <v>66.796288338729511</v>
      </c>
      <c r="AQ35">
        <f t="shared" si="6"/>
        <v>19.982630487281092</v>
      </c>
      <c r="AR35">
        <f t="shared" si="7"/>
        <v>32.58421607228771</v>
      </c>
      <c r="AS35">
        <f t="shared" si="8"/>
        <v>6</v>
      </c>
      <c r="AT35">
        <f t="shared" si="9"/>
        <v>3</v>
      </c>
      <c r="AU35">
        <f t="shared" si="10"/>
        <v>3</v>
      </c>
      <c r="AV35">
        <f t="shared" si="11"/>
        <v>2</v>
      </c>
      <c r="AW35">
        <f t="shared" si="12"/>
        <v>2</v>
      </c>
      <c r="AX35">
        <f t="shared" si="13"/>
        <v>2</v>
      </c>
      <c r="AY35">
        <f t="shared" si="14"/>
        <v>1</v>
      </c>
      <c r="AZ35">
        <f t="shared" si="15"/>
        <v>0</v>
      </c>
      <c r="BA35">
        <f t="shared" si="16"/>
        <v>0</v>
      </c>
    </row>
    <row r="36" spans="1:53" x14ac:dyDescent="0.2">
      <c r="A36" t="s">
        <v>415</v>
      </c>
      <c r="B36" t="s">
        <v>23</v>
      </c>
      <c r="C36" t="s">
        <v>168</v>
      </c>
      <c r="D36" t="s">
        <v>150</v>
      </c>
      <c r="E36" t="s">
        <v>220</v>
      </c>
      <c r="F36">
        <v>18</v>
      </c>
      <c r="G36" t="s">
        <v>320</v>
      </c>
      <c r="H36">
        <v>30.74446</v>
      </c>
      <c r="I36">
        <v>-81.473979999999997</v>
      </c>
      <c r="J36" t="s">
        <v>489</v>
      </c>
      <c r="K36">
        <v>58</v>
      </c>
      <c r="L36">
        <v>0.34</v>
      </c>
      <c r="M36">
        <v>0.9</v>
      </c>
      <c r="N36">
        <v>22.487946430000001</v>
      </c>
      <c r="O36">
        <v>24.98660714</v>
      </c>
      <c r="P36">
        <v>249.86607140000001</v>
      </c>
      <c r="Q36">
        <v>29.39</v>
      </c>
      <c r="R36">
        <v>56.39</v>
      </c>
      <c r="S36">
        <v>42.89</v>
      </c>
      <c r="T36">
        <v>4.8534755189999998</v>
      </c>
      <c r="U36">
        <v>7</v>
      </c>
      <c r="V36">
        <v>0</v>
      </c>
      <c r="W36">
        <v>13</v>
      </c>
      <c r="X36">
        <v>27</v>
      </c>
      <c r="Y36">
        <v>54</v>
      </c>
      <c r="Z36">
        <v>77.78</v>
      </c>
      <c r="AA36">
        <v>0</v>
      </c>
      <c r="AB36">
        <v>144.44</v>
      </c>
      <c r="AC36">
        <v>300</v>
      </c>
      <c r="AD36">
        <v>0.78</v>
      </c>
      <c r="AE36">
        <v>0</v>
      </c>
      <c r="AF36">
        <v>13.51</v>
      </c>
      <c r="AG36">
        <v>5.64</v>
      </c>
      <c r="AH36">
        <v>27</v>
      </c>
      <c r="AI36">
        <v>46.92</v>
      </c>
      <c r="AJ36">
        <v>153.10759999999999</v>
      </c>
      <c r="AK36">
        <f t="shared" si="0"/>
        <v>36.014047154972381</v>
      </c>
      <c r="AL36">
        <f t="shared" si="1"/>
        <v>63.7500003984375</v>
      </c>
      <c r="AM36">
        <f t="shared" si="2"/>
        <v>104.87259722843095</v>
      </c>
      <c r="AN36">
        <f t="shared" si="3"/>
        <v>23.375598511775753</v>
      </c>
      <c r="AO36">
        <f t="shared" si="4"/>
        <v>68.641489401207522</v>
      </c>
      <c r="AP36">
        <f t="shared" si="5"/>
        <v>77.391467010909324</v>
      </c>
      <c r="AQ36">
        <f t="shared" si="6"/>
        <v>60.386112751170685</v>
      </c>
      <c r="AR36">
        <f t="shared" si="7"/>
        <v>62.061616065272013</v>
      </c>
      <c r="AS36">
        <f t="shared" si="8"/>
        <v>7</v>
      </c>
      <c r="AT36">
        <f t="shared" si="9"/>
        <v>7</v>
      </c>
      <c r="AU36">
        <f t="shared" si="10"/>
        <v>6</v>
      </c>
      <c r="AV36">
        <f t="shared" si="11"/>
        <v>5</v>
      </c>
      <c r="AW36">
        <f t="shared" si="12"/>
        <v>5</v>
      </c>
      <c r="AX36">
        <f t="shared" si="13"/>
        <v>5</v>
      </c>
      <c r="AY36">
        <f t="shared" si="14"/>
        <v>2</v>
      </c>
      <c r="AZ36">
        <f t="shared" si="15"/>
        <v>1</v>
      </c>
      <c r="BA36">
        <f t="shared" si="16"/>
        <v>1</v>
      </c>
    </row>
    <row r="37" spans="1:53" x14ac:dyDescent="0.2">
      <c r="A37" t="s">
        <v>416</v>
      </c>
      <c r="B37" t="s">
        <v>23</v>
      </c>
      <c r="C37" t="s">
        <v>168</v>
      </c>
      <c r="D37" t="s">
        <v>150</v>
      </c>
      <c r="E37" t="s">
        <v>221</v>
      </c>
      <c r="F37">
        <v>18</v>
      </c>
      <c r="G37" t="s">
        <v>320</v>
      </c>
      <c r="H37">
        <v>30.74446</v>
      </c>
      <c r="I37">
        <v>-81.473979999999997</v>
      </c>
      <c r="J37" t="s">
        <v>489</v>
      </c>
      <c r="K37">
        <v>33.5</v>
      </c>
      <c r="L37">
        <v>0.36</v>
      </c>
      <c r="M37">
        <v>0.9</v>
      </c>
      <c r="N37">
        <v>2.7537224839999999</v>
      </c>
      <c r="O37">
        <v>3.0596916489999999</v>
      </c>
      <c r="P37">
        <v>30.596916490000002</v>
      </c>
      <c r="Q37">
        <v>22.45</v>
      </c>
      <c r="R37">
        <v>66.16</v>
      </c>
      <c r="S37">
        <v>44.305</v>
      </c>
      <c r="T37">
        <v>3.5945451460000002</v>
      </c>
      <c r="U37">
        <v>5</v>
      </c>
      <c r="V37">
        <v>0</v>
      </c>
      <c r="W37">
        <v>4</v>
      </c>
      <c r="X37">
        <v>15</v>
      </c>
      <c r="Y37">
        <v>32</v>
      </c>
      <c r="Z37">
        <v>55.56</v>
      </c>
      <c r="AA37">
        <v>0</v>
      </c>
      <c r="AB37">
        <v>44.44</v>
      </c>
      <c r="AC37">
        <v>166.67</v>
      </c>
      <c r="AD37">
        <v>0.56000000000000005</v>
      </c>
      <c r="AE37">
        <v>0</v>
      </c>
      <c r="AF37">
        <v>4.16</v>
      </c>
      <c r="AG37">
        <v>3.13</v>
      </c>
      <c r="AH37">
        <v>16</v>
      </c>
      <c r="AI37">
        <v>23.84</v>
      </c>
      <c r="AJ37">
        <v>56.774700000000003</v>
      </c>
      <c r="AK37">
        <f t="shared" si="0"/>
        <v>4.4100376937675421</v>
      </c>
      <c r="AL37">
        <f t="shared" si="1"/>
        <v>67.500000421875001</v>
      </c>
      <c r="AM37">
        <f t="shared" si="2"/>
        <v>53.2856504246759</v>
      </c>
      <c r="AN37">
        <f t="shared" si="3"/>
        <v>17.312262900351584</v>
      </c>
      <c r="AO37">
        <f t="shared" si="4"/>
        <v>52.432849168326257</v>
      </c>
      <c r="AP37">
        <f t="shared" si="5"/>
        <v>90.800132247592842</v>
      </c>
      <c r="AQ37">
        <f t="shared" si="6"/>
        <v>22.392117932838676</v>
      </c>
      <c r="AR37">
        <f t="shared" si="7"/>
        <v>44.019007255632552</v>
      </c>
      <c r="AS37">
        <f t="shared" si="8"/>
        <v>6</v>
      </c>
      <c r="AT37">
        <f t="shared" si="9"/>
        <v>5</v>
      </c>
      <c r="AU37">
        <f t="shared" si="10"/>
        <v>4</v>
      </c>
      <c r="AV37">
        <f t="shared" si="11"/>
        <v>4</v>
      </c>
      <c r="AW37">
        <f t="shared" si="12"/>
        <v>4</v>
      </c>
      <c r="AX37">
        <f t="shared" si="13"/>
        <v>2</v>
      </c>
      <c r="AY37">
        <f t="shared" si="14"/>
        <v>1</v>
      </c>
      <c r="AZ37">
        <f t="shared" si="15"/>
        <v>1</v>
      </c>
      <c r="BA37">
        <f t="shared" si="16"/>
        <v>1</v>
      </c>
    </row>
    <row r="38" spans="1:53" x14ac:dyDescent="0.2">
      <c r="A38" t="s">
        <v>393</v>
      </c>
      <c r="B38" t="s">
        <v>23</v>
      </c>
      <c r="C38" t="s">
        <v>167</v>
      </c>
      <c r="D38" t="s">
        <v>151</v>
      </c>
      <c r="E38" t="s">
        <v>134</v>
      </c>
      <c r="F38">
        <v>18</v>
      </c>
      <c r="G38" t="s">
        <v>320</v>
      </c>
      <c r="H38">
        <v>30.743200000000002</v>
      </c>
      <c r="I38">
        <v>-81.474649999999997</v>
      </c>
      <c r="J38" t="s">
        <v>489</v>
      </c>
      <c r="K38">
        <v>-16.125</v>
      </c>
      <c r="L38">
        <v>0.53</v>
      </c>
      <c r="M38">
        <v>0.95</v>
      </c>
      <c r="N38">
        <v>13.02872468</v>
      </c>
      <c r="O38">
        <v>13.714447030000001</v>
      </c>
      <c r="P38">
        <v>144.7636076</v>
      </c>
      <c r="Q38">
        <v>22.24</v>
      </c>
      <c r="R38">
        <v>59.17</v>
      </c>
      <c r="S38">
        <v>40.704999999999998</v>
      </c>
      <c r="T38">
        <v>4.1467015119999999</v>
      </c>
      <c r="U38">
        <v>16</v>
      </c>
      <c r="V38">
        <v>0</v>
      </c>
      <c r="W38">
        <v>0</v>
      </c>
      <c r="X38">
        <v>12</v>
      </c>
      <c r="Y38">
        <v>0</v>
      </c>
      <c r="Z38">
        <v>177.78</v>
      </c>
      <c r="AA38">
        <v>0</v>
      </c>
      <c r="AB38">
        <v>0</v>
      </c>
      <c r="AC38">
        <v>133.33000000000001</v>
      </c>
      <c r="AD38">
        <v>1.78</v>
      </c>
      <c r="AE38">
        <v>0</v>
      </c>
      <c r="AF38">
        <v>0</v>
      </c>
      <c r="AG38">
        <v>2.5099999999999998</v>
      </c>
      <c r="AH38">
        <v>0</v>
      </c>
      <c r="AI38">
        <v>4.28</v>
      </c>
      <c r="AJ38">
        <v>17.332899999999999</v>
      </c>
      <c r="AK38">
        <f t="shared" si="0"/>
        <v>20.865271388063768</v>
      </c>
      <c r="AL38">
        <f t="shared" si="1"/>
        <v>99.375000621093747</v>
      </c>
      <c r="AM38">
        <f t="shared" si="2"/>
        <v>9.5663835493965141</v>
      </c>
      <c r="AN38">
        <f t="shared" si="3"/>
        <v>19.971591349997588</v>
      </c>
      <c r="AO38">
        <f t="shared" si="4"/>
        <v>51.942385991250596</v>
      </c>
      <c r="AP38">
        <f t="shared" si="5"/>
        <v>81.206829278870458</v>
      </c>
      <c r="AQ38">
        <f t="shared" si="6"/>
        <v>6.8361495687004847</v>
      </c>
      <c r="AR38">
        <f t="shared" si="7"/>
        <v>41.394801678196167</v>
      </c>
      <c r="AS38">
        <f t="shared" si="8"/>
        <v>5</v>
      </c>
      <c r="AT38">
        <f t="shared" si="9"/>
        <v>4</v>
      </c>
      <c r="AU38">
        <f t="shared" si="10"/>
        <v>3</v>
      </c>
      <c r="AV38">
        <f t="shared" si="11"/>
        <v>3</v>
      </c>
      <c r="AW38">
        <f t="shared" si="12"/>
        <v>3</v>
      </c>
      <c r="AX38">
        <f t="shared" si="13"/>
        <v>2</v>
      </c>
      <c r="AY38">
        <f t="shared" si="14"/>
        <v>2</v>
      </c>
      <c r="AZ38">
        <f t="shared" si="15"/>
        <v>2</v>
      </c>
      <c r="BA38">
        <f t="shared" si="16"/>
        <v>1</v>
      </c>
    </row>
    <row r="39" spans="1:53" x14ac:dyDescent="0.2">
      <c r="A39" t="s">
        <v>394</v>
      </c>
      <c r="B39" t="s">
        <v>23</v>
      </c>
      <c r="C39" t="s">
        <v>167</v>
      </c>
      <c r="D39" t="s">
        <v>151</v>
      </c>
      <c r="E39" t="s">
        <v>220</v>
      </c>
      <c r="F39">
        <v>18</v>
      </c>
      <c r="G39" t="s">
        <v>320</v>
      </c>
      <c r="H39">
        <v>30.743200000000002</v>
      </c>
      <c r="I39">
        <v>-81.474649999999997</v>
      </c>
      <c r="J39" t="s">
        <v>489</v>
      </c>
      <c r="K39">
        <v>-9.125</v>
      </c>
      <c r="L39">
        <v>0.47</v>
      </c>
      <c r="M39">
        <v>0.8</v>
      </c>
      <c r="N39">
        <v>12.26951652</v>
      </c>
      <c r="O39">
        <v>15.336895650000001</v>
      </c>
      <c r="P39">
        <v>136.3279613</v>
      </c>
      <c r="Q39">
        <v>23.16</v>
      </c>
      <c r="R39">
        <v>47.95</v>
      </c>
      <c r="S39">
        <v>35.555</v>
      </c>
      <c r="T39">
        <v>4.4579466160000001</v>
      </c>
      <c r="U39">
        <v>8</v>
      </c>
      <c r="V39">
        <v>0</v>
      </c>
      <c r="W39">
        <v>1</v>
      </c>
      <c r="X39">
        <v>2</v>
      </c>
      <c r="Y39">
        <v>0</v>
      </c>
      <c r="Z39">
        <v>88.89</v>
      </c>
      <c r="AA39">
        <v>0</v>
      </c>
      <c r="AB39">
        <v>11.11</v>
      </c>
      <c r="AC39">
        <v>22.22</v>
      </c>
      <c r="AD39">
        <v>0.89</v>
      </c>
      <c r="AE39">
        <v>0</v>
      </c>
      <c r="AF39">
        <v>1.04</v>
      </c>
      <c r="AG39">
        <v>0.42</v>
      </c>
      <c r="AH39">
        <v>0</v>
      </c>
      <c r="AI39">
        <v>2.35</v>
      </c>
      <c r="AJ39">
        <v>11.6655</v>
      </c>
      <c r="AK39">
        <f t="shared" si="0"/>
        <v>19.649412980683099</v>
      </c>
      <c r="AL39">
        <f t="shared" si="1"/>
        <v>88.125000550781238</v>
      </c>
      <c r="AM39">
        <f t="shared" si="2"/>
        <v>5.2525704067948142</v>
      </c>
      <c r="AN39">
        <f t="shared" si="3"/>
        <v>21.470628598950054</v>
      </c>
      <c r="AO39">
        <f t="shared" si="4"/>
        <v>54.091081814629675</v>
      </c>
      <c r="AP39">
        <f t="shared" si="5"/>
        <v>65.808136959976977</v>
      </c>
      <c r="AQ39">
        <f t="shared" si="6"/>
        <v>4.6009094146781848</v>
      </c>
      <c r="AR39">
        <f t="shared" si="7"/>
        <v>36.999677246642008</v>
      </c>
      <c r="AS39">
        <f t="shared" si="8"/>
        <v>5</v>
      </c>
      <c r="AT39">
        <f t="shared" si="9"/>
        <v>4</v>
      </c>
      <c r="AU39">
        <f t="shared" si="10"/>
        <v>3</v>
      </c>
      <c r="AV39">
        <f t="shared" si="11"/>
        <v>3</v>
      </c>
      <c r="AW39">
        <f t="shared" si="12"/>
        <v>3</v>
      </c>
      <c r="AX39">
        <f t="shared" si="13"/>
        <v>2</v>
      </c>
      <c r="AY39">
        <f t="shared" si="14"/>
        <v>1</v>
      </c>
      <c r="AZ39">
        <f t="shared" si="15"/>
        <v>1</v>
      </c>
      <c r="BA39">
        <f t="shared" si="16"/>
        <v>0</v>
      </c>
    </row>
    <row r="40" spans="1:53" x14ac:dyDescent="0.2">
      <c r="A40" t="s">
        <v>395</v>
      </c>
      <c r="B40" t="s">
        <v>23</v>
      </c>
      <c r="C40" t="s">
        <v>167</v>
      </c>
      <c r="D40" t="s">
        <v>151</v>
      </c>
      <c r="E40" t="s">
        <v>221</v>
      </c>
      <c r="F40">
        <v>18</v>
      </c>
      <c r="G40" t="s">
        <v>320</v>
      </c>
      <c r="H40">
        <v>30.743200000000002</v>
      </c>
      <c r="I40">
        <v>-81.474649999999997</v>
      </c>
      <c r="J40" t="s">
        <v>489</v>
      </c>
      <c r="K40">
        <v>-21.125</v>
      </c>
      <c r="L40">
        <v>0.44</v>
      </c>
      <c r="M40">
        <v>0.9</v>
      </c>
      <c r="N40">
        <v>21.827860210000001</v>
      </c>
      <c r="O40">
        <v>24.253178009999999</v>
      </c>
      <c r="P40">
        <v>242.53178009999999</v>
      </c>
      <c r="Q40">
        <v>31.59</v>
      </c>
      <c r="R40">
        <v>64.099999999999994</v>
      </c>
      <c r="S40">
        <v>47.844999999999999</v>
      </c>
      <c r="T40">
        <v>4.1763057679999998</v>
      </c>
      <c r="U40">
        <v>22</v>
      </c>
      <c r="V40">
        <v>0</v>
      </c>
      <c r="W40">
        <v>0</v>
      </c>
      <c r="X40">
        <v>9</v>
      </c>
      <c r="Y40">
        <v>0</v>
      </c>
      <c r="Z40">
        <v>244.44</v>
      </c>
      <c r="AA40">
        <v>0</v>
      </c>
      <c r="AB40">
        <v>0</v>
      </c>
      <c r="AC40">
        <v>100</v>
      </c>
      <c r="AD40">
        <v>2.44</v>
      </c>
      <c r="AE40">
        <v>0</v>
      </c>
      <c r="AF40">
        <v>0</v>
      </c>
      <c r="AG40">
        <v>1.88</v>
      </c>
      <c r="AH40">
        <v>0</v>
      </c>
      <c r="AI40">
        <v>4.32</v>
      </c>
      <c r="AJ40">
        <v>13</v>
      </c>
      <c r="AK40">
        <f t="shared" si="0"/>
        <v>34.956930791608031</v>
      </c>
      <c r="AL40">
        <f t="shared" si="1"/>
        <v>82.50000051562499</v>
      </c>
      <c r="AM40">
        <f t="shared" si="2"/>
        <v>9.6557890031291915</v>
      </c>
      <c r="AN40">
        <f t="shared" si="3"/>
        <v>20.114173134903432</v>
      </c>
      <c r="AO40">
        <f t="shared" si="4"/>
        <v>73.779675065809641</v>
      </c>
      <c r="AP40">
        <f t="shared" si="5"/>
        <v>87.972921358384241</v>
      </c>
      <c r="AQ40">
        <f t="shared" si="6"/>
        <v>5.1272403575343022</v>
      </c>
      <c r="AR40">
        <f t="shared" si="7"/>
        <v>44.872390032427681</v>
      </c>
      <c r="AS40">
        <f t="shared" si="8"/>
        <v>5</v>
      </c>
      <c r="AT40">
        <f t="shared" si="9"/>
        <v>5</v>
      </c>
      <c r="AU40">
        <f t="shared" si="10"/>
        <v>4</v>
      </c>
      <c r="AV40">
        <f t="shared" si="11"/>
        <v>3</v>
      </c>
      <c r="AW40">
        <f t="shared" si="12"/>
        <v>3</v>
      </c>
      <c r="AX40">
        <f t="shared" si="13"/>
        <v>3</v>
      </c>
      <c r="AY40">
        <f t="shared" si="14"/>
        <v>3</v>
      </c>
      <c r="AZ40">
        <f t="shared" si="15"/>
        <v>2</v>
      </c>
      <c r="BA40">
        <f t="shared" si="16"/>
        <v>0</v>
      </c>
    </row>
    <row r="41" spans="1:53" x14ac:dyDescent="0.2">
      <c r="A41" t="s">
        <v>417</v>
      </c>
      <c r="B41" t="s">
        <v>23</v>
      </c>
      <c r="C41" t="s">
        <v>168</v>
      </c>
      <c r="D41" t="s">
        <v>151</v>
      </c>
      <c r="E41" t="s">
        <v>134</v>
      </c>
      <c r="F41">
        <v>18</v>
      </c>
      <c r="G41" t="s">
        <v>320</v>
      </c>
      <c r="H41">
        <v>30.743269999999999</v>
      </c>
      <c r="I41">
        <v>-81.474559999999997</v>
      </c>
      <c r="J41" t="s">
        <v>489</v>
      </c>
      <c r="K41">
        <v>53.25</v>
      </c>
      <c r="L41">
        <v>0.31</v>
      </c>
      <c r="M41">
        <v>0.9</v>
      </c>
      <c r="N41">
        <v>38.978604359999999</v>
      </c>
      <c r="O41">
        <v>43.309560400000002</v>
      </c>
      <c r="P41">
        <v>433.09560399999998</v>
      </c>
      <c r="Q41">
        <v>16.14</v>
      </c>
      <c r="R41">
        <v>28.22</v>
      </c>
      <c r="S41">
        <v>22.18</v>
      </c>
      <c r="T41">
        <v>4.4705276530000004</v>
      </c>
      <c r="U41">
        <v>1</v>
      </c>
      <c r="V41">
        <v>1</v>
      </c>
      <c r="W41">
        <v>7</v>
      </c>
      <c r="X41">
        <v>14</v>
      </c>
      <c r="Y41">
        <v>0</v>
      </c>
      <c r="Z41">
        <v>11.11</v>
      </c>
      <c r="AA41">
        <v>11.11</v>
      </c>
      <c r="AB41">
        <v>77.78</v>
      </c>
      <c r="AC41">
        <v>155.56</v>
      </c>
      <c r="AD41">
        <v>0.11</v>
      </c>
      <c r="AE41">
        <v>5.08</v>
      </c>
      <c r="AF41">
        <v>7.27</v>
      </c>
      <c r="AG41">
        <v>2.92</v>
      </c>
      <c r="AH41">
        <v>0</v>
      </c>
      <c r="AI41">
        <v>15.38</v>
      </c>
      <c r="AJ41">
        <v>116.5544</v>
      </c>
      <c r="AK41">
        <f t="shared" si="0"/>
        <v>62.423543211266278</v>
      </c>
      <c r="AL41">
        <f t="shared" si="1"/>
        <v>58.125000363281245</v>
      </c>
      <c r="AM41">
        <f t="shared" si="2"/>
        <v>34.376396960214571</v>
      </c>
      <c r="AN41">
        <f t="shared" si="3"/>
        <v>21.531222140345808</v>
      </c>
      <c r="AO41">
        <f t="shared" si="4"/>
        <v>37.695598466671974</v>
      </c>
      <c r="AP41">
        <f t="shared" si="5"/>
        <v>38.730044317216901</v>
      </c>
      <c r="AQ41">
        <f t="shared" si="6"/>
        <v>45.969417194476627</v>
      </c>
      <c r="AR41">
        <f t="shared" si="7"/>
        <v>42.693031807639059</v>
      </c>
      <c r="AS41">
        <f t="shared" si="8"/>
        <v>7</v>
      </c>
      <c r="AT41">
        <f t="shared" si="9"/>
        <v>7</v>
      </c>
      <c r="AU41">
        <f t="shared" si="10"/>
        <v>6</v>
      </c>
      <c r="AV41">
        <f t="shared" si="11"/>
        <v>3</v>
      </c>
      <c r="AW41">
        <f t="shared" si="12"/>
        <v>2</v>
      </c>
      <c r="AX41">
        <f t="shared" si="13"/>
        <v>1</v>
      </c>
      <c r="AY41">
        <f t="shared" si="14"/>
        <v>0</v>
      </c>
      <c r="AZ41">
        <f t="shared" si="15"/>
        <v>0</v>
      </c>
      <c r="BA41">
        <f t="shared" si="16"/>
        <v>0</v>
      </c>
    </row>
    <row r="42" spans="1:53" x14ac:dyDescent="0.2">
      <c r="A42" t="s">
        <v>418</v>
      </c>
      <c r="B42" t="s">
        <v>23</v>
      </c>
      <c r="C42" t="s">
        <v>168</v>
      </c>
      <c r="D42" t="s">
        <v>151</v>
      </c>
      <c r="E42" t="s">
        <v>220</v>
      </c>
      <c r="F42">
        <v>18</v>
      </c>
      <c r="G42" t="s">
        <v>320</v>
      </c>
      <c r="H42">
        <v>30.743269999999999</v>
      </c>
      <c r="I42">
        <v>-81.474559999999997</v>
      </c>
      <c r="J42" t="s">
        <v>489</v>
      </c>
      <c r="K42">
        <v>-21</v>
      </c>
      <c r="L42">
        <v>0.43</v>
      </c>
      <c r="M42">
        <v>0.8</v>
      </c>
      <c r="N42">
        <v>31.377282919999999</v>
      </c>
      <c r="O42">
        <v>39.221603649999999</v>
      </c>
      <c r="P42">
        <v>348.63647689999999</v>
      </c>
      <c r="Q42">
        <v>19.22</v>
      </c>
      <c r="R42">
        <v>51.25</v>
      </c>
      <c r="S42">
        <v>35.234999999999999</v>
      </c>
      <c r="T42">
        <v>4.2456570219999996</v>
      </c>
      <c r="U42">
        <v>6</v>
      </c>
      <c r="V42">
        <v>0</v>
      </c>
      <c r="W42">
        <v>3</v>
      </c>
      <c r="X42">
        <v>2</v>
      </c>
      <c r="Y42">
        <v>0</v>
      </c>
      <c r="Z42">
        <v>66.67</v>
      </c>
      <c r="AA42">
        <v>0</v>
      </c>
      <c r="AB42">
        <v>33.33</v>
      </c>
      <c r="AC42">
        <v>22.22</v>
      </c>
      <c r="AD42">
        <v>0.67</v>
      </c>
      <c r="AE42">
        <v>0</v>
      </c>
      <c r="AF42">
        <v>3.12</v>
      </c>
      <c r="AG42">
        <v>0.42</v>
      </c>
      <c r="AH42">
        <v>0</v>
      </c>
      <c r="AI42">
        <v>4.2</v>
      </c>
      <c r="AJ42">
        <v>29.2193</v>
      </c>
      <c r="AK42">
        <f t="shared" si="0"/>
        <v>50.250161811364833</v>
      </c>
      <c r="AL42">
        <f t="shared" si="1"/>
        <v>80.625000503906236</v>
      </c>
      <c r="AM42">
        <f t="shared" si="2"/>
        <v>9.3875726419311576</v>
      </c>
      <c r="AN42">
        <f t="shared" si="3"/>
        <v>20.448186784183399</v>
      </c>
      <c r="AO42">
        <f t="shared" si="4"/>
        <v>44.889058397114951</v>
      </c>
      <c r="AP42">
        <f t="shared" si="5"/>
        <v>70.337164112592703</v>
      </c>
      <c r="AQ42">
        <f t="shared" si="6"/>
        <v>11.524182629146312</v>
      </c>
      <c r="AR42">
        <f t="shared" si="7"/>
        <v>41.065903840034231</v>
      </c>
      <c r="AS42">
        <f t="shared" si="8"/>
        <v>6</v>
      </c>
      <c r="AT42">
        <f t="shared" si="9"/>
        <v>5</v>
      </c>
      <c r="AU42">
        <f t="shared" si="10"/>
        <v>4</v>
      </c>
      <c r="AV42">
        <f t="shared" si="11"/>
        <v>4</v>
      </c>
      <c r="AW42">
        <f t="shared" si="12"/>
        <v>3</v>
      </c>
      <c r="AX42">
        <f t="shared" si="13"/>
        <v>2</v>
      </c>
      <c r="AY42">
        <f t="shared" si="14"/>
        <v>2</v>
      </c>
      <c r="AZ42">
        <f t="shared" si="15"/>
        <v>1</v>
      </c>
      <c r="BA42">
        <f t="shared" si="16"/>
        <v>0</v>
      </c>
    </row>
    <row r="43" spans="1:53" x14ac:dyDescent="0.2">
      <c r="A43" t="s">
        <v>419</v>
      </c>
      <c r="B43" t="s">
        <v>23</v>
      </c>
      <c r="C43" t="s">
        <v>168</v>
      </c>
      <c r="D43" t="s">
        <v>151</v>
      </c>
      <c r="E43" t="s">
        <v>221</v>
      </c>
      <c r="F43">
        <v>18</v>
      </c>
      <c r="G43" t="s">
        <v>320</v>
      </c>
      <c r="H43">
        <v>30.743269999999999</v>
      </c>
      <c r="I43">
        <v>-81.474559999999997</v>
      </c>
      <c r="J43" t="s">
        <v>489</v>
      </c>
      <c r="K43">
        <v>33.25</v>
      </c>
      <c r="L43">
        <v>0.42</v>
      </c>
      <c r="M43">
        <v>0.9</v>
      </c>
      <c r="N43">
        <v>24.682047799999999</v>
      </c>
      <c r="O43">
        <v>27.424497559999999</v>
      </c>
      <c r="P43">
        <v>274.24497559999998</v>
      </c>
      <c r="Q43">
        <v>18.18</v>
      </c>
      <c r="R43">
        <v>57.23</v>
      </c>
      <c r="S43">
        <v>37.704999999999998</v>
      </c>
      <c r="T43">
        <v>4.2822768790000003</v>
      </c>
      <c r="U43">
        <v>1</v>
      </c>
      <c r="V43">
        <v>0</v>
      </c>
      <c r="W43">
        <v>11</v>
      </c>
      <c r="X43">
        <v>13</v>
      </c>
      <c r="Y43">
        <v>0</v>
      </c>
      <c r="Z43">
        <v>11.11</v>
      </c>
      <c r="AA43">
        <v>0</v>
      </c>
      <c r="AB43">
        <v>122.22</v>
      </c>
      <c r="AC43">
        <v>144.44</v>
      </c>
      <c r="AD43">
        <v>0.11</v>
      </c>
      <c r="AE43">
        <v>0</v>
      </c>
      <c r="AF43">
        <v>11.43</v>
      </c>
      <c r="AG43">
        <v>2.72</v>
      </c>
      <c r="AH43">
        <v>0</v>
      </c>
      <c r="AI43">
        <v>14.25</v>
      </c>
      <c r="AJ43">
        <v>115.331</v>
      </c>
      <c r="AK43">
        <f t="shared" si="0"/>
        <v>39.527861577738996</v>
      </c>
      <c r="AL43">
        <f t="shared" si="1"/>
        <v>78.750000492187482</v>
      </c>
      <c r="AM43">
        <f t="shared" si="2"/>
        <v>31.850692892266423</v>
      </c>
      <c r="AN43">
        <f t="shared" si="3"/>
        <v>20.62455752540577</v>
      </c>
      <c r="AO43">
        <f t="shared" si="4"/>
        <v>42.460097901121216</v>
      </c>
      <c r="AP43">
        <f t="shared" si="5"/>
        <v>78.544310286120606</v>
      </c>
      <c r="AQ43">
        <f t="shared" si="6"/>
        <v>45.486904436522202</v>
      </c>
      <c r="AR43">
        <f t="shared" si="7"/>
        <v>48.177775015908949</v>
      </c>
      <c r="AS43">
        <f t="shared" si="8"/>
        <v>7</v>
      </c>
      <c r="AT43">
        <f t="shared" si="9"/>
        <v>7</v>
      </c>
      <c r="AU43">
        <f t="shared" si="10"/>
        <v>6</v>
      </c>
      <c r="AV43">
        <f t="shared" si="11"/>
        <v>4</v>
      </c>
      <c r="AW43">
        <f t="shared" si="12"/>
        <v>2</v>
      </c>
      <c r="AX43">
        <f t="shared" si="13"/>
        <v>2</v>
      </c>
      <c r="AY43">
        <f t="shared" si="14"/>
        <v>2</v>
      </c>
      <c r="AZ43">
        <f t="shared" si="15"/>
        <v>0</v>
      </c>
      <c r="BA43">
        <f t="shared" si="16"/>
        <v>0</v>
      </c>
    </row>
    <row r="44" spans="1:53" x14ac:dyDescent="0.2">
      <c r="A44" t="s">
        <v>396</v>
      </c>
      <c r="B44" t="s">
        <v>23</v>
      </c>
      <c r="C44" t="s">
        <v>167</v>
      </c>
      <c r="D44" t="s">
        <v>152</v>
      </c>
      <c r="E44" t="s">
        <v>134</v>
      </c>
      <c r="F44">
        <v>18</v>
      </c>
      <c r="G44" t="s">
        <v>320</v>
      </c>
      <c r="H44">
        <v>30.742100000000001</v>
      </c>
      <c r="I44">
        <v>-81.476709999999997</v>
      </c>
      <c r="J44" t="s">
        <v>489</v>
      </c>
      <c r="K44">
        <v>33.125</v>
      </c>
      <c r="L44">
        <v>0.26</v>
      </c>
      <c r="M44">
        <v>1</v>
      </c>
      <c r="N44">
        <v>11.637973029999999</v>
      </c>
      <c r="O44">
        <v>11.637973029999999</v>
      </c>
      <c r="P44">
        <v>129.31081140000001</v>
      </c>
      <c r="Q44">
        <v>18.329999999999998</v>
      </c>
      <c r="R44">
        <v>39.33</v>
      </c>
      <c r="S44">
        <v>28.83</v>
      </c>
      <c r="T44">
        <v>4.4922083019999999</v>
      </c>
      <c r="U44">
        <v>1</v>
      </c>
      <c r="V44">
        <v>0</v>
      </c>
      <c r="W44">
        <v>0</v>
      </c>
      <c r="X44">
        <v>10</v>
      </c>
      <c r="Y44">
        <v>0</v>
      </c>
      <c r="Z44">
        <v>11.11</v>
      </c>
      <c r="AA44">
        <v>0</v>
      </c>
      <c r="AB44">
        <v>0</v>
      </c>
      <c r="AC44">
        <v>111.11</v>
      </c>
      <c r="AD44">
        <v>0.11</v>
      </c>
      <c r="AE44">
        <v>0</v>
      </c>
      <c r="AF44">
        <v>0</v>
      </c>
      <c r="AG44">
        <v>2.09</v>
      </c>
      <c r="AH44">
        <v>0</v>
      </c>
      <c r="AI44">
        <v>2.2000000000000002</v>
      </c>
      <c r="AJ44">
        <v>14.4443</v>
      </c>
      <c r="AK44">
        <f t="shared" si="0"/>
        <v>18.638007286520057</v>
      </c>
      <c r="AL44">
        <f t="shared" si="1"/>
        <v>48.750000304687497</v>
      </c>
      <c r="AM44">
        <f t="shared" si="2"/>
        <v>4.9172999552972732</v>
      </c>
      <c r="AN44">
        <f t="shared" si="3"/>
        <v>21.635641776236572</v>
      </c>
      <c r="AO44">
        <f t="shared" si="4"/>
        <v>42.810428741889545</v>
      </c>
      <c r="AP44">
        <f t="shared" si="5"/>
        <v>53.977769064356508</v>
      </c>
      <c r="AQ44">
        <f t="shared" si="6"/>
        <v>5.6968767612563633</v>
      </c>
      <c r="AR44">
        <f t="shared" si="7"/>
        <v>28.060860555749116</v>
      </c>
      <c r="AS44">
        <f t="shared" si="8"/>
        <v>5</v>
      </c>
      <c r="AT44">
        <f t="shared" si="9"/>
        <v>4</v>
      </c>
      <c r="AU44">
        <f t="shared" si="10"/>
        <v>3</v>
      </c>
      <c r="AV44">
        <f t="shared" si="11"/>
        <v>3</v>
      </c>
      <c r="AW44">
        <f t="shared" si="12"/>
        <v>1</v>
      </c>
      <c r="AX44">
        <f t="shared" si="13"/>
        <v>0</v>
      </c>
      <c r="AY44">
        <f t="shared" si="14"/>
        <v>0</v>
      </c>
      <c r="AZ44">
        <f t="shared" si="15"/>
        <v>0</v>
      </c>
      <c r="BA44">
        <f t="shared" si="16"/>
        <v>0</v>
      </c>
    </row>
    <row r="45" spans="1:53" x14ac:dyDescent="0.2">
      <c r="A45" t="s">
        <v>397</v>
      </c>
      <c r="B45" t="s">
        <v>23</v>
      </c>
      <c r="C45" t="s">
        <v>167</v>
      </c>
      <c r="D45" t="s">
        <v>152</v>
      </c>
      <c r="E45" t="s">
        <v>220</v>
      </c>
      <c r="F45">
        <v>18</v>
      </c>
      <c r="G45" t="s">
        <v>320</v>
      </c>
      <c r="H45">
        <v>30.742100000000001</v>
      </c>
      <c r="I45">
        <v>-81.476709999999997</v>
      </c>
      <c r="J45" t="s">
        <v>489</v>
      </c>
      <c r="K45">
        <v>-1.375</v>
      </c>
      <c r="L45">
        <v>0.1</v>
      </c>
      <c r="M45">
        <v>0.95</v>
      </c>
      <c r="N45">
        <v>19.4871099</v>
      </c>
      <c r="O45">
        <v>20.512747260000001</v>
      </c>
      <c r="P45">
        <v>216.5234433</v>
      </c>
      <c r="Q45">
        <v>16.98</v>
      </c>
      <c r="R45">
        <v>49.34</v>
      </c>
      <c r="S45">
        <v>33.159999999999997</v>
      </c>
      <c r="T45">
        <v>3.4453489190000002</v>
      </c>
      <c r="U45">
        <v>3</v>
      </c>
      <c r="V45">
        <v>0</v>
      </c>
      <c r="W45">
        <v>1</v>
      </c>
      <c r="X45">
        <v>13</v>
      </c>
      <c r="Y45">
        <v>0</v>
      </c>
      <c r="Z45">
        <v>33.33</v>
      </c>
      <c r="AA45">
        <v>0</v>
      </c>
      <c r="AB45">
        <v>11.11</v>
      </c>
      <c r="AC45">
        <v>144.44</v>
      </c>
      <c r="AD45">
        <v>0.33</v>
      </c>
      <c r="AE45">
        <v>0</v>
      </c>
      <c r="AF45">
        <v>1.04</v>
      </c>
      <c r="AG45">
        <v>2.72</v>
      </c>
      <c r="AH45">
        <v>0</v>
      </c>
      <c r="AI45">
        <v>4.09</v>
      </c>
      <c r="AJ45">
        <v>27.554099999999998</v>
      </c>
      <c r="AK45">
        <f t="shared" si="0"/>
        <v>31.208260703310469</v>
      </c>
      <c r="AL45">
        <f t="shared" si="1"/>
        <v>18.750000117187501</v>
      </c>
      <c r="AM45">
        <f t="shared" si="2"/>
        <v>9.1417076441662921</v>
      </c>
      <c r="AN45">
        <f t="shared" si="3"/>
        <v>16.593695125945189</v>
      </c>
      <c r="AO45">
        <f t="shared" si="4"/>
        <v>39.657451174974604</v>
      </c>
      <c r="AP45">
        <f t="shared" si="5"/>
        <v>67.715818093957552</v>
      </c>
      <c r="AQ45">
        <f t="shared" si="6"/>
        <v>10.867422579656608</v>
      </c>
      <c r="AR45">
        <f t="shared" si="7"/>
        <v>27.704907919885461</v>
      </c>
      <c r="AS45">
        <f t="shared" si="8"/>
        <v>6</v>
      </c>
      <c r="AT45">
        <f t="shared" si="9"/>
        <v>3</v>
      </c>
      <c r="AU45">
        <f t="shared" si="10"/>
        <v>3</v>
      </c>
      <c r="AV45">
        <f t="shared" si="11"/>
        <v>1</v>
      </c>
      <c r="AW45">
        <f t="shared" si="12"/>
        <v>1</v>
      </c>
      <c r="AX45">
        <f t="shared" si="13"/>
        <v>1</v>
      </c>
      <c r="AY45">
        <f t="shared" si="14"/>
        <v>0</v>
      </c>
      <c r="AZ45">
        <f t="shared" si="15"/>
        <v>0</v>
      </c>
      <c r="BA45">
        <f t="shared" si="16"/>
        <v>0</v>
      </c>
    </row>
    <row r="46" spans="1:53" x14ac:dyDescent="0.2">
      <c r="A46" t="s">
        <v>398</v>
      </c>
      <c r="B46" t="s">
        <v>23</v>
      </c>
      <c r="C46" t="s">
        <v>167</v>
      </c>
      <c r="D46" t="s">
        <v>152</v>
      </c>
      <c r="E46" t="s">
        <v>221</v>
      </c>
      <c r="F46">
        <v>18</v>
      </c>
      <c r="G46" t="s">
        <v>320</v>
      </c>
      <c r="H46">
        <v>30.742100000000001</v>
      </c>
      <c r="I46">
        <v>-81.476709999999997</v>
      </c>
      <c r="J46" t="s">
        <v>489</v>
      </c>
      <c r="K46">
        <v>39.625</v>
      </c>
      <c r="L46">
        <v>0.19</v>
      </c>
      <c r="M46">
        <v>0.95</v>
      </c>
      <c r="N46">
        <v>13.118352460000001</v>
      </c>
      <c r="O46">
        <v>13.80879206</v>
      </c>
      <c r="P46">
        <v>145.7594718</v>
      </c>
      <c r="Q46">
        <v>15.1</v>
      </c>
      <c r="R46">
        <v>38.020000000000003</v>
      </c>
      <c r="S46">
        <v>26.56</v>
      </c>
      <c r="T46">
        <v>3.864334597</v>
      </c>
      <c r="U46">
        <v>1</v>
      </c>
      <c r="V46">
        <v>0</v>
      </c>
      <c r="W46">
        <v>2</v>
      </c>
      <c r="X46">
        <v>12</v>
      </c>
      <c r="Y46">
        <v>0</v>
      </c>
      <c r="Z46">
        <v>11.11</v>
      </c>
      <c r="AA46">
        <v>0</v>
      </c>
      <c r="AB46">
        <v>22.22</v>
      </c>
      <c r="AC46">
        <v>133.33000000000001</v>
      </c>
      <c r="AD46">
        <v>0.11</v>
      </c>
      <c r="AE46">
        <v>0</v>
      </c>
      <c r="AF46">
        <v>2.08</v>
      </c>
      <c r="AG46">
        <v>2.5099999999999998</v>
      </c>
      <c r="AH46">
        <v>0</v>
      </c>
      <c r="AI46">
        <v>4.7</v>
      </c>
      <c r="AJ46">
        <v>34.886699999999998</v>
      </c>
      <c r="AK46">
        <f t="shared" si="0"/>
        <v>21.008808684095182</v>
      </c>
      <c r="AL46">
        <f t="shared" si="1"/>
        <v>35.625000222656247</v>
      </c>
      <c r="AM46">
        <f t="shared" si="2"/>
        <v>10.505140813589628</v>
      </c>
      <c r="AN46">
        <f t="shared" si="3"/>
        <v>18.611638958724651</v>
      </c>
      <c r="AO46">
        <f t="shared" si="4"/>
        <v>35.266637970678239</v>
      </c>
      <c r="AP46">
        <f t="shared" si="5"/>
        <v>52.179882528015121</v>
      </c>
      <c r="AQ46">
        <f t="shared" si="6"/>
        <v>13.75942278316861</v>
      </c>
      <c r="AR46">
        <f t="shared" si="7"/>
        <v>26.708075994418241</v>
      </c>
      <c r="AS46">
        <f t="shared" si="8"/>
        <v>7</v>
      </c>
      <c r="AT46">
        <f t="shared" si="9"/>
        <v>4</v>
      </c>
      <c r="AU46">
        <f t="shared" si="10"/>
        <v>3</v>
      </c>
      <c r="AV46">
        <f t="shared" si="11"/>
        <v>1</v>
      </c>
      <c r="AW46">
        <f t="shared" si="12"/>
        <v>1</v>
      </c>
      <c r="AX46">
        <f t="shared" si="13"/>
        <v>0</v>
      </c>
      <c r="AY46">
        <f t="shared" si="14"/>
        <v>0</v>
      </c>
      <c r="AZ46">
        <f t="shared" si="15"/>
        <v>0</v>
      </c>
      <c r="BA46">
        <f t="shared" si="16"/>
        <v>0</v>
      </c>
    </row>
    <row r="47" spans="1:53" x14ac:dyDescent="0.2">
      <c r="A47" t="s">
        <v>420</v>
      </c>
      <c r="B47" t="s">
        <v>23</v>
      </c>
      <c r="C47" t="s">
        <v>168</v>
      </c>
      <c r="D47" t="s">
        <v>152</v>
      </c>
      <c r="E47" t="s">
        <v>134</v>
      </c>
      <c r="F47">
        <v>18</v>
      </c>
      <c r="G47" t="s">
        <v>320</v>
      </c>
      <c r="H47">
        <v>30.74202</v>
      </c>
      <c r="I47">
        <v>-81.47681</v>
      </c>
      <c r="J47" t="s">
        <v>489</v>
      </c>
      <c r="K47">
        <v>15.625</v>
      </c>
      <c r="L47">
        <v>0.09</v>
      </c>
      <c r="M47">
        <v>0.95</v>
      </c>
      <c r="N47">
        <v>33.154800710000004</v>
      </c>
      <c r="O47">
        <v>34.89979022</v>
      </c>
      <c r="P47">
        <v>368.38667459999999</v>
      </c>
      <c r="Q47">
        <v>18.14</v>
      </c>
      <c r="R47">
        <v>57.72</v>
      </c>
      <c r="S47">
        <v>37.93</v>
      </c>
      <c r="T47">
        <v>5.9418289949999998</v>
      </c>
      <c r="U47">
        <v>1</v>
      </c>
      <c r="V47">
        <v>0</v>
      </c>
      <c r="W47">
        <v>0</v>
      </c>
      <c r="X47">
        <v>6</v>
      </c>
      <c r="Y47">
        <v>7</v>
      </c>
      <c r="Z47">
        <v>11.11</v>
      </c>
      <c r="AA47">
        <v>0</v>
      </c>
      <c r="AB47">
        <v>0</v>
      </c>
      <c r="AC47">
        <v>66.67</v>
      </c>
      <c r="AD47">
        <v>0.11</v>
      </c>
      <c r="AE47">
        <v>0</v>
      </c>
      <c r="AF47">
        <v>0</v>
      </c>
      <c r="AG47">
        <v>1.25</v>
      </c>
      <c r="AH47">
        <v>3.5</v>
      </c>
      <c r="AI47">
        <v>4.8600000000000003</v>
      </c>
      <c r="AJ47">
        <v>8.6670999999999996</v>
      </c>
      <c r="AK47">
        <f t="shared" si="0"/>
        <v>53.096825014986273</v>
      </c>
      <c r="AL47">
        <f t="shared" si="1"/>
        <v>16.87500010546875</v>
      </c>
      <c r="AM47">
        <f t="shared" si="2"/>
        <v>10.86276262852034</v>
      </c>
      <c r="AN47">
        <f t="shared" si="3"/>
        <v>28.617391489669121</v>
      </c>
      <c r="AO47">
        <f t="shared" si="4"/>
        <v>42.366676343582995</v>
      </c>
      <c r="AP47">
        <f t="shared" si="5"/>
        <v>79.21680219666051</v>
      </c>
      <c r="AQ47">
        <f t="shared" si="6"/>
        <v>3.4183311463681192</v>
      </c>
      <c r="AR47">
        <f t="shared" si="7"/>
        <v>33.493398417893729</v>
      </c>
      <c r="AS47">
        <f t="shared" si="8"/>
        <v>6</v>
      </c>
      <c r="AT47">
        <f t="shared" si="9"/>
        <v>4</v>
      </c>
      <c r="AU47">
        <f t="shared" si="10"/>
        <v>3</v>
      </c>
      <c r="AV47">
        <f t="shared" si="11"/>
        <v>3</v>
      </c>
      <c r="AW47">
        <f t="shared" si="12"/>
        <v>2</v>
      </c>
      <c r="AX47">
        <f t="shared" si="13"/>
        <v>1</v>
      </c>
      <c r="AY47">
        <f t="shared" si="14"/>
        <v>1</v>
      </c>
      <c r="AZ47">
        <f t="shared" si="15"/>
        <v>0</v>
      </c>
      <c r="BA47">
        <f t="shared" si="16"/>
        <v>0</v>
      </c>
    </row>
    <row r="48" spans="1:53" x14ac:dyDescent="0.2">
      <c r="A48" t="s">
        <v>421</v>
      </c>
      <c r="B48" t="s">
        <v>23</v>
      </c>
      <c r="C48" t="s">
        <v>168</v>
      </c>
      <c r="D48" t="s">
        <v>152</v>
      </c>
      <c r="E48" t="s">
        <v>220</v>
      </c>
      <c r="F48">
        <v>18</v>
      </c>
      <c r="G48" t="s">
        <v>320</v>
      </c>
      <c r="H48">
        <v>30.74202</v>
      </c>
      <c r="I48">
        <v>-81.47681</v>
      </c>
      <c r="J48" t="s">
        <v>489</v>
      </c>
      <c r="K48">
        <v>-0.625</v>
      </c>
      <c r="L48">
        <v>0.09</v>
      </c>
      <c r="M48">
        <v>0.99</v>
      </c>
      <c r="N48">
        <v>17.018824630000001</v>
      </c>
      <c r="O48">
        <v>17.19073195</v>
      </c>
      <c r="P48">
        <v>189.0980514</v>
      </c>
      <c r="Q48">
        <v>29.45</v>
      </c>
      <c r="R48">
        <v>42.15</v>
      </c>
      <c r="S48">
        <v>35.799999999999997</v>
      </c>
      <c r="T48">
        <v>3.2751301430000002</v>
      </c>
      <c r="U48">
        <v>1</v>
      </c>
      <c r="V48">
        <v>0</v>
      </c>
      <c r="W48">
        <v>3</v>
      </c>
      <c r="X48">
        <v>5</v>
      </c>
      <c r="Y48">
        <v>0</v>
      </c>
      <c r="Z48">
        <v>11.11</v>
      </c>
      <c r="AA48">
        <v>0</v>
      </c>
      <c r="AB48">
        <v>33.33</v>
      </c>
      <c r="AC48">
        <v>55.56</v>
      </c>
      <c r="AD48">
        <v>0.11</v>
      </c>
      <c r="AE48">
        <v>0</v>
      </c>
      <c r="AF48">
        <v>3.12</v>
      </c>
      <c r="AG48">
        <v>1.04</v>
      </c>
      <c r="AH48">
        <v>0</v>
      </c>
      <c r="AI48">
        <v>4.2699999999999996</v>
      </c>
      <c r="AJ48">
        <v>33.5535</v>
      </c>
      <c r="AK48">
        <f t="shared" si="0"/>
        <v>27.255345641268967</v>
      </c>
      <c r="AL48">
        <f t="shared" si="1"/>
        <v>16.87500010546875</v>
      </c>
      <c r="AM48">
        <f t="shared" si="2"/>
        <v>9.5440321859633421</v>
      </c>
      <c r="AN48">
        <f t="shared" si="3"/>
        <v>15.773877296151809</v>
      </c>
      <c r="AO48">
        <f t="shared" si="4"/>
        <v>68.78162173751484</v>
      </c>
      <c r="AP48">
        <f t="shared" si="5"/>
        <v>57.848028631137218</v>
      </c>
      <c r="AQ48">
        <f t="shared" si="6"/>
        <v>13.233604564348248</v>
      </c>
      <c r="AR48">
        <f t="shared" si="7"/>
        <v>29.901644308836172</v>
      </c>
      <c r="AS48">
        <f t="shared" si="8"/>
        <v>6</v>
      </c>
      <c r="AT48">
        <f t="shared" si="9"/>
        <v>3</v>
      </c>
      <c r="AU48">
        <f t="shared" si="10"/>
        <v>2</v>
      </c>
      <c r="AV48">
        <f t="shared" si="11"/>
        <v>2</v>
      </c>
      <c r="AW48">
        <f t="shared" si="12"/>
        <v>2</v>
      </c>
      <c r="AX48">
        <f t="shared" si="13"/>
        <v>1</v>
      </c>
      <c r="AY48">
        <f t="shared" si="14"/>
        <v>0</v>
      </c>
      <c r="AZ48">
        <f t="shared" si="15"/>
        <v>0</v>
      </c>
      <c r="BA48">
        <f t="shared" si="16"/>
        <v>0</v>
      </c>
    </row>
    <row r="49" spans="1:53" x14ac:dyDescent="0.2">
      <c r="A49" t="s">
        <v>422</v>
      </c>
      <c r="B49" t="s">
        <v>23</v>
      </c>
      <c r="C49" t="s">
        <v>168</v>
      </c>
      <c r="D49" t="s">
        <v>152</v>
      </c>
      <c r="E49" t="s">
        <v>221</v>
      </c>
      <c r="F49">
        <v>18</v>
      </c>
      <c r="G49" t="s">
        <v>320</v>
      </c>
      <c r="H49">
        <v>30.74202</v>
      </c>
      <c r="I49">
        <v>-81.47681</v>
      </c>
      <c r="J49" t="s">
        <v>489</v>
      </c>
      <c r="K49">
        <v>6.875</v>
      </c>
      <c r="L49">
        <v>0.09</v>
      </c>
      <c r="M49">
        <v>0.95</v>
      </c>
      <c r="N49">
        <v>35.483380889999999</v>
      </c>
      <c r="O49">
        <v>37.350927249999998</v>
      </c>
      <c r="P49">
        <v>394.2597877</v>
      </c>
      <c r="Q49">
        <v>27.14</v>
      </c>
      <c r="R49">
        <v>48.17</v>
      </c>
      <c r="S49">
        <v>37.655000000000001</v>
      </c>
      <c r="T49">
        <v>4.2569411979999998</v>
      </c>
      <c r="U49">
        <v>3</v>
      </c>
      <c r="V49">
        <v>0</v>
      </c>
      <c r="W49">
        <v>3</v>
      </c>
      <c r="X49">
        <v>4</v>
      </c>
      <c r="Y49">
        <v>0</v>
      </c>
      <c r="Z49">
        <v>33.33</v>
      </c>
      <c r="AA49">
        <v>0</v>
      </c>
      <c r="AB49">
        <v>33.33</v>
      </c>
      <c r="AC49">
        <v>44.44</v>
      </c>
      <c r="AD49">
        <v>0.33</v>
      </c>
      <c r="AE49">
        <v>0</v>
      </c>
      <c r="AF49">
        <v>3.12</v>
      </c>
      <c r="AG49">
        <v>0.84</v>
      </c>
      <c r="AH49">
        <v>0</v>
      </c>
      <c r="AI49">
        <v>4.29</v>
      </c>
      <c r="AJ49">
        <v>32.107900000000001</v>
      </c>
      <c r="AK49">
        <f t="shared" si="0"/>
        <v>56.826004851242075</v>
      </c>
      <c r="AL49">
        <f t="shared" si="1"/>
        <v>16.87500010546875</v>
      </c>
      <c r="AM49">
        <f t="shared" si="2"/>
        <v>9.5887349128296826</v>
      </c>
      <c r="AN49">
        <f t="shared" si="3"/>
        <v>20.50253430621779</v>
      </c>
      <c r="AO49">
        <f t="shared" si="4"/>
        <v>63.38652678968262</v>
      </c>
      <c r="AP49">
        <f t="shared" si="5"/>
        <v>66.110072103484697</v>
      </c>
      <c r="AQ49">
        <f t="shared" si="6"/>
        <v>12.663455436590434</v>
      </c>
      <c r="AR49">
        <f t="shared" si="7"/>
        <v>35.136046929359431</v>
      </c>
      <c r="AS49">
        <f t="shared" si="8"/>
        <v>6</v>
      </c>
      <c r="AT49">
        <f t="shared" si="9"/>
        <v>4</v>
      </c>
      <c r="AU49">
        <f t="shared" si="10"/>
        <v>3</v>
      </c>
      <c r="AV49">
        <f t="shared" si="11"/>
        <v>3</v>
      </c>
      <c r="AW49">
        <f t="shared" si="12"/>
        <v>3</v>
      </c>
      <c r="AX49">
        <f t="shared" si="13"/>
        <v>2</v>
      </c>
      <c r="AY49">
        <f t="shared" si="14"/>
        <v>0</v>
      </c>
      <c r="AZ49">
        <f t="shared" si="15"/>
        <v>0</v>
      </c>
      <c r="BA49">
        <f t="shared" si="16"/>
        <v>0</v>
      </c>
    </row>
    <row r="50" spans="1:53" x14ac:dyDescent="0.2">
      <c r="R50">
        <f>AVERAGE(R45:R47)</f>
        <v>48.360000000000007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6413-95CD-415F-8986-C8F2F3E87383}">
  <dimension ref="A1:S65"/>
  <sheetViews>
    <sheetView workbookViewId="0">
      <pane xSplit="2" ySplit="1" topLeftCell="L14" activePane="bottomRight" state="frozen"/>
      <selection pane="topRight" activeCell="C1" sqref="C1"/>
      <selection pane="bottomLeft" activeCell="A2" sqref="A2"/>
      <selection pane="bottomRight" activeCell="O5" sqref="O5"/>
    </sheetView>
  </sheetViews>
  <sheetFormatPr baseColWidth="10" defaultColWidth="8.83203125" defaultRowHeight="15" x14ac:dyDescent="0.2"/>
  <cols>
    <col min="2" max="2" width="11.1640625" bestFit="1" customWidth="1"/>
    <col min="3" max="3" width="12.83203125" bestFit="1" customWidth="1"/>
    <col min="4" max="4" width="13.1640625" bestFit="1" customWidth="1"/>
    <col min="6" max="6" width="13.5" bestFit="1" customWidth="1"/>
    <col min="7" max="7" width="12.5" style="7" bestFit="1" customWidth="1"/>
    <col min="8" max="8" width="12" style="7" bestFit="1" customWidth="1"/>
    <col min="9" max="9" width="20.5" style="7" bestFit="1" customWidth="1"/>
    <col min="10" max="10" width="12.6640625" bestFit="1" customWidth="1"/>
    <col min="11" max="12" width="13.33203125" bestFit="1" customWidth="1"/>
    <col min="13" max="14" width="12.1640625" bestFit="1" customWidth="1"/>
    <col min="15" max="15" width="20.5" bestFit="1" customWidth="1"/>
    <col min="17" max="17" width="17.5" bestFit="1" customWidth="1"/>
  </cols>
  <sheetData>
    <row r="1" spans="1:19" x14ac:dyDescent="0.2">
      <c r="A1" t="s">
        <v>21</v>
      </c>
      <c r="B1" t="s">
        <v>303</v>
      </c>
      <c r="C1" t="s">
        <v>1</v>
      </c>
      <c r="D1" t="s">
        <v>22</v>
      </c>
      <c r="E1" t="s">
        <v>144</v>
      </c>
      <c r="F1" t="s">
        <v>218</v>
      </c>
      <c r="G1" s="7" t="s">
        <v>367</v>
      </c>
      <c r="H1" s="7" t="s">
        <v>368</v>
      </c>
      <c r="I1" s="7" t="s">
        <v>573</v>
      </c>
      <c r="J1" t="s">
        <v>371</v>
      </c>
      <c r="K1" t="s">
        <v>369</v>
      </c>
      <c r="L1" t="s">
        <v>370</v>
      </c>
      <c r="M1" t="s">
        <v>574</v>
      </c>
      <c r="N1" t="s">
        <v>575</v>
      </c>
      <c r="O1" t="s">
        <v>576</v>
      </c>
      <c r="Q1" t="s">
        <v>372</v>
      </c>
      <c r="R1" t="s">
        <v>373</v>
      </c>
      <c r="S1" t="s">
        <v>374</v>
      </c>
    </row>
    <row r="2" spans="1:19" x14ac:dyDescent="0.2">
      <c r="A2" t="s">
        <v>174</v>
      </c>
      <c r="B2" t="str">
        <f>E2&amp;"C"&amp;F2</f>
        <v>DM1Ca</v>
      </c>
      <c r="C2" t="s">
        <v>24</v>
      </c>
      <c r="D2" t="s">
        <v>301</v>
      </c>
      <c r="E2" t="s">
        <v>145</v>
      </c>
      <c r="F2" t="s">
        <v>134</v>
      </c>
      <c r="G2" s="7">
        <v>4.4000000000000004</v>
      </c>
      <c r="H2" s="7">
        <v>3.58</v>
      </c>
      <c r="I2" s="7">
        <v>18.636363636363644</v>
      </c>
      <c r="J2">
        <v>1.6404000000000001</v>
      </c>
      <c r="M2" t="s">
        <v>113</v>
      </c>
      <c r="N2" t="s">
        <v>113</v>
      </c>
      <c r="O2" t="s">
        <v>113</v>
      </c>
      <c r="Q2">
        <v>1</v>
      </c>
      <c r="R2">
        <v>1.6040000000000001</v>
      </c>
      <c r="S2">
        <f>AVERAGE(R2:R5)</f>
        <v>1.6404000000000001</v>
      </c>
    </row>
    <row r="3" spans="1:19" x14ac:dyDescent="0.2">
      <c r="A3" t="s">
        <v>174</v>
      </c>
      <c r="B3" t="s">
        <v>273</v>
      </c>
      <c r="C3" t="s">
        <v>24</v>
      </c>
      <c r="D3" t="s">
        <v>301</v>
      </c>
      <c r="E3" t="s">
        <v>145</v>
      </c>
      <c r="F3" t="s">
        <v>219</v>
      </c>
      <c r="G3" s="7">
        <v>5.3</v>
      </c>
      <c r="H3" s="7">
        <v>4.4000000000000004</v>
      </c>
      <c r="I3" s="7">
        <v>16.981132075471688</v>
      </c>
      <c r="J3">
        <v>1.6404000000000001</v>
      </c>
      <c r="K3">
        <v>0.80469999999999997</v>
      </c>
      <c r="L3">
        <v>0.87890000000000001</v>
      </c>
      <c r="M3">
        <f t="shared" ref="M3:M65" si="0">($J3-K3)/$J3*100</f>
        <v>50.944891489880519</v>
      </c>
      <c r="N3">
        <f t="shared" ref="N3:N65" si="1">($J3-L3)/$J3*100</f>
        <v>46.421604486710564</v>
      </c>
      <c r="O3">
        <v>48.683247988295541</v>
      </c>
      <c r="Q3">
        <v>2</v>
      </c>
      <c r="R3">
        <v>1.7436</v>
      </c>
    </row>
    <row r="4" spans="1:19" x14ac:dyDescent="0.2">
      <c r="A4" t="s">
        <v>174</v>
      </c>
      <c r="B4" t="str">
        <f>E4&amp;"C"&amp;F4</f>
        <v>DM1Cc</v>
      </c>
      <c r="C4" t="s">
        <v>24</v>
      </c>
      <c r="D4" t="s">
        <v>301</v>
      </c>
      <c r="E4" t="s">
        <v>145</v>
      </c>
      <c r="F4" t="s">
        <v>220</v>
      </c>
      <c r="G4" s="7">
        <v>4</v>
      </c>
      <c r="H4" s="7">
        <v>3.1</v>
      </c>
      <c r="I4" s="7">
        <v>22.499999999999996</v>
      </c>
      <c r="J4">
        <v>1.6404000000000001</v>
      </c>
      <c r="K4">
        <v>0.77410000000000001</v>
      </c>
      <c r="M4">
        <f t="shared" si="0"/>
        <v>52.810290173128507</v>
      </c>
      <c r="N4" t="s">
        <v>113</v>
      </c>
      <c r="O4">
        <v>52.810290173128507</v>
      </c>
      <c r="Q4">
        <v>3</v>
      </c>
      <c r="R4">
        <v>1.5620000000000001</v>
      </c>
    </row>
    <row r="5" spans="1:19" x14ac:dyDescent="0.2">
      <c r="A5" t="s">
        <v>174</v>
      </c>
      <c r="B5" t="str">
        <f>E5&amp;"C"&amp;F5</f>
        <v>DM1Cd</v>
      </c>
      <c r="C5" t="s">
        <v>24</v>
      </c>
      <c r="D5" t="s">
        <v>301</v>
      </c>
      <c r="E5" t="s">
        <v>145</v>
      </c>
      <c r="F5" t="s">
        <v>221</v>
      </c>
      <c r="G5" s="7">
        <v>4.7</v>
      </c>
      <c r="H5" s="7">
        <v>2.88</v>
      </c>
      <c r="I5" s="7">
        <v>38.723404255319153</v>
      </c>
      <c r="J5">
        <v>1.6404000000000001</v>
      </c>
      <c r="K5">
        <v>0.748</v>
      </c>
      <c r="M5">
        <f t="shared" si="0"/>
        <v>54.401365520604728</v>
      </c>
      <c r="N5" t="s">
        <v>113</v>
      </c>
      <c r="O5">
        <v>54.401365520604728</v>
      </c>
      <c r="Q5">
        <v>4</v>
      </c>
      <c r="R5">
        <v>1.6519999999999999</v>
      </c>
    </row>
    <row r="6" spans="1:19" x14ac:dyDescent="0.2">
      <c r="A6" t="s">
        <v>182</v>
      </c>
      <c r="B6" t="str">
        <f>E6&amp;"E"&amp;F6</f>
        <v>DM1Ea</v>
      </c>
      <c r="C6" t="s">
        <v>24</v>
      </c>
      <c r="D6" t="s">
        <v>302</v>
      </c>
      <c r="E6" t="s">
        <v>145</v>
      </c>
      <c r="F6" t="s">
        <v>134</v>
      </c>
      <c r="G6" s="7">
        <v>3.7</v>
      </c>
      <c r="H6" s="7">
        <v>3.01</v>
      </c>
      <c r="I6" s="7">
        <v>18.64864864864866</v>
      </c>
      <c r="J6">
        <v>1.6404000000000001</v>
      </c>
      <c r="K6">
        <v>0.75449999999999995</v>
      </c>
      <c r="L6">
        <v>0.69389999999999996</v>
      </c>
      <c r="M6">
        <f t="shared" si="0"/>
        <v>54.005120702267753</v>
      </c>
      <c r="N6">
        <f t="shared" si="1"/>
        <v>57.699341623994151</v>
      </c>
      <c r="O6">
        <v>55.852231163130952</v>
      </c>
    </row>
    <row r="7" spans="1:19" x14ac:dyDescent="0.2">
      <c r="A7" t="s">
        <v>182</v>
      </c>
      <c r="B7" t="s">
        <v>281</v>
      </c>
      <c r="C7" t="s">
        <v>24</v>
      </c>
      <c r="D7" t="s">
        <v>302</v>
      </c>
      <c r="E7" t="s">
        <v>145</v>
      </c>
      <c r="F7" t="s">
        <v>219</v>
      </c>
      <c r="G7" s="7">
        <v>4</v>
      </c>
      <c r="H7" s="7">
        <v>2.66</v>
      </c>
      <c r="I7" s="7">
        <v>33.5</v>
      </c>
      <c r="J7">
        <v>1.6404000000000001</v>
      </c>
      <c r="M7" t="s">
        <v>113</v>
      </c>
      <c r="N7" t="s">
        <v>113</v>
      </c>
      <c r="O7" t="s">
        <v>113</v>
      </c>
    </row>
    <row r="8" spans="1:19" x14ac:dyDescent="0.2">
      <c r="A8" t="s">
        <v>182</v>
      </c>
      <c r="B8" t="str">
        <f>E8&amp;"E"&amp;F8</f>
        <v>DM1Ec</v>
      </c>
      <c r="C8" t="s">
        <v>24</v>
      </c>
      <c r="D8" t="s">
        <v>302</v>
      </c>
      <c r="E8" t="s">
        <v>145</v>
      </c>
      <c r="F8" t="s">
        <v>220</v>
      </c>
      <c r="G8" s="7">
        <v>5.9</v>
      </c>
      <c r="H8" s="7">
        <v>3.31</v>
      </c>
      <c r="I8" s="7">
        <v>43.898305084745765</v>
      </c>
      <c r="J8">
        <v>1.6404000000000001</v>
      </c>
      <c r="K8">
        <v>0.87990000000000002</v>
      </c>
      <c r="M8">
        <f t="shared" si="0"/>
        <v>46.36064374542795</v>
      </c>
      <c r="N8" t="s">
        <v>113</v>
      </c>
      <c r="O8">
        <v>46.36064374542795</v>
      </c>
    </row>
    <row r="9" spans="1:19" x14ac:dyDescent="0.2">
      <c r="A9" t="s">
        <v>182</v>
      </c>
      <c r="B9" t="str">
        <f>E9&amp;"E"&amp;F9</f>
        <v>DM1Ed</v>
      </c>
      <c r="C9" t="s">
        <v>24</v>
      </c>
      <c r="D9" t="s">
        <v>302</v>
      </c>
      <c r="E9" t="s">
        <v>145</v>
      </c>
      <c r="F9" t="s">
        <v>221</v>
      </c>
      <c r="G9" s="7">
        <v>4.2</v>
      </c>
      <c r="H9" s="7">
        <v>3.9</v>
      </c>
      <c r="I9" s="7">
        <v>7.1428571428571495</v>
      </c>
      <c r="J9">
        <v>1.6404000000000001</v>
      </c>
      <c r="K9">
        <v>0.77510000000000001</v>
      </c>
      <c r="L9">
        <v>0.82410000000000005</v>
      </c>
      <c r="M9">
        <f t="shared" si="0"/>
        <v>52.749329431845894</v>
      </c>
      <c r="N9">
        <f t="shared" si="1"/>
        <v>49.762253108997804</v>
      </c>
      <c r="O9">
        <v>51.255791270421852</v>
      </c>
    </row>
    <row r="10" spans="1:19" x14ac:dyDescent="0.2">
      <c r="A10" t="s">
        <v>175</v>
      </c>
      <c r="B10" t="str">
        <f>E10&amp;"C"&amp;F10</f>
        <v>DM2Ca</v>
      </c>
      <c r="C10" t="s">
        <v>24</v>
      </c>
      <c r="D10" t="s">
        <v>301</v>
      </c>
      <c r="E10" t="s">
        <v>146</v>
      </c>
      <c r="F10" t="s">
        <v>134</v>
      </c>
      <c r="G10" s="7">
        <v>5.7</v>
      </c>
      <c r="H10" s="7">
        <v>3.84</v>
      </c>
      <c r="I10" s="7">
        <v>32.631578947368425</v>
      </c>
      <c r="J10">
        <v>1.6404000000000001</v>
      </c>
      <c r="K10">
        <v>0.74180000000000001</v>
      </c>
      <c r="L10">
        <v>0.60570000000000002</v>
      </c>
      <c r="M10">
        <f t="shared" si="0"/>
        <v>54.779322116556941</v>
      </c>
      <c r="N10">
        <f t="shared" si="1"/>
        <v>63.076079005120697</v>
      </c>
      <c r="O10">
        <v>58.927700560838815</v>
      </c>
    </row>
    <row r="11" spans="1:19" x14ac:dyDescent="0.2">
      <c r="A11" t="s">
        <v>175</v>
      </c>
      <c r="B11" t="s">
        <v>274</v>
      </c>
      <c r="C11" t="s">
        <v>24</v>
      </c>
      <c r="D11" t="s">
        <v>301</v>
      </c>
      <c r="E11" t="s">
        <v>146</v>
      </c>
      <c r="F11" t="s">
        <v>219</v>
      </c>
      <c r="G11" s="7">
        <v>4.2</v>
      </c>
      <c r="H11" s="7">
        <v>2.4</v>
      </c>
      <c r="I11" s="7">
        <v>42.857142857142861</v>
      </c>
      <c r="J11">
        <v>1.6404000000000001</v>
      </c>
      <c r="K11">
        <v>0.86060000000000003</v>
      </c>
      <c r="M11">
        <f t="shared" si="0"/>
        <v>47.537186052182392</v>
      </c>
      <c r="N11" t="s">
        <v>113</v>
      </c>
      <c r="O11">
        <v>47.537186052182392</v>
      </c>
    </row>
    <row r="12" spans="1:19" x14ac:dyDescent="0.2">
      <c r="A12" t="s">
        <v>175</v>
      </c>
      <c r="B12" t="str">
        <f>E12&amp;"C"&amp;F12</f>
        <v>DM2Cc</v>
      </c>
      <c r="C12" t="s">
        <v>24</v>
      </c>
      <c r="D12" t="s">
        <v>301</v>
      </c>
      <c r="E12" t="s">
        <v>146</v>
      </c>
      <c r="F12" t="s">
        <v>220</v>
      </c>
      <c r="G12" s="7">
        <v>4.5</v>
      </c>
      <c r="H12" s="7">
        <v>2.86</v>
      </c>
      <c r="I12" s="7">
        <v>36.444444444444443</v>
      </c>
      <c r="J12">
        <v>1.6404000000000001</v>
      </c>
      <c r="K12">
        <v>0.21079999999999999</v>
      </c>
      <c r="M12">
        <f t="shared" si="0"/>
        <v>87.149475737624982</v>
      </c>
      <c r="N12" t="s">
        <v>113</v>
      </c>
      <c r="O12">
        <v>87.149475737624982</v>
      </c>
    </row>
    <row r="13" spans="1:19" x14ac:dyDescent="0.2">
      <c r="A13" t="s">
        <v>175</v>
      </c>
      <c r="B13" t="str">
        <f>E13&amp;"C"&amp;F13</f>
        <v>DM2Cd</v>
      </c>
      <c r="C13" t="s">
        <v>24</v>
      </c>
      <c r="D13" t="s">
        <v>301</v>
      </c>
      <c r="E13" t="s">
        <v>146</v>
      </c>
      <c r="F13" t="s">
        <v>221</v>
      </c>
      <c r="G13" s="7">
        <v>4.0999999999999996</v>
      </c>
      <c r="H13" s="7">
        <v>2.46</v>
      </c>
      <c r="I13" s="7">
        <v>40</v>
      </c>
      <c r="J13">
        <v>1.6404000000000001</v>
      </c>
      <c r="K13">
        <v>0.80620000000000003</v>
      </c>
      <c r="M13">
        <f t="shared" si="0"/>
        <v>50.853450377956598</v>
      </c>
      <c r="N13" t="s">
        <v>113</v>
      </c>
      <c r="O13">
        <v>50.853450377956598</v>
      </c>
    </row>
    <row r="14" spans="1:19" x14ac:dyDescent="0.2">
      <c r="A14" t="s">
        <v>183</v>
      </c>
      <c r="B14" t="str">
        <f>E14&amp;"E"&amp;F14</f>
        <v>DM2Ea</v>
      </c>
      <c r="C14" t="s">
        <v>24</v>
      </c>
      <c r="D14" t="s">
        <v>302</v>
      </c>
      <c r="E14" t="s">
        <v>146</v>
      </c>
      <c r="F14" t="s">
        <v>134</v>
      </c>
      <c r="G14" s="7">
        <v>3.6</v>
      </c>
      <c r="H14" s="7">
        <v>2.4500000000000002</v>
      </c>
      <c r="I14" s="7">
        <v>31.944444444444443</v>
      </c>
      <c r="J14">
        <v>1.6404000000000001</v>
      </c>
      <c r="K14">
        <v>0.79959999999999998</v>
      </c>
      <c r="L14">
        <v>0.70920000000000005</v>
      </c>
      <c r="M14">
        <f t="shared" si="0"/>
        <v>51.255791270421845</v>
      </c>
      <c r="N14">
        <f t="shared" si="1"/>
        <v>56.76664228237015</v>
      </c>
      <c r="O14">
        <v>54.011216776395997</v>
      </c>
    </row>
    <row r="15" spans="1:19" x14ac:dyDescent="0.2">
      <c r="A15" t="s">
        <v>183</v>
      </c>
      <c r="B15" t="s">
        <v>282</v>
      </c>
      <c r="C15" t="s">
        <v>24</v>
      </c>
      <c r="D15" t="s">
        <v>302</v>
      </c>
      <c r="E15" t="s">
        <v>146</v>
      </c>
      <c r="F15" t="s">
        <v>219</v>
      </c>
      <c r="G15" s="7">
        <v>3.9</v>
      </c>
      <c r="H15" s="7">
        <v>2.2000000000000002</v>
      </c>
      <c r="I15" s="7">
        <v>43.589743589743584</v>
      </c>
      <c r="J15">
        <v>1.6404000000000001</v>
      </c>
      <c r="K15">
        <v>0.74470000000000003</v>
      </c>
      <c r="L15">
        <v>0.69779999999999998</v>
      </c>
      <c r="M15">
        <f t="shared" si="0"/>
        <v>54.602535966837365</v>
      </c>
      <c r="N15">
        <f t="shared" si="1"/>
        <v>57.461594732991962</v>
      </c>
      <c r="O15">
        <v>56.03206534991466</v>
      </c>
    </row>
    <row r="16" spans="1:19" x14ac:dyDescent="0.2">
      <c r="A16" t="s">
        <v>183</v>
      </c>
      <c r="B16" t="str">
        <f>E16&amp;"E"&amp;F16</f>
        <v>DM2Ec</v>
      </c>
      <c r="C16" t="s">
        <v>24</v>
      </c>
      <c r="D16" t="s">
        <v>302</v>
      </c>
      <c r="E16" t="s">
        <v>146</v>
      </c>
      <c r="F16" t="s">
        <v>220</v>
      </c>
      <c r="G16" s="7">
        <v>4.4000000000000004</v>
      </c>
      <c r="H16" s="7">
        <v>2.7</v>
      </c>
      <c r="I16" s="7">
        <v>38.636363636363633</v>
      </c>
      <c r="J16">
        <v>1.6404000000000001</v>
      </c>
      <c r="K16">
        <v>0.65620000000000001</v>
      </c>
      <c r="L16">
        <v>0.79179999999999995</v>
      </c>
      <c r="M16">
        <f t="shared" si="0"/>
        <v>59.997561570348701</v>
      </c>
      <c r="N16">
        <f t="shared" si="1"/>
        <v>51.731285052426244</v>
      </c>
      <c r="O16">
        <v>55.864423311387469</v>
      </c>
    </row>
    <row r="17" spans="1:15" x14ac:dyDescent="0.2">
      <c r="A17" t="s">
        <v>183</v>
      </c>
      <c r="B17" t="str">
        <f>E17&amp;"E"&amp;F17</f>
        <v>DM2Ed</v>
      </c>
      <c r="C17" t="s">
        <v>24</v>
      </c>
      <c r="D17" t="s">
        <v>302</v>
      </c>
      <c r="E17" t="s">
        <v>146</v>
      </c>
      <c r="F17" t="s">
        <v>221</v>
      </c>
      <c r="G17" s="7">
        <v>3.8</v>
      </c>
      <c r="H17" s="7">
        <v>2.61</v>
      </c>
      <c r="I17" s="7">
        <v>31.315789473684209</v>
      </c>
      <c r="J17">
        <v>1.6404000000000001</v>
      </c>
      <c r="K17">
        <v>0.79900000000000004</v>
      </c>
      <c r="L17">
        <v>0.81640000000000001</v>
      </c>
      <c r="M17">
        <f t="shared" si="0"/>
        <v>51.292367715191411</v>
      </c>
      <c r="N17">
        <f t="shared" si="1"/>
        <v>50.23165081687393</v>
      </c>
      <c r="O17">
        <v>50.76200926603267</v>
      </c>
    </row>
    <row r="18" spans="1:15" x14ac:dyDescent="0.2">
      <c r="A18" t="s">
        <v>176</v>
      </c>
      <c r="B18" t="str">
        <f>E18&amp;"C"&amp;F18</f>
        <v>DM3Ca</v>
      </c>
      <c r="C18" t="s">
        <v>24</v>
      </c>
      <c r="D18" t="s">
        <v>301</v>
      </c>
      <c r="E18" t="s">
        <v>147</v>
      </c>
      <c r="F18" t="s">
        <v>134</v>
      </c>
      <c r="G18" s="7">
        <v>3.8</v>
      </c>
      <c r="H18" s="7">
        <v>2.5099999999999998</v>
      </c>
      <c r="I18" s="7">
        <v>33.94736842105263</v>
      </c>
      <c r="J18">
        <v>1.6404000000000001</v>
      </c>
      <c r="K18">
        <v>0.74639999999999995</v>
      </c>
      <c r="L18">
        <v>0.74029999999999996</v>
      </c>
      <c r="M18">
        <f t="shared" si="0"/>
        <v>54.498902706656914</v>
      </c>
      <c r="N18">
        <f t="shared" si="1"/>
        <v>54.870763228480868</v>
      </c>
      <c r="O18">
        <v>54.684832967568894</v>
      </c>
    </row>
    <row r="19" spans="1:15" x14ac:dyDescent="0.2">
      <c r="A19" t="s">
        <v>176</v>
      </c>
      <c r="B19" t="s">
        <v>275</v>
      </c>
      <c r="C19" t="s">
        <v>24</v>
      </c>
      <c r="D19" t="s">
        <v>301</v>
      </c>
      <c r="E19" t="s">
        <v>147</v>
      </c>
      <c r="F19" t="s">
        <v>219</v>
      </c>
      <c r="G19" s="7">
        <v>3.6</v>
      </c>
      <c r="H19" s="7">
        <v>2.52</v>
      </c>
      <c r="I19" s="7">
        <v>30</v>
      </c>
      <c r="J19">
        <v>1.6404000000000001</v>
      </c>
      <c r="K19">
        <v>0.80049999999999999</v>
      </c>
      <c r="L19">
        <v>0.64770000000000005</v>
      </c>
      <c r="M19">
        <f t="shared" si="0"/>
        <v>51.20092660326749</v>
      </c>
      <c r="N19">
        <f t="shared" si="1"/>
        <v>60.51572787125091</v>
      </c>
      <c r="O19">
        <v>55.858327237259203</v>
      </c>
    </row>
    <row r="20" spans="1:15" x14ac:dyDescent="0.2">
      <c r="A20" t="s">
        <v>176</v>
      </c>
      <c r="B20" t="str">
        <f>E20&amp;"C"&amp;F20</f>
        <v>DM3Cc</v>
      </c>
      <c r="C20" t="s">
        <v>24</v>
      </c>
      <c r="D20" t="s">
        <v>301</v>
      </c>
      <c r="E20" t="s">
        <v>147</v>
      </c>
      <c r="F20" t="s">
        <v>220</v>
      </c>
      <c r="G20" s="7">
        <v>4</v>
      </c>
      <c r="H20" s="7">
        <v>2.73</v>
      </c>
      <c r="I20" s="7">
        <v>31.75</v>
      </c>
      <c r="J20">
        <v>1.6404000000000001</v>
      </c>
      <c r="K20">
        <v>0.7319</v>
      </c>
      <c r="L20">
        <v>0.78820000000000001</v>
      </c>
      <c r="M20">
        <f t="shared" si="0"/>
        <v>55.382833455254818</v>
      </c>
      <c r="N20">
        <f t="shared" si="1"/>
        <v>51.950743721043644</v>
      </c>
      <c r="O20">
        <v>53.666788588149231</v>
      </c>
    </row>
    <row r="21" spans="1:15" x14ac:dyDescent="0.2">
      <c r="A21" t="s">
        <v>176</v>
      </c>
      <c r="B21" t="str">
        <f>E21&amp;"C"&amp;F21</f>
        <v>DM3Cd</v>
      </c>
      <c r="C21" t="s">
        <v>24</v>
      </c>
      <c r="D21" t="s">
        <v>301</v>
      </c>
      <c r="E21" t="s">
        <v>147</v>
      </c>
      <c r="F21" t="s">
        <v>221</v>
      </c>
      <c r="G21" s="7">
        <v>4.0999999999999996</v>
      </c>
      <c r="H21" s="7">
        <v>2.78</v>
      </c>
      <c r="I21" s="7">
        <v>32.195121951219512</v>
      </c>
      <c r="J21">
        <v>1.6404000000000001</v>
      </c>
      <c r="K21">
        <v>0.83679999999999999</v>
      </c>
      <c r="L21">
        <v>0.77769999999999995</v>
      </c>
      <c r="M21">
        <f t="shared" si="0"/>
        <v>48.988051694708609</v>
      </c>
      <c r="N21">
        <f t="shared" si="1"/>
        <v>52.590831504511101</v>
      </c>
      <c r="O21">
        <v>50.789441599609859</v>
      </c>
    </row>
    <row r="22" spans="1:15" x14ac:dyDescent="0.2">
      <c r="A22" t="s">
        <v>184</v>
      </c>
      <c r="B22" t="str">
        <f>E22&amp;"E"&amp;F22</f>
        <v>DM3Ea</v>
      </c>
      <c r="C22" t="s">
        <v>24</v>
      </c>
      <c r="D22" t="s">
        <v>302</v>
      </c>
      <c r="E22" t="s">
        <v>147</v>
      </c>
      <c r="F22" t="s">
        <v>134</v>
      </c>
      <c r="G22" s="7">
        <v>3.8</v>
      </c>
      <c r="H22" s="7">
        <v>3.01</v>
      </c>
      <c r="I22" s="7">
        <v>20.789473684210527</v>
      </c>
      <c r="J22">
        <v>1.6404000000000001</v>
      </c>
      <c r="K22">
        <v>0.71740000000000004</v>
      </c>
      <c r="L22">
        <v>0.70440000000000003</v>
      </c>
      <c r="M22">
        <f t="shared" si="0"/>
        <v>56.266764203852716</v>
      </c>
      <c r="N22">
        <f t="shared" si="1"/>
        <v>57.059253840526701</v>
      </c>
      <c r="O22">
        <v>56.663009022189712</v>
      </c>
    </row>
    <row r="23" spans="1:15" x14ac:dyDescent="0.2">
      <c r="A23" t="s">
        <v>184</v>
      </c>
      <c r="B23" t="s">
        <v>283</v>
      </c>
      <c r="C23" t="s">
        <v>24</v>
      </c>
      <c r="D23" t="s">
        <v>302</v>
      </c>
      <c r="E23" t="s">
        <v>147</v>
      </c>
      <c r="F23" t="s">
        <v>219</v>
      </c>
      <c r="G23" s="7">
        <v>5.7</v>
      </c>
      <c r="H23" s="7">
        <v>4.26</v>
      </c>
      <c r="I23" s="7">
        <v>25.26315789473685</v>
      </c>
      <c r="J23">
        <v>1.6404000000000001</v>
      </c>
      <c r="K23">
        <v>0.90969999999999995</v>
      </c>
      <c r="L23">
        <v>0.81899999999999995</v>
      </c>
      <c r="M23">
        <f t="shared" si="0"/>
        <v>44.544013655206058</v>
      </c>
      <c r="N23">
        <f t="shared" si="1"/>
        <v>50.073152889539138</v>
      </c>
      <c r="O23">
        <v>47.308583272372601</v>
      </c>
    </row>
    <row r="24" spans="1:15" x14ac:dyDescent="0.2">
      <c r="A24" t="s">
        <v>184</v>
      </c>
      <c r="B24" t="str">
        <f>E24&amp;"E"&amp;F24</f>
        <v>DM3Ec</v>
      </c>
      <c r="C24" t="s">
        <v>24</v>
      </c>
      <c r="D24" t="s">
        <v>302</v>
      </c>
      <c r="E24" t="s">
        <v>147</v>
      </c>
      <c r="F24" t="s">
        <v>220</v>
      </c>
      <c r="G24" s="7">
        <v>4.9000000000000004</v>
      </c>
      <c r="H24" s="7">
        <v>3.01</v>
      </c>
      <c r="I24" s="7">
        <v>38.571428571428577</v>
      </c>
      <c r="J24">
        <v>1.6404000000000001</v>
      </c>
      <c r="K24">
        <v>0.64659999999999995</v>
      </c>
      <c r="L24">
        <v>0.72209999999999996</v>
      </c>
      <c r="M24">
        <f t="shared" si="0"/>
        <v>60.582784686661796</v>
      </c>
      <c r="N24">
        <f t="shared" si="1"/>
        <v>55.980248719824431</v>
      </c>
      <c r="O24">
        <v>58.281516703243113</v>
      </c>
    </row>
    <row r="25" spans="1:15" x14ac:dyDescent="0.2">
      <c r="A25" t="s">
        <v>184</v>
      </c>
      <c r="B25" t="str">
        <f>E25&amp;"E"&amp;F25</f>
        <v>DM3Ed</v>
      </c>
      <c r="C25" t="s">
        <v>24</v>
      </c>
      <c r="D25" t="s">
        <v>302</v>
      </c>
      <c r="E25" t="s">
        <v>147</v>
      </c>
      <c r="F25" t="s">
        <v>221</v>
      </c>
      <c r="G25" s="7">
        <v>4</v>
      </c>
      <c r="H25" s="7">
        <v>2.5099999999999998</v>
      </c>
      <c r="I25" s="7">
        <v>37.250000000000007</v>
      </c>
      <c r="J25">
        <v>1.6404000000000001</v>
      </c>
      <c r="K25">
        <v>0.84289999999999998</v>
      </c>
      <c r="L25">
        <v>0.80400000000000005</v>
      </c>
      <c r="M25">
        <f t="shared" si="0"/>
        <v>48.616191172884662</v>
      </c>
      <c r="N25">
        <f t="shared" si="1"/>
        <v>50.987564008778342</v>
      </c>
      <c r="O25">
        <v>49.801877590831502</v>
      </c>
    </row>
    <row r="26" spans="1:15" x14ac:dyDescent="0.2">
      <c r="A26" t="s">
        <v>177</v>
      </c>
      <c r="B26" t="str">
        <f>E26&amp;"C"&amp;F26</f>
        <v>DM4Ca</v>
      </c>
      <c r="C26" t="s">
        <v>24</v>
      </c>
      <c r="D26" t="s">
        <v>301</v>
      </c>
      <c r="E26" t="s">
        <v>148</v>
      </c>
      <c r="F26" t="s">
        <v>134</v>
      </c>
      <c r="G26" s="7">
        <v>4.5</v>
      </c>
      <c r="H26" s="7">
        <v>3.68</v>
      </c>
      <c r="I26" s="7">
        <v>18.222222222222218</v>
      </c>
      <c r="J26">
        <v>1.6404000000000001</v>
      </c>
      <c r="K26">
        <v>0.82279999999999998</v>
      </c>
      <c r="M26">
        <f t="shared" si="0"/>
        <v>49.841502072665207</v>
      </c>
      <c r="N26" t="s">
        <v>113</v>
      </c>
      <c r="O26">
        <v>49.841502072665207</v>
      </c>
    </row>
    <row r="27" spans="1:15" x14ac:dyDescent="0.2">
      <c r="A27" t="s">
        <v>177</v>
      </c>
      <c r="B27" t="s">
        <v>276</v>
      </c>
      <c r="C27" t="s">
        <v>24</v>
      </c>
      <c r="D27" t="s">
        <v>301</v>
      </c>
      <c r="E27" t="s">
        <v>148</v>
      </c>
      <c r="F27" t="s">
        <v>219</v>
      </c>
      <c r="G27" s="7">
        <v>5.4</v>
      </c>
      <c r="H27" s="7">
        <v>4.5199999999999996</v>
      </c>
      <c r="I27" s="7">
        <v>16.296296296296308</v>
      </c>
      <c r="J27">
        <v>1.6404000000000001</v>
      </c>
      <c r="K27">
        <v>0.82840000000000003</v>
      </c>
      <c r="L27">
        <v>0.8246</v>
      </c>
      <c r="M27">
        <f t="shared" si="0"/>
        <v>49.500121921482567</v>
      </c>
      <c r="N27">
        <f t="shared" si="1"/>
        <v>49.731772738356497</v>
      </c>
      <c r="O27">
        <v>49.615947329919535</v>
      </c>
    </row>
    <row r="28" spans="1:15" x14ac:dyDescent="0.2">
      <c r="A28" t="s">
        <v>177</v>
      </c>
      <c r="B28" t="str">
        <f>E28&amp;"C"&amp;F28</f>
        <v>DM4Cc</v>
      </c>
      <c r="C28" t="s">
        <v>24</v>
      </c>
      <c r="D28" t="s">
        <v>301</v>
      </c>
      <c r="E28" t="s">
        <v>148</v>
      </c>
      <c r="F28" t="s">
        <v>220</v>
      </c>
      <c r="G28" s="7">
        <v>4.5999999999999996</v>
      </c>
      <c r="H28" s="7">
        <v>3.62</v>
      </c>
      <c r="I28" s="7">
        <v>21.304347826086946</v>
      </c>
      <c r="J28">
        <v>1.6404000000000001</v>
      </c>
      <c r="M28" t="s">
        <v>113</v>
      </c>
      <c r="N28" t="s">
        <v>113</v>
      </c>
      <c r="O28" t="s">
        <v>113</v>
      </c>
    </row>
    <row r="29" spans="1:15" x14ac:dyDescent="0.2">
      <c r="A29" t="s">
        <v>177</v>
      </c>
      <c r="B29" t="str">
        <f>E29&amp;"C"&amp;F29</f>
        <v>DM4Cd</v>
      </c>
      <c r="C29" t="s">
        <v>24</v>
      </c>
      <c r="D29" t="s">
        <v>301</v>
      </c>
      <c r="E29" t="s">
        <v>148</v>
      </c>
      <c r="F29" t="s">
        <v>221</v>
      </c>
      <c r="G29" s="7">
        <v>5</v>
      </c>
      <c r="H29" s="7">
        <v>4.0199999999999996</v>
      </c>
      <c r="I29" s="7">
        <v>19.600000000000009</v>
      </c>
      <c r="J29">
        <v>1.6404000000000001</v>
      </c>
      <c r="K29">
        <v>0.55300000000000005</v>
      </c>
      <c r="L29">
        <v>0.58609999999999995</v>
      </c>
      <c r="M29">
        <f t="shared" si="0"/>
        <v>66.288710070714458</v>
      </c>
      <c r="N29">
        <f t="shared" si="1"/>
        <v>64.270909534259928</v>
      </c>
      <c r="O29">
        <v>65.279809802487193</v>
      </c>
    </row>
    <row r="30" spans="1:15" x14ac:dyDescent="0.2">
      <c r="A30" t="s">
        <v>185</v>
      </c>
      <c r="B30" t="str">
        <f>E30&amp;"E"&amp;F30</f>
        <v>DM4Ea</v>
      </c>
      <c r="C30" t="s">
        <v>24</v>
      </c>
      <c r="D30" t="s">
        <v>302</v>
      </c>
      <c r="E30" t="s">
        <v>148</v>
      </c>
      <c r="F30" t="s">
        <v>134</v>
      </c>
      <c r="G30" s="7">
        <v>4.7</v>
      </c>
      <c r="H30" s="7">
        <v>3.94</v>
      </c>
      <c r="I30" s="7">
        <v>16.170212765957451</v>
      </c>
      <c r="J30">
        <v>1.6404000000000001</v>
      </c>
      <c r="K30">
        <v>0.87919999999999998</v>
      </c>
      <c r="M30">
        <f t="shared" si="0"/>
        <v>46.403316264325781</v>
      </c>
      <c r="N30" t="s">
        <v>113</v>
      </c>
      <c r="O30">
        <v>46.403316264325781</v>
      </c>
    </row>
    <row r="31" spans="1:15" x14ac:dyDescent="0.2">
      <c r="A31" t="s">
        <v>185</v>
      </c>
      <c r="B31" t="s">
        <v>284</v>
      </c>
      <c r="C31" t="s">
        <v>24</v>
      </c>
      <c r="D31" t="s">
        <v>302</v>
      </c>
      <c r="E31" t="s">
        <v>148</v>
      </c>
      <c r="F31" t="s">
        <v>219</v>
      </c>
      <c r="G31" s="7">
        <v>5.8</v>
      </c>
      <c r="H31" s="7">
        <v>5.04</v>
      </c>
      <c r="I31" s="7">
        <v>13.103448275862064</v>
      </c>
      <c r="J31">
        <v>1.6404000000000001</v>
      </c>
      <c r="K31">
        <v>0.84650000000000003</v>
      </c>
      <c r="L31">
        <v>0.82230000000000003</v>
      </c>
      <c r="M31">
        <f t="shared" si="0"/>
        <v>48.396732504267256</v>
      </c>
      <c r="N31">
        <f t="shared" si="1"/>
        <v>49.871982443306514</v>
      </c>
      <c r="O31">
        <v>49.134357473786885</v>
      </c>
    </row>
    <row r="32" spans="1:15" x14ac:dyDescent="0.2">
      <c r="A32" t="s">
        <v>185</v>
      </c>
      <c r="B32" t="str">
        <f>E32&amp;"E"&amp;F32</f>
        <v>DM4Ec</v>
      </c>
      <c r="C32" t="s">
        <v>24</v>
      </c>
      <c r="D32" t="s">
        <v>302</v>
      </c>
      <c r="E32" t="s">
        <v>148</v>
      </c>
      <c r="F32" t="s">
        <v>220</v>
      </c>
      <c r="G32" s="7">
        <v>5.3</v>
      </c>
      <c r="H32" s="7">
        <v>4.24</v>
      </c>
      <c r="I32" s="7">
        <v>19.999999999999993</v>
      </c>
      <c r="J32">
        <v>1.6404000000000001</v>
      </c>
      <c r="K32">
        <v>0.59540000000000004</v>
      </c>
      <c r="L32">
        <v>0.62590000000000001</v>
      </c>
      <c r="M32">
        <f t="shared" si="0"/>
        <v>63.703974640331616</v>
      </c>
      <c r="N32">
        <f t="shared" si="1"/>
        <v>61.844672031211886</v>
      </c>
      <c r="O32">
        <v>62.774323335771754</v>
      </c>
    </row>
    <row r="33" spans="1:15" x14ac:dyDescent="0.2">
      <c r="A33" t="s">
        <v>185</v>
      </c>
      <c r="B33" t="str">
        <f>E33&amp;"E"&amp;F33</f>
        <v>DM4Ed</v>
      </c>
      <c r="C33" t="s">
        <v>24</v>
      </c>
      <c r="D33" t="s">
        <v>302</v>
      </c>
      <c r="E33" t="s">
        <v>148</v>
      </c>
      <c r="F33" t="s">
        <v>221</v>
      </c>
      <c r="G33" s="7">
        <v>4.7</v>
      </c>
      <c r="H33" s="7">
        <v>3.27</v>
      </c>
      <c r="I33" s="7">
        <v>30.425531914893618</v>
      </c>
      <c r="J33">
        <v>1.6404000000000001</v>
      </c>
      <c r="K33">
        <v>0.66310000000000002</v>
      </c>
      <c r="L33">
        <v>0.70509999999999995</v>
      </c>
      <c r="M33">
        <f t="shared" si="0"/>
        <v>59.576932455498657</v>
      </c>
      <c r="N33">
        <f t="shared" si="1"/>
        <v>57.016581321628877</v>
      </c>
      <c r="O33">
        <v>58.296756888563763</v>
      </c>
    </row>
    <row r="34" spans="1:15" x14ac:dyDescent="0.2">
      <c r="A34" t="s">
        <v>170</v>
      </c>
      <c r="B34" t="str">
        <f>E34&amp;"C"&amp;F34</f>
        <v>RK1Ca</v>
      </c>
      <c r="C34" t="s">
        <v>23</v>
      </c>
      <c r="D34" t="s">
        <v>301</v>
      </c>
      <c r="E34" t="s">
        <v>149</v>
      </c>
      <c r="F34" t="s">
        <v>134</v>
      </c>
      <c r="G34" s="7">
        <v>4.9000000000000004</v>
      </c>
      <c r="H34" s="7">
        <v>4.05</v>
      </c>
      <c r="I34" s="7">
        <v>17.346938775510214</v>
      </c>
      <c r="J34">
        <v>1.6404000000000001</v>
      </c>
      <c r="K34">
        <v>0.58360000000000001</v>
      </c>
      <c r="L34">
        <v>0.64059999999999995</v>
      </c>
      <c r="M34">
        <f t="shared" si="0"/>
        <v>64.42331138746647</v>
      </c>
      <c r="N34">
        <f t="shared" si="1"/>
        <v>60.948549134357478</v>
      </c>
      <c r="O34">
        <v>62.685930260911974</v>
      </c>
    </row>
    <row r="35" spans="1:15" x14ac:dyDescent="0.2">
      <c r="A35" t="s">
        <v>170</v>
      </c>
      <c r="B35" t="s">
        <v>277</v>
      </c>
      <c r="C35" t="s">
        <v>23</v>
      </c>
      <c r="D35" t="s">
        <v>301</v>
      </c>
      <c r="E35" t="s">
        <v>149</v>
      </c>
      <c r="F35" t="s">
        <v>219</v>
      </c>
      <c r="G35" s="7">
        <v>5.0999999999999996</v>
      </c>
      <c r="H35" s="7">
        <v>3.71</v>
      </c>
      <c r="I35" s="7">
        <v>27.254901960784313</v>
      </c>
      <c r="J35">
        <v>1.6404000000000001</v>
      </c>
      <c r="K35">
        <v>0.34860000000000002</v>
      </c>
      <c r="L35">
        <v>0.40849999999999997</v>
      </c>
      <c r="M35">
        <f t="shared" si="0"/>
        <v>78.74908558888076</v>
      </c>
      <c r="N35">
        <f t="shared" si="1"/>
        <v>75.097537186052179</v>
      </c>
      <c r="O35">
        <v>76.92331138746647</v>
      </c>
    </row>
    <row r="36" spans="1:15" x14ac:dyDescent="0.2">
      <c r="A36" t="s">
        <v>170</v>
      </c>
      <c r="B36" t="str">
        <f>E36&amp;"C"&amp;F36</f>
        <v>RK1Cc</v>
      </c>
      <c r="C36" t="s">
        <v>23</v>
      </c>
      <c r="D36" t="s">
        <v>301</v>
      </c>
      <c r="E36" t="s">
        <v>149</v>
      </c>
      <c r="F36" t="s">
        <v>220</v>
      </c>
      <c r="G36" s="7">
        <v>5.3</v>
      </c>
      <c r="H36" s="7">
        <v>3.72</v>
      </c>
      <c r="I36" s="7">
        <v>29.811320754716974</v>
      </c>
      <c r="J36">
        <v>1.6404000000000001</v>
      </c>
      <c r="K36">
        <v>0.77849999999999997</v>
      </c>
      <c r="L36">
        <v>0.66610000000000003</v>
      </c>
      <c r="M36">
        <f t="shared" si="0"/>
        <v>52.542062911485012</v>
      </c>
      <c r="N36">
        <f t="shared" si="1"/>
        <v>59.394050231650816</v>
      </c>
      <c r="O36">
        <v>55.968056571567914</v>
      </c>
    </row>
    <row r="37" spans="1:15" x14ac:dyDescent="0.2">
      <c r="A37" t="s">
        <v>170</v>
      </c>
      <c r="B37" t="str">
        <f>E37&amp;"C"&amp;F37</f>
        <v>RK1Cd</v>
      </c>
      <c r="C37" t="s">
        <v>23</v>
      </c>
      <c r="D37" t="s">
        <v>301</v>
      </c>
      <c r="E37" t="s">
        <v>149</v>
      </c>
      <c r="F37" t="s">
        <v>221</v>
      </c>
      <c r="G37" s="7">
        <v>4.0999999999999996</v>
      </c>
      <c r="H37" s="7">
        <v>3.17</v>
      </c>
      <c r="I37" s="7">
        <v>22.682926829268286</v>
      </c>
      <c r="J37">
        <v>1.6404000000000001</v>
      </c>
      <c r="K37">
        <v>0.621</v>
      </c>
      <c r="M37">
        <f t="shared" si="0"/>
        <v>62.143379663496709</v>
      </c>
      <c r="N37" t="s">
        <v>113</v>
      </c>
      <c r="O37">
        <v>62.143379663496709</v>
      </c>
    </row>
    <row r="38" spans="1:15" x14ac:dyDescent="0.2">
      <c r="A38" t="s">
        <v>178</v>
      </c>
      <c r="B38" t="str">
        <f>E38&amp;"E"&amp;F38</f>
        <v>RK1Ea</v>
      </c>
      <c r="C38" t="s">
        <v>23</v>
      </c>
      <c r="D38" t="s">
        <v>302</v>
      </c>
      <c r="E38" t="s">
        <v>149</v>
      </c>
      <c r="F38" t="s">
        <v>134</v>
      </c>
      <c r="G38" s="7">
        <v>4.5999999999999996</v>
      </c>
      <c r="H38" s="7">
        <v>3.67</v>
      </c>
      <c r="I38" s="7">
        <v>20.217391304347821</v>
      </c>
      <c r="J38">
        <v>1.6404000000000001</v>
      </c>
      <c r="K38">
        <v>0.81110000000000004</v>
      </c>
      <c r="L38">
        <v>0.86890000000000001</v>
      </c>
      <c r="M38">
        <f t="shared" si="0"/>
        <v>50.554742745671788</v>
      </c>
      <c r="N38">
        <f t="shared" si="1"/>
        <v>47.0312118995367</v>
      </c>
      <c r="O38">
        <v>48.792977322604244</v>
      </c>
    </row>
    <row r="39" spans="1:15" x14ac:dyDescent="0.2">
      <c r="A39" t="s">
        <v>178</v>
      </c>
      <c r="B39" t="s">
        <v>285</v>
      </c>
      <c r="C39" t="s">
        <v>23</v>
      </c>
      <c r="D39" t="s">
        <v>302</v>
      </c>
      <c r="E39" t="s">
        <v>149</v>
      </c>
      <c r="F39" t="s">
        <v>219</v>
      </c>
      <c r="G39" s="7">
        <v>4.5</v>
      </c>
      <c r="H39" s="7">
        <v>3.11</v>
      </c>
      <c r="I39" s="7">
        <v>30.888888888888893</v>
      </c>
      <c r="J39">
        <v>1.6404000000000001</v>
      </c>
      <c r="K39">
        <v>0.60440000000000005</v>
      </c>
      <c r="L39">
        <v>0.51590000000000003</v>
      </c>
      <c r="M39">
        <f t="shared" si="0"/>
        <v>63.1553279687881</v>
      </c>
      <c r="N39">
        <f t="shared" si="1"/>
        <v>68.550353572299443</v>
      </c>
      <c r="O39">
        <v>65.852840770543764</v>
      </c>
    </row>
    <row r="40" spans="1:15" x14ac:dyDescent="0.2">
      <c r="A40" t="s">
        <v>178</v>
      </c>
      <c r="B40" t="str">
        <f>E40&amp;"E"&amp;F40</f>
        <v>RK1Ec</v>
      </c>
      <c r="C40" t="s">
        <v>23</v>
      </c>
      <c r="D40" t="s">
        <v>302</v>
      </c>
      <c r="E40" t="s">
        <v>149</v>
      </c>
      <c r="F40" t="s">
        <v>220</v>
      </c>
      <c r="G40" s="7">
        <v>5.5</v>
      </c>
      <c r="H40" s="7">
        <v>3.53</v>
      </c>
      <c r="I40" s="7">
        <v>35.81818181818182</v>
      </c>
      <c r="J40">
        <v>1.6404000000000001</v>
      </c>
      <c r="K40">
        <v>0.61670000000000003</v>
      </c>
      <c r="L40">
        <v>0.60129999999999995</v>
      </c>
      <c r="M40">
        <f t="shared" si="0"/>
        <v>62.405510851011947</v>
      </c>
      <c r="N40">
        <f t="shared" si="1"/>
        <v>63.344306266764207</v>
      </c>
      <c r="O40">
        <v>62.87490855888808</v>
      </c>
    </row>
    <row r="41" spans="1:15" x14ac:dyDescent="0.2">
      <c r="A41" t="s">
        <v>178</v>
      </c>
      <c r="B41" t="str">
        <f>E41&amp;"E"&amp;F41</f>
        <v>RK1Ed</v>
      </c>
      <c r="C41" t="s">
        <v>23</v>
      </c>
      <c r="D41" t="s">
        <v>302</v>
      </c>
      <c r="E41" t="s">
        <v>149</v>
      </c>
      <c r="F41" t="s">
        <v>221</v>
      </c>
      <c r="G41" s="7">
        <v>4.9000000000000004</v>
      </c>
      <c r="H41" s="7">
        <v>3.99</v>
      </c>
      <c r="I41" s="7">
        <v>18.571428571428573</v>
      </c>
      <c r="J41">
        <v>1.6404000000000001</v>
      </c>
      <c r="K41">
        <v>0.72470000000000001</v>
      </c>
      <c r="L41">
        <v>0.75539999999999996</v>
      </c>
      <c r="M41">
        <f t="shared" si="0"/>
        <v>55.821750792489631</v>
      </c>
      <c r="N41">
        <f t="shared" si="1"/>
        <v>53.950256035113384</v>
      </c>
      <c r="O41">
        <v>54.886003413801504</v>
      </c>
    </row>
    <row r="42" spans="1:15" x14ac:dyDescent="0.2">
      <c r="A42" t="s">
        <v>171</v>
      </c>
      <c r="B42" t="str">
        <f>E42&amp;"C"&amp;F42</f>
        <v>RK2Ca</v>
      </c>
      <c r="C42" t="s">
        <v>23</v>
      </c>
      <c r="D42" t="s">
        <v>301</v>
      </c>
      <c r="E42" t="s">
        <v>150</v>
      </c>
      <c r="F42" t="s">
        <v>134</v>
      </c>
      <c r="G42" s="7">
        <v>5.5</v>
      </c>
      <c r="H42" s="7">
        <v>4.28</v>
      </c>
      <c r="I42" s="7">
        <v>22.181818181818176</v>
      </c>
      <c r="J42">
        <v>1.6404000000000001</v>
      </c>
      <c r="K42">
        <v>0.60050000000000003</v>
      </c>
      <c r="L42">
        <v>0.73399999999999999</v>
      </c>
      <c r="M42">
        <f t="shared" si="0"/>
        <v>63.393074859790296</v>
      </c>
      <c r="N42">
        <f t="shared" si="1"/>
        <v>55.254815898561326</v>
      </c>
      <c r="O42">
        <v>59.323945379175811</v>
      </c>
    </row>
    <row r="43" spans="1:15" x14ac:dyDescent="0.2">
      <c r="A43" t="s">
        <v>171</v>
      </c>
      <c r="B43" t="s">
        <v>278</v>
      </c>
      <c r="C43" t="s">
        <v>23</v>
      </c>
      <c r="D43" t="s">
        <v>301</v>
      </c>
      <c r="E43" t="s">
        <v>150</v>
      </c>
      <c r="F43" t="s">
        <v>219</v>
      </c>
      <c r="G43" s="7">
        <v>4.9000000000000004</v>
      </c>
      <c r="H43" s="7">
        <v>3.76</v>
      </c>
      <c r="I43" s="7">
        <v>23.26530612244899</v>
      </c>
      <c r="J43">
        <v>1.6404000000000001</v>
      </c>
      <c r="K43">
        <v>1.1156999999999999</v>
      </c>
      <c r="L43">
        <v>0.85140000000000005</v>
      </c>
      <c r="M43">
        <f t="shared" si="0"/>
        <v>31.986100950987574</v>
      </c>
      <c r="N43">
        <f t="shared" si="1"/>
        <v>48.098024871982439</v>
      </c>
      <c r="O43">
        <v>40.042062911485004</v>
      </c>
    </row>
    <row r="44" spans="1:15" x14ac:dyDescent="0.2">
      <c r="A44" t="s">
        <v>171</v>
      </c>
      <c r="B44" t="str">
        <f>E44&amp;"C"&amp;F44</f>
        <v>RK2Cc</v>
      </c>
      <c r="C44" t="s">
        <v>23</v>
      </c>
      <c r="D44" t="s">
        <v>301</v>
      </c>
      <c r="E44" t="s">
        <v>150</v>
      </c>
      <c r="F44" t="s">
        <v>220</v>
      </c>
      <c r="G44" s="7">
        <v>4.5999999999999996</v>
      </c>
      <c r="H44" s="7">
        <v>3.65</v>
      </c>
      <c r="I44" s="7">
        <v>20.652173913043473</v>
      </c>
      <c r="J44">
        <v>1.6404000000000001</v>
      </c>
      <c r="K44">
        <v>0.58199999999999996</v>
      </c>
      <c r="M44">
        <f t="shared" si="0"/>
        <v>64.520848573518663</v>
      </c>
      <c r="N44" t="s">
        <v>113</v>
      </c>
      <c r="O44">
        <v>64.520848573518663</v>
      </c>
    </row>
    <row r="45" spans="1:15" x14ac:dyDescent="0.2">
      <c r="A45" t="s">
        <v>171</v>
      </c>
      <c r="B45" t="str">
        <f>E45&amp;"C"&amp;F45</f>
        <v>RK2Cd</v>
      </c>
      <c r="C45" t="s">
        <v>23</v>
      </c>
      <c r="D45" t="s">
        <v>301</v>
      </c>
      <c r="E45" t="s">
        <v>150</v>
      </c>
      <c r="F45" t="s">
        <v>221</v>
      </c>
      <c r="G45" s="7">
        <v>4.4000000000000004</v>
      </c>
      <c r="H45" s="7">
        <v>2.44</v>
      </c>
      <c r="I45" s="7">
        <v>44.545454545454547</v>
      </c>
      <c r="J45">
        <v>1.6404000000000001</v>
      </c>
      <c r="K45">
        <v>0.94210000000000005</v>
      </c>
      <c r="M45">
        <f t="shared" si="0"/>
        <v>42.568885637649359</v>
      </c>
      <c r="N45" t="s">
        <v>113</v>
      </c>
      <c r="O45">
        <v>42.568885637649359</v>
      </c>
    </row>
    <row r="46" spans="1:15" x14ac:dyDescent="0.2">
      <c r="A46" t="s">
        <v>179</v>
      </c>
      <c r="B46" t="str">
        <f>E46&amp;"E"&amp;F46</f>
        <v>RK2Ea</v>
      </c>
      <c r="C46" t="s">
        <v>23</v>
      </c>
      <c r="D46" t="s">
        <v>302</v>
      </c>
      <c r="E46" t="s">
        <v>150</v>
      </c>
      <c r="F46" t="s">
        <v>134</v>
      </c>
      <c r="G46" s="7">
        <v>5</v>
      </c>
      <c r="H46" s="7">
        <v>3.44</v>
      </c>
      <c r="I46" s="7">
        <v>31.2</v>
      </c>
      <c r="J46">
        <v>1.6404000000000001</v>
      </c>
      <c r="K46">
        <v>0.83620000000000005</v>
      </c>
      <c r="L46">
        <v>0.8478</v>
      </c>
      <c r="M46">
        <f t="shared" si="0"/>
        <v>49.024628139478175</v>
      </c>
      <c r="N46">
        <f t="shared" si="1"/>
        <v>48.317483540599852</v>
      </c>
      <c r="O46">
        <v>48.671055840039017</v>
      </c>
    </row>
    <row r="47" spans="1:15" x14ac:dyDescent="0.2">
      <c r="A47" t="s">
        <v>179</v>
      </c>
      <c r="B47" t="s">
        <v>286</v>
      </c>
      <c r="C47" t="s">
        <v>23</v>
      </c>
      <c r="D47" t="s">
        <v>302</v>
      </c>
      <c r="E47" t="s">
        <v>150</v>
      </c>
      <c r="F47" t="s">
        <v>219</v>
      </c>
      <c r="G47" s="7">
        <v>4.5999999999999996</v>
      </c>
      <c r="H47" s="7">
        <v>3.29</v>
      </c>
      <c r="I47" s="7">
        <v>28.478260869565208</v>
      </c>
      <c r="J47">
        <v>1.6404000000000001</v>
      </c>
      <c r="K47">
        <v>1.0463</v>
      </c>
      <c r="L47">
        <v>1.1137999999999999</v>
      </c>
      <c r="M47">
        <f t="shared" si="0"/>
        <v>36.216776396000974</v>
      </c>
      <c r="N47">
        <f t="shared" si="1"/>
        <v>32.101926359424539</v>
      </c>
      <c r="O47">
        <v>34.159351377712753</v>
      </c>
    </row>
    <row r="48" spans="1:15" x14ac:dyDescent="0.2">
      <c r="A48" t="s">
        <v>179</v>
      </c>
      <c r="B48" t="str">
        <f>E48&amp;"E"&amp;F48</f>
        <v>RK2Ec</v>
      </c>
      <c r="C48" t="s">
        <v>23</v>
      </c>
      <c r="D48" t="s">
        <v>302</v>
      </c>
      <c r="E48" t="s">
        <v>150</v>
      </c>
      <c r="F48" t="s">
        <v>220</v>
      </c>
      <c r="G48" s="7">
        <v>4.9000000000000004</v>
      </c>
      <c r="H48" s="7">
        <v>3.46</v>
      </c>
      <c r="I48" s="7">
        <v>29.387755102040824</v>
      </c>
      <c r="J48">
        <v>1.6404000000000001</v>
      </c>
      <c r="K48">
        <v>0.71589999999999998</v>
      </c>
      <c r="L48">
        <v>0.71479999999999999</v>
      </c>
      <c r="M48">
        <f t="shared" si="0"/>
        <v>56.358205315776644</v>
      </c>
      <c r="N48">
        <f t="shared" si="1"/>
        <v>56.425262131187516</v>
      </c>
      <c r="O48">
        <v>56.391733723482076</v>
      </c>
    </row>
    <row r="49" spans="1:15" x14ac:dyDescent="0.2">
      <c r="A49" t="s">
        <v>179</v>
      </c>
      <c r="B49" t="str">
        <f>E49&amp;"E"&amp;F49</f>
        <v>RK2Ed</v>
      </c>
      <c r="C49" t="s">
        <v>23</v>
      </c>
      <c r="D49" t="s">
        <v>302</v>
      </c>
      <c r="E49" t="s">
        <v>150</v>
      </c>
      <c r="F49" t="s">
        <v>221</v>
      </c>
      <c r="G49" s="7">
        <v>5.3</v>
      </c>
      <c r="H49" s="7">
        <v>4.1100000000000003</v>
      </c>
      <c r="I49" s="7">
        <v>22.452830188679236</v>
      </c>
      <c r="J49">
        <v>1.6404000000000001</v>
      </c>
      <c r="K49">
        <v>0.55249999999999999</v>
      </c>
      <c r="L49">
        <v>0.55779999999999996</v>
      </c>
      <c r="M49">
        <f t="shared" si="0"/>
        <v>66.319190441355772</v>
      </c>
      <c r="N49">
        <f t="shared" si="1"/>
        <v>65.996098512557921</v>
      </c>
      <c r="O49">
        <v>66.157644476956847</v>
      </c>
    </row>
    <row r="50" spans="1:15" x14ac:dyDescent="0.2">
      <c r="A50" t="s">
        <v>172</v>
      </c>
      <c r="B50" t="str">
        <f>E50&amp;"C"&amp;F50</f>
        <v>RK3Ca</v>
      </c>
      <c r="C50" t="s">
        <v>23</v>
      </c>
      <c r="D50" t="s">
        <v>301</v>
      </c>
      <c r="E50" t="s">
        <v>151</v>
      </c>
      <c r="F50" t="s">
        <v>134</v>
      </c>
      <c r="G50" s="7">
        <v>5.8</v>
      </c>
      <c r="H50" s="7">
        <v>4.51</v>
      </c>
      <c r="I50" s="7">
        <v>22.241379310344829</v>
      </c>
      <c r="J50">
        <v>1.6404000000000001</v>
      </c>
      <c r="K50">
        <v>0.6835</v>
      </c>
      <c r="L50">
        <v>0.65600000000000003</v>
      </c>
      <c r="M50">
        <f t="shared" si="0"/>
        <v>58.333333333333336</v>
      </c>
      <c r="N50">
        <f t="shared" si="1"/>
        <v>60.009753718605218</v>
      </c>
      <c r="O50">
        <v>59.171543525969277</v>
      </c>
    </row>
    <row r="51" spans="1:15" x14ac:dyDescent="0.2">
      <c r="A51" t="s">
        <v>172</v>
      </c>
      <c r="B51" t="s">
        <v>279</v>
      </c>
      <c r="C51" t="s">
        <v>23</v>
      </c>
      <c r="D51" t="s">
        <v>301</v>
      </c>
      <c r="E51" t="s">
        <v>151</v>
      </c>
      <c r="F51" t="s">
        <v>219</v>
      </c>
      <c r="G51" s="7">
        <v>5</v>
      </c>
      <c r="H51" s="7">
        <v>4.05</v>
      </c>
      <c r="I51" s="7">
        <v>19.000000000000004</v>
      </c>
      <c r="J51">
        <v>1.6404000000000001</v>
      </c>
      <c r="K51">
        <v>0.57299999999999995</v>
      </c>
      <c r="L51">
        <v>0.70550000000000002</v>
      </c>
      <c r="M51">
        <f t="shared" si="0"/>
        <v>65.069495245062186</v>
      </c>
      <c r="N51">
        <f t="shared" si="1"/>
        <v>56.992197025115829</v>
      </c>
      <c r="O51">
        <v>61.030846135089007</v>
      </c>
    </row>
    <row r="52" spans="1:15" x14ac:dyDescent="0.2">
      <c r="A52" t="s">
        <v>172</v>
      </c>
      <c r="B52" t="str">
        <f>E52&amp;"C"&amp;F52</f>
        <v>RK3Cc</v>
      </c>
      <c r="C52" t="s">
        <v>23</v>
      </c>
      <c r="D52" t="s">
        <v>301</v>
      </c>
      <c r="E52" t="s">
        <v>151</v>
      </c>
      <c r="F52" t="s">
        <v>220</v>
      </c>
      <c r="G52" s="7">
        <v>5.7</v>
      </c>
      <c r="H52" s="7">
        <v>4.38</v>
      </c>
      <c r="I52" s="7">
        <v>23.15789473684211</v>
      </c>
      <c r="J52">
        <v>1.6404000000000001</v>
      </c>
      <c r="K52">
        <v>0.88729999999999998</v>
      </c>
      <c r="L52">
        <v>0.82050000000000001</v>
      </c>
      <c r="M52">
        <f t="shared" si="0"/>
        <v>45.909534259936606</v>
      </c>
      <c r="N52">
        <f t="shared" si="1"/>
        <v>49.981711777615217</v>
      </c>
      <c r="O52">
        <v>47.945623018775912</v>
      </c>
    </row>
    <row r="53" spans="1:15" x14ac:dyDescent="0.2">
      <c r="A53" t="s">
        <v>172</v>
      </c>
      <c r="B53" t="str">
        <f>E53&amp;"C"&amp;F53</f>
        <v>RK3Cd</v>
      </c>
      <c r="C53" t="s">
        <v>23</v>
      </c>
      <c r="D53" t="s">
        <v>301</v>
      </c>
      <c r="E53" t="s">
        <v>151</v>
      </c>
      <c r="F53" t="s">
        <v>221</v>
      </c>
      <c r="G53" s="7">
        <v>6.3</v>
      </c>
      <c r="H53" s="7">
        <v>4.3099999999999996</v>
      </c>
      <c r="I53" s="7">
        <v>31.587301587301592</v>
      </c>
      <c r="J53">
        <v>1.6404000000000001</v>
      </c>
      <c r="K53">
        <v>0.60919999999999996</v>
      </c>
      <c r="L53">
        <v>0.56850000000000001</v>
      </c>
      <c r="M53">
        <f t="shared" si="0"/>
        <v>62.862716410631556</v>
      </c>
      <c r="N53">
        <f t="shared" si="1"/>
        <v>65.34381858083394</v>
      </c>
      <c r="O53">
        <v>64.103267495732752</v>
      </c>
    </row>
    <row r="54" spans="1:15" x14ac:dyDescent="0.2">
      <c r="A54" t="s">
        <v>180</v>
      </c>
      <c r="B54" t="str">
        <f>E54&amp;"E"&amp;F54</f>
        <v>RK3Ea</v>
      </c>
      <c r="C54" t="s">
        <v>23</v>
      </c>
      <c r="D54" t="s">
        <v>302</v>
      </c>
      <c r="E54" t="s">
        <v>151</v>
      </c>
      <c r="F54" t="s">
        <v>134</v>
      </c>
      <c r="G54" s="7">
        <v>4.4000000000000004</v>
      </c>
      <c r="H54" s="7">
        <v>3.69</v>
      </c>
      <c r="I54" s="7">
        <v>16.136363636363644</v>
      </c>
      <c r="J54">
        <v>1.6404000000000001</v>
      </c>
      <c r="K54">
        <v>1.1775</v>
      </c>
      <c r="M54">
        <f t="shared" si="0"/>
        <v>28.21872713972202</v>
      </c>
      <c r="N54" t="s">
        <v>113</v>
      </c>
      <c r="O54">
        <v>28.21872713972202</v>
      </c>
    </row>
    <row r="55" spans="1:15" x14ac:dyDescent="0.2">
      <c r="A55" t="s">
        <v>180</v>
      </c>
      <c r="B55" t="s">
        <v>287</v>
      </c>
      <c r="C55" t="s">
        <v>23</v>
      </c>
      <c r="D55" t="s">
        <v>302</v>
      </c>
      <c r="E55" t="s">
        <v>151</v>
      </c>
      <c r="F55" t="s">
        <v>219</v>
      </c>
      <c r="G55" s="7">
        <v>6.1</v>
      </c>
      <c r="H55" s="7">
        <v>4.8</v>
      </c>
      <c r="I55" s="7">
        <v>21.311475409836063</v>
      </c>
      <c r="J55">
        <v>1.6404000000000001</v>
      </c>
      <c r="K55">
        <v>0.77210000000000001</v>
      </c>
      <c r="L55">
        <v>0.25240000000000001</v>
      </c>
      <c r="M55">
        <f t="shared" si="0"/>
        <v>52.932211655693742</v>
      </c>
      <c r="N55">
        <f t="shared" si="1"/>
        <v>84.613508900268229</v>
      </c>
      <c r="O55">
        <v>68.772860277980982</v>
      </c>
    </row>
    <row r="56" spans="1:15" x14ac:dyDescent="0.2">
      <c r="A56" t="s">
        <v>180</v>
      </c>
      <c r="B56" t="str">
        <f>E56&amp;"E"&amp;F56</f>
        <v>RK3Ec</v>
      </c>
      <c r="C56" t="s">
        <v>23</v>
      </c>
      <c r="D56" t="s">
        <v>302</v>
      </c>
      <c r="E56" t="s">
        <v>151</v>
      </c>
      <c r="F56" t="s">
        <v>220</v>
      </c>
      <c r="G56" s="7">
        <v>5.0999999999999996</v>
      </c>
      <c r="H56" s="7">
        <v>4.12</v>
      </c>
      <c r="I56" s="7">
        <v>19.215686274509796</v>
      </c>
      <c r="J56">
        <v>1.6404000000000001</v>
      </c>
      <c r="K56">
        <v>0.79969999999999997</v>
      </c>
      <c r="M56">
        <f t="shared" si="0"/>
        <v>51.249695196293587</v>
      </c>
      <c r="N56" t="s">
        <v>113</v>
      </c>
      <c r="O56">
        <v>51.249695196293587</v>
      </c>
    </row>
    <row r="57" spans="1:15" x14ac:dyDescent="0.2">
      <c r="A57" t="s">
        <v>180</v>
      </c>
      <c r="B57" t="str">
        <f>E57&amp;"E"&amp;F57</f>
        <v>RK3Ed</v>
      </c>
      <c r="C57" t="s">
        <v>23</v>
      </c>
      <c r="D57" t="s">
        <v>302</v>
      </c>
      <c r="E57" t="s">
        <v>151</v>
      </c>
      <c r="F57" t="s">
        <v>221</v>
      </c>
      <c r="G57" s="7">
        <v>4.4000000000000004</v>
      </c>
      <c r="H57" s="7">
        <v>3.6</v>
      </c>
      <c r="I57" s="7">
        <v>18.181818181818183</v>
      </c>
      <c r="J57">
        <v>1.6404000000000001</v>
      </c>
      <c r="K57">
        <v>1.1242000000000001</v>
      </c>
      <c r="L57">
        <v>0.27889999999999998</v>
      </c>
      <c r="M57">
        <f t="shared" si="0"/>
        <v>31.467934650085343</v>
      </c>
      <c r="N57">
        <f t="shared" si="1"/>
        <v>82.998049256278961</v>
      </c>
      <c r="O57">
        <v>57.23299195318215</v>
      </c>
    </row>
    <row r="58" spans="1:15" x14ac:dyDescent="0.2">
      <c r="A58" t="s">
        <v>173</v>
      </c>
      <c r="B58" t="str">
        <f>E58&amp;"C"&amp;F58</f>
        <v>RK4Ca</v>
      </c>
      <c r="C58" t="s">
        <v>23</v>
      </c>
      <c r="D58" t="s">
        <v>301</v>
      </c>
      <c r="E58" t="s">
        <v>152</v>
      </c>
      <c r="F58" t="s">
        <v>134</v>
      </c>
      <c r="G58" s="7">
        <v>5.4</v>
      </c>
      <c r="H58" s="7">
        <v>4.41</v>
      </c>
      <c r="I58" s="7">
        <v>18.333333333333336</v>
      </c>
      <c r="J58">
        <v>1.6404000000000001</v>
      </c>
      <c r="K58">
        <v>0.99519999999999997</v>
      </c>
      <c r="M58">
        <f t="shared" si="0"/>
        <v>39.331870275542556</v>
      </c>
      <c r="N58" t="s">
        <v>113</v>
      </c>
      <c r="O58">
        <v>39.331870275542556</v>
      </c>
    </row>
    <row r="59" spans="1:15" x14ac:dyDescent="0.2">
      <c r="A59" t="s">
        <v>173</v>
      </c>
      <c r="B59" t="s">
        <v>280</v>
      </c>
      <c r="C59" t="s">
        <v>23</v>
      </c>
      <c r="D59" t="s">
        <v>301</v>
      </c>
      <c r="E59" t="s">
        <v>152</v>
      </c>
      <c r="F59" t="s">
        <v>219</v>
      </c>
      <c r="G59" s="7">
        <v>6.2</v>
      </c>
      <c r="H59" s="7">
        <v>5.01</v>
      </c>
      <c r="I59" s="7">
        <v>19.193548387096779</v>
      </c>
      <c r="J59">
        <v>1.6404000000000001</v>
      </c>
      <c r="K59">
        <v>1.0582</v>
      </c>
      <c r="L59">
        <v>1.0690999999999999</v>
      </c>
      <c r="M59">
        <f t="shared" si="0"/>
        <v>35.491343574737868</v>
      </c>
      <c r="N59">
        <f t="shared" si="1"/>
        <v>34.826871494757384</v>
      </c>
      <c r="O59">
        <v>35.159107534747626</v>
      </c>
    </row>
    <row r="60" spans="1:15" x14ac:dyDescent="0.2">
      <c r="A60" t="s">
        <v>173</v>
      </c>
      <c r="B60" t="str">
        <f>E60&amp;"C"&amp;F60</f>
        <v>RK4Cc</v>
      </c>
      <c r="C60" t="s">
        <v>23</v>
      </c>
      <c r="D60" t="s">
        <v>301</v>
      </c>
      <c r="E60" t="s">
        <v>152</v>
      </c>
      <c r="F60" t="s">
        <v>220</v>
      </c>
      <c r="G60" s="7">
        <v>5.3</v>
      </c>
      <c r="H60" s="7">
        <v>4.4000000000000004</v>
      </c>
      <c r="I60" s="7">
        <v>16.981132075471688</v>
      </c>
      <c r="J60">
        <v>1.6404000000000001</v>
      </c>
      <c r="K60">
        <v>0.77339999999999998</v>
      </c>
      <c r="L60">
        <v>0.88870000000000005</v>
      </c>
      <c r="M60">
        <f t="shared" si="0"/>
        <v>52.852962692026338</v>
      </c>
      <c r="N60">
        <f t="shared" si="1"/>
        <v>45.824189222140944</v>
      </c>
      <c r="O60">
        <v>49.338575957083641</v>
      </c>
    </row>
    <row r="61" spans="1:15" x14ac:dyDescent="0.2">
      <c r="A61" t="s">
        <v>173</v>
      </c>
      <c r="B61" t="str">
        <f>E61&amp;"C"&amp;F61</f>
        <v>RK4Cd</v>
      </c>
      <c r="C61" t="s">
        <v>23</v>
      </c>
      <c r="D61" t="s">
        <v>301</v>
      </c>
      <c r="E61" t="s">
        <v>152</v>
      </c>
      <c r="F61" t="s">
        <v>221</v>
      </c>
      <c r="G61" s="7">
        <v>4.9000000000000004</v>
      </c>
      <c r="H61" s="7">
        <v>4.16</v>
      </c>
      <c r="I61" s="7">
        <v>15.102040816326534</v>
      </c>
      <c r="J61">
        <v>1.6404000000000001</v>
      </c>
      <c r="K61">
        <v>1.0163</v>
      </c>
      <c r="L61">
        <v>1.0170999999999999</v>
      </c>
      <c r="M61">
        <f t="shared" si="0"/>
        <v>38.045598634479397</v>
      </c>
      <c r="N61">
        <f t="shared" si="1"/>
        <v>37.996830041453308</v>
      </c>
      <c r="O61">
        <v>38.021214337966356</v>
      </c>
    </row>
    <row r="62" spans="1:15" x14ac:dyDescent="0.2">
      <c r="A62" t="s">
        <v>181</v>
      </c>
      <c r="B62" t="str">
        <f>E62&amp;"E"&amp;F62</f>
        <v>RK4Ea</v>
      </c>
      <c r="C62" t="s">
        <v>23</v>
      </c>
      <c r="D62" t="s">
        <v>302</v>
      </c>
      <c r="E62" t="s">
        <v>152</v>
      </c>
      <c r="F62" t="s">
        <v>134</v>
      </c>
      <c r="G62" s="7">
        <v>5.9</v>
      </c>
      <c r="H62" s="7">
        <v>4.83</v>
      </c>
      <c r="I62" s="7">
        <v>18.135593220338986</v>
      </c>
      <c r="J62">
        <v>1.6404000000000001</v>
      </c>
      <c r="K62">
        <v>0.62290000000000001</v>
      </c>
      <c r="L62">
        <v>0.76419999999999999</v>
      </c>
      <c r="M62">
        <f t="shared" si="0"/>
        <v>62.027554255059748</v>
      </c>
      <c r="N62">
        <f t="shared" si="1"/>
        <v>53.413801511826385</v>
      </c>
      <c r="O62">
        <v>57.720677883443066</v>
      </c>
    </row>
    <row r="63" spans="1:15" x14ac:dyDescent="0.2">
      <c r="A63" t="s">
        <v>181</v>
      </c>
      <c r="B63" t="s">
        <v>288</v>
      </c>
      <c r="C63" t="s">
        <v>23</v>
      </c>
      <c r="D63" t="s">
        <v>302</v>
      </c>
      <c r="E63" t="s">
        <v>152</v>
      </c>
      <c r="F63" t="s">
        <v>219</v>
      </c>
      <c r="G63" s="7">
        <v>4.7</v>
      </c>
      <c r="H63" s="7">
        <v>3.76</v>
      </c>
      <c r="I63" s="7">
        <v>20.000000000000007</v>
      </c>
      <c r="J63">
        <v>1.6404000000000001</v>
      </c>
      <c r="K63">
        <v>1.0364</v>
      </c>
      <c r="L63">
        <v>0.57389999999999997</v>
      </c>
      <c r="M63">
        <f t="shared" si="0"/>
        <v>36.820287734698859</v>
      </c>
      <c r="N63">
        <f t="shared" si="1"/>
        <v>65.014630577907823</v>
      </c>
      <c r="O63">
        <v>50.917459156303337</v>
      </c>
    </row>
    <row r="64" spans="1:15" x14ac:dyDescent="0.2">
      <c r="A64" t="s">
        <v>181</v>
      </c>
      <c r="B64" t="str">
        <f>E64&amp;"E"&amp;F64</f>
        <v>RK4Ec</v>
      </c>
      <c r="C64" t="s">
        <v>23</v>
      </c>
      <c r="D64" t="s">
        <v>302</v>
      </c>
      <c r="E64" t="s">
        <v>152</v>
      </c>
      <c r="F64" t="s">
        <v>220</v>
      </c>
      <c r="G64" s="7">
        <v>5.5</v>
      </c>
      <c r="H64" s="7">
        <v>3.88</v>
      </c>
      <c r="I64" s="7">
        <v>29.454545454545457</v>
      </c>
      <c r="J64">
        <v>1.6404000000000001</v>
      </c>
      <c r="K64">
        <v>0.83750000000000002</v>
      </c>
      <c r="L64">
        <v>1.0604</v>
      </c>
      <c r="M64">
        <f t="shared" si="0"/>
        <v>48.945379175810778</v>
      </c>
      <c r="N64">
        <f t="shared" si="1"/>
        <v>35.357229943916117</v>
      </c>
      <c r="O64">
        <v>42.151304559863448</v>
      </c>
    </row>
    <row r="65" spans="1:15" x14ac:dyDescent="0.2">
      <c r="A65" t="s">
        <v>181</v>
      </c>
      <c r="B65" t="str">
        <f>E65&amp;"E"&amp;F65</f>
        <v>RK4Ed</v>
      </c>
      <c r="C65" t="s">
        <v>23</v>
      </c>
      <c r="D65" t="s">
        <v>302</v>
      </c>
      <c r="E65" t="s">
        <v>152</v>
      </c>
      <c r="F65" t="s">
        <v>221</v>
      </c>
      <c r="G65" s="7">
        <v>4.9000000000000004</v>
      </c>
      <c r="H65" s="7">
        <v>3.57</v>
      </c>
      <c r="I65" s="7">
        <v>27.142857142857153</v>
      </c>
      <c r="J65">
        <v>1.6404000000000001</v>
      </c>
      <c r="K65">
        <v>0.83620000000000005</v>
      </c>
      <c r="L65">
        <v>0.86419999999999997</v>
      </c>
      <c r="M65">
        <f t="shared" si="0"/>
        <v>49.024628139478175</v>
      </c>
      <c r="N65">
        <f t="shared" si="1"/>
        <v>47.317727383564986</v>
      </c>
      <c r="O65">
        <v>48.171177761521577</v>
      </c>
    </row>
  </sheetData>
  <sortState xmlns:xlrd2="http://schemas.microsoft.com/office/spreadsheetml/2017/richdata2" ref="A2:L65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04B1-C9CC-49AF-AD0E-CFDA74D4B0B3}">
  <dimension ref="A1:K35"/>
  <sheetViews>
    <sheetView workbookViewId="0">
      <selection activeCell="K37" sqref="K37"/>
    </sheetView>
  </sheetViews>
  <sheetFormatPr baseColWidth="10" defaultColWidth="8.83203125" defaultRowHeight="15" x14ac:dyDescent="0.2"/>
  <cols>
    <col min="5" max="5" width="9.1640625" style="8"/>
  </cols>
  <sheetData>
    <row r="1" spans="1:10" x14ac:dyDescent="0.2">
      <c r="A1" t="s">
        <v>256</v>
      </c>
      <c r="B1" t="s">
        <v>21</v>
      </c>
      <c r="C1" t="s">
        <v>153</v>
      </c>
      <c r="D1" t="s">
        <v>43</v>
      </c>
      <c r="E1" s="8" t="s">
        <v>261</v>
      </c>
      <c r="F1" t="s">
        <v>154</v>
      </c>
      <c r="G1" t="s">
        <v>155</v>
      </c>
      <c r="H1" t="s">
        <v>156</v>
      </c>
      <c r="I1" t="s">
        <v>139</v>
      </c>
      <c r="J1" t="s">
        <v>696</v>
      </c>
    </row>
    <row r="2" spans="1:10" x14ac:dyDescent="0.2">
      <c r="A2" t="s">
        <v>25</v>
      </c>
      <c r="B2" t="s">
        <v>157</v>
      </c>
      <c r="C2" t="s">
        <v>158</v>
      </c>
      <c r="D2" s="11">
        <v>42795</v>
      </c>
      <c r="E2" s="8">
        <v>5</v>
      </c>
      <c r="F2">
        <v>4.82</v>
      </c>
      <c r="G2">
        <v>4.84</v>
      </c>
      <c r="H2">
        <v>4.8099999999999996</v>
      </c>
    </row>
    <row r="3" spans="1:10" x14ac:dyDescent="0.2">
      <c r="A3" t="s">
        <v>25</v>
      </c>
      <c r="B3" t="s">
        <v>157</v>
      </c>
      <c r="C3" t="s">
        <v>158</v>
      </c>
      <c r="D3" s="11">
        <v>42795</v>
      </c>
      <c r="E3" s="8">
        <v>5</v>
      </c>
      <c r="F3">
        <v>4.8499999999999996</v>
      </c>
      <c r="G3">
        <v>4.8499999999999996</v>
      </c>
      <c r="H3">
        <v>4.83</v>
      </c>
    </row>
    <row r="4" spans="1:10" x14ac:dyDescent="0.2">
      <c r="A4" t="s">
        <v>25</v>
      </c>
      <c r="B4" t="s">
        <v>159</v>
      </c>
      <c r="C4" t="s">
        <v>158</v>
      </c>
      <c r="D4" s="11">
        <v>42795</v>
      </c>
      <c r="E4" s="8">
        <v>5</v>
      </c>
      <c r="F4">
        <v>4.84</v>
      </c>
      <c r="G4">
        <v>4.84</v>
      </c>
      <c r="H4">
        <v>4.87</v>
      </c>
    </row>
    <row r="5" spans="1:10" x14ac:dyDescent="0.2">
      <c r="A5" t="s">
        <v>25</v>
      </c>
      <c r="B5" t="s">
        <v>159</v>
      </c>
      <c r="C5" t="s">
        <v>158</v>
      </c>
      <c r="D5" s="11">
        <v>42795</v>
      </c>
      <c r="E5" s="8">
        <v>5</v>
      </c>
      <c r="F5">
        <v>4.93</v>
      </c>
      <c r="G5">
        <v>4.93</v>
      </c>
      <c r="H5">
        <v>4.93</v>
      </c>
    </row>
    <row r="6" spans="1:10" x14ac:dyDescent="0.2">
      <c r="A6" t="s">
        <v>25</v>
      </c>
      <c r="B6" t="s">
        <v>160</v>
      </c>
      <c r="C6" t="s">
        <v>161</v>
      </c>
      <c r="D6" s="11">
        <v>42795</v>
      </c>
      <c r="E6" s="8">
        <v>5</v>
      </c>
      <c r="F6">
        <v>4.84</v>
      </c>
      <c r="G6">
        <v>4.8499999999999996</v>
      </c>
      <c r="H6">
        <v>4.84</v>
      </c>
    </row>
    <row r="7" spans="1:10" x14ac:dyDescent="0.2">
      <c r="A7" t="s">
        <v>25</v>
      </c>
      <c r="B7" t="s">
        <v>160</v>
      </c>
      <c r="C7" t="s">
        <v>161</v>
      </c>
      <c r="D7" s="11">
        <v>42795</v>
      </c>
      <c r="E7" s="8">
        <v>5</v>
      </c>
      <c r="F7">
        <v>4.8600000000000003</v>
      </c>
      <c r="G7">
        <v>4.87</v>
      </c>
      <c r="H7">
        <v>4.8600000000000003</v>
      </c>
    </row>
    <row r="8" spans="1:10" x14ac:dyDescent="0.2">
      <c r="A8" t="s">
        <v>25</v>
      </c>
      <c r="B8" t="s">
        <v>162</v>
      </c>
      <c r="C8" t="s">
        <v>158</v>
      </c>
      <c r="D8" s="11">
        <v>42795</v>
      </c>
      <c r="E8" s="8">
        <v>5</v>
      </c>
      <c r="F8">
        <v>4.75</v>
      </c>
      <c r="G8">
        <v>4.74</v>
      </c>
      <c r="H8">
        <v>4.6900000000000004</v>
      </c>
    </row>
    <row r="9" spans="1:10" x14ac:dyDescent="0.2">
      <c r="A9" t="s">
        <v>25</v>
      </c>
      <c r="B9" t="s">
        <v>162</v>
      </c>
      <c r="C9" t="s">
        <v>158</v>
      </c>
      <c r="D9" s="11">
        <v>42795</v>
      </c>
      <c r="E9" s="8">
        <v>5</v>
      </c>
      <c r="F9">
        <v>4.71</v>
      </c>
      <c r="G9">
        <v>4.72</v>
      </c>
      <c r="H9">
        <v>4.74</v>
      </c>
    </row>
    <row r="10" spans="1:10" x14ac:dyDescent="0.2">
      <c r="A10" t="s">
        <v>25</v>
      </c>
      <c r="B10" t="s">
        <v>163</v>
      </c>
      <c r="C10" t="s">
        <v>161</v>
      </c>
      <c r="D10" s="11">
        <v>42795</v>
      </c>
      <c r="E10" s="8">
        <v>5</v>
      </c>
      <c r="F10">
        <v>4.8600000000000003</v>
      </c>
      <c r="G10">
        <v>4.8600000000000003</v>
      </c>
      <c r="H10">
        <v>4.8899999999999997</v>
      </c>
    </row>
    <row r="11" spans="1:10" x14ac:dyDescent="0.2">
      <c r="A11" t="s">
        <v>25</v>
      </c>
      <c r="B11" t="s">
        <v>163</v>
      </c>
      <c r="C11" t="s">
        <v>161</v>
      </c>
      <c r="D11" s="11">
        <v>42795</v>
      </c>
      <c r="E11" s="8">
        <v>5</v>
      </c>
      <c r="F11">
        <v>4.87</v>
      </c>
      <c r="G11">
        <v>4.87</v>
      </c>
      <c r="H11">
        <v>4.88</v>
      </c>
    </row>
    <row r="12" spans="1:10" x14ac:dyDescent="0.2">
      <c r="A12" t="s">
        <v>25</v>
      </c>
      <c r="B12" t="s">
        <v>164</v>
      </c>
      <c r="C12" t="s">
        <v>158</v>
      </c>
      <c r="D12" s="11">
        <v>42795</v>
      </c>
      <c r="E12" s="8">
        <v>5</v>
      </c>
      <c r="F12">
        <v>4.79</v>
      </c>
      <c r="G12">
        <v>4.75</v>
      </c>
      <c r="H12">
        <v>4.82</v>
      </c>
    </row>
    <row r="13" spans="1:10" x14ac:dyDescent="0.2">
      <c r="A13" t="s">
        <v>25</v>
      </c>
      <c r="B13" t="s">
        <v>164</v>
      </c>
      <c r="C13" t="s">
        <v>158</v>
      </c>
      <c r="D13" s="11">
        <v>42795</v>
      </c>
      <c r="E13" s="8">
        <v>5</v>
      </c>
      <c r="F13">
        <v>4.7300000000000004</v>
      </c>
      <c r="G13">
        <v>4.74</v>
      </c>
      <c r="H13">
        <v>4.75</v>
      </c>
    </row>
    <row r="14" spans="1:10" x14ac:dyDescent="0.2">
      <c r="A14" t="s">
        <v>25</v>
      </c>
      <c r="B14" t="s">
        <v>163</v>
      </c>
      <c r="C14" t="s">
        <v>158</v>
      </c>
      <c r="D14" s="11">
        <v>42795</v>
      </c>
      <c r="E14" s="8">
        <v>5</v>
      </c>
      <c r="F14">
        <v>4.8600000000000003</v>
      </c>
      <c r="G14">
        <v>4.87</v>
      </c>
      <c r="H14">
        <v>4.87</v>
      </c>
    </row>
    <row r="15" spans="1:10" x14ac:dyDescent="0.2">
      <c r="A15" t="s">
        <v>25</v>
      </c>
      <c r="B15" t="s">
        <v>163</v>
      </c>
      <c r="C15" t="s">
        <v>158</v>
      </c>
      <c r="D15" s="11">
        <v>42795</v>
      </c>
      <c r="E15" s="8">
        <v>5</v>
      </c>
      <c r="F15">
        <v>4.83</v>
      </c>
      <c r="G15">
        <v>4.8099999999999996</v>
      </c>
      <c r="H15">
        <v>4.83</v>
      </c>
    </row>
    <row r="16" spans="1:10" x14ac:dyDescent="0.2">
      <c r="A16" t="s">
        <v>25</v>
      </c>
      <c r="B16" t="s">
        <v>157</v>
      </c>
      <c r="C16" t="s">
        <v>161</v>
      </c>
      <c r="D16" s="11">
        <v>42795</v>
      </c>
      <c r="E16" s="8">
        <v>5</v>
      </c>
      <c r="F16">
        <v>4.92</v>
      </c>
      <c r="G16">
        <v>4.92</v>
      </c>
      <c r="H16">
        <v>4.92</v>
      </c>
    </row>
    <row r="17" spans="1:11" x14ac:dyDescent="0.2">
      <c r="A17" t="s">
        <v>25</v>
      </c>
      <c r="B17" t="s">
        <v>157</v>
      </c>
      <c r="C17" t="s">
        <v>161</v>
      </c>
      <c r="D17" s="11">
        <v>42795</v>
      </c>
      <c r="E17" s="8">
        <v>5</v>
      </c>
      <c r="F17">
        <v>4.8899999999999997</v>
      </c>
      <c r="G17">
        <v>4.8899999999999997</v>
      </c>
      <c r="H17">
        <v>4.8899999999999997</v>
      </c>
    </row>
    <row r="18" spans="1:11" x14ac:dyDescent="0.2">
      <c r="A18" t="s">
        <v>25</v>
      </c>
      <c r="B18" t="s">
        <v>165</v>
      </c>
      <c r="C18" t="s">
        <v>161</v>
      </c>
      <c r="D18" s="11">
        <v>42795</v>
      </c>
      <c r="E18" s="8">
        <v>5</v>
      </c>
      <c r="F18">
        <v>4.78</v>
      </c>
      <c r="G18">
        <v>4.76</v>
      </c>
      <c r="H18">
        <v>4.75</v>
      </c>
    </row>
    <row r="19" spans="1:11" x14ac:dyDescent="0.2">
      <c r="A19" t="s">
        <v>25</v>
      </c>
      <c r="B19" t="s">
        <v>165</v>
      </c>
      <c r="C19" t="s">
        <v>161</v>
      </c>
      <c r="D19" s="11">
        <v>42795</v>
      </c>
      <c r="E19" s="8">
        <v>5</v>
      </c>
      <c r="F19">
        <v>4.88</v>
      </c>
      <c r="G19">
        <v>4.87</v>
      </c>
      <c r="H19">
        <v>4.88</v>
      </c>
    </row>
    <row r="20" spans="1:11" x14ac:dyDescent="0.2">
      <c r="A20" t="s">
        <v>25</v>
      </c>
      <c r="B20" t="s">
        <v>166</v>
      </c>
      <c r="C20" t="s">
        <v>158</v>
      </c>
      <c r="D20" s="11">
        <v>42795</v>
      </c>
      <c r="E20" s="8">
        <v>5</v>
      </c>
      <c r="F20">
        <v>4.79</v>
      </c>
      <c r="G20">
        <v>4.78</v>
      </c>
      <c r="H20">
        <v>4.79</v>
      </c>
    </row>
    <row r="21" spans="1:11" x14ac:dyDescent="0.2">
      <c r="A21" t="s">
        <v>25</v>
      </c>
      <c r="B21" t="s">
        <v>166</v>
      </c>
      <c r="C21" t="s">
        <v>158</v>
      </c>
      <c r="D21" s="11">
        <v>42795</v>
      </c>
      <c r="E21" s="8">
        <v>5</v>
      </c>
      <c r="F21">
        <v>4.8099999999999996</v>
      </c>
      <c r="G21">
        <v>4.82</v>
      </c>
      <c r="H21">
        <v>4.82</v>
      </c>
    </row>
    <row r="22" spans="1:11" x14ac:dyDescent="0.2">
      <c r="A22" t="s">
        <v>25</v>
      </c>
      <c r="B22" t="s">
        <v>258</v>
      </c>
      <c r="C22" t="s">
        <v>111</v>
      </c>
      <c r="D22" s="11">
        <v>42795</v>
      </c>
      <c r="E22" s="8">
        <v>5</v>
      </c>
      <c r="F22">
        <v>2.25</v>
      </c>
      <c r="G22">
        <v>2.1</v>
      </c>
      <c r="H22">
        <v>1.21</v>
      </c>
    </row>
    <row r="23" spans="1:11" x14ac:dyDescent="0.2">
      <c r="A23" t="s">
        <v>257</v>
      </c>
      <c r="B23" t="s">
        <v>258</v>
      </c>
      <c r="C23" t="s">
        <v>111</v>
      </c>
      <c r="D23" s="11">
        <v>43009</v>
      </c>
      <c r="E23" s="10">
        <v>3.6179999999999999</v>
      </c>
      <c r="F23" s="10">
        <v>1.1000000000000001</v>
      </c>
      <c r="I23" s="10">
        <f>E23-F23</f>
        <v>2.5179999999999998</v>
      </c>
      <c r="J23">
        <f>I23/E23</f>
        <v>0.69596462133775561</v>
      </c>
    </row>
    <row r="24" spans="1:11" x14ac:dyDescent="0.2">
      <c r="A24" t="s">
        <v>257</v>
      </c>
      <c r="B24" t="s">
        <v>259</v>
      </c>
      <c r="C24" t="s">
        <v>111</v>
      </c>
      <c r="D24" s="11">
        <v>43009</v>
      </c>
      <c r="E24" s="10">
        <v>3.6070000000000002</v>
      </c>
      <c r="F24" s="10">
        <v>1.1299999999999999</v>
      </c>
      <c r="I24" s="10">
        <f>E24-F24</f>
        <v>2.4770000000000003</v>
      </c>
      <c r="J24">
        <f>I24/E24</f>
        <v>0.68672026614915449</v>
      </c>
    </row>
    <row r="25" spans="1:11" x14ac:dyDescent="0.2">
      <c r="A25" t="s">
        <v>257</v>
      </c>
      <c r="B25" t="s">
        <v>260</v>
      </c>
      <c r="C25" t="s">
        <v>111</v>
      </c>
      <c r="D25" s="11">
        <v>43009</v>
      </c>
      <c r="E25" s="10">
        <v>5.3090000000000002</v>
      </c>
      <c r="F25" s="10">
        <v>1.6259999999999999</v>
      </c>
      <c r="I25" s="10">
        <f>E25-F25</f>
        <v>3.6830000000000003</v>
      </c>
      <c r="J25">
        <f>I25/E25</f>
        <v>0.69372763232247125</v>
      </c>
    </row>
    <row r="26" spans="1:11" x14ac:dyDescent="0.2">
      <c r="A26" t="s">
        <v>257</v>
      </c>
      <c r="B26" t="s">
        <v>262</v>
      </c>
      <c r="C26" s="9" t="s">
        <v>158</v>
      </c>
      <c r="D26" s="11">
        <v>43009</v>
      </c>
      <c r="E26" s="8">
        <v>5</v>
      </c>
      <c r="F26" s="10">
        <v>4.016</v>
      </c>
      <c r="G26" s="10">
        <v>4.0510000000000002</v>
      </c>
      <c r="H26" s="10">
        <v>4.0190000000000001</v>
      </c>
      <c r="J26">
        <f>AVERAGE(J23:J25)</f>
        <v>0.69213750660312712</v>
      </c>
      <c r="K26" t="s">
        <v>697</v>
      </c>
    </row>
    <row r="27" spans="1:11" x14ac:dyDescent="0.2">
      <c r="A27" t="s">
        <v>257</v>
      </c>
      <c r="B27" t="s">
        <v>263</v>
      </c>
      <c r="C27" s="9" t="s">
        <v>158</v>
      </c>
      <c r="D27" s="11">
        <v>43009</v>
      </c>
      <c r="E27" s="8">
        <v>5</v>
      </c>
      <c r="F27" s="10">
        <v>4.8949999999999996</v>
      </c>
      <c r="G27" s="10">
        <v>4.9009999999999998</v>
      </c>
      <c r="H27" s="10">
        <v>4.8929999999999998</v>
      </c>
    </row>
    <row r="28" spans="1:11" x14ac:dyDescent="0.2">
      <c r="A28" t="s">
        <v>257</v>
      </c>
      <c r="B28" t="s">
        <v>264</v>
      </c>
      <c r="C28" s="9" t="s">
        <v>158</v>
      </c>
      <c r="D28" s="11">
        <v>43009</v>
      </c>
      <c r="E28" s="8">
        <v>5</v>
      </c>
      <c r="F28" s="10">
        <v>4.8</v>
      </c>
      <c r="G28" s="10">
        <v>4.7859999999999996</v>
      </c>
      <c r="H28" s="10">
        <v>4.7850000000000001</v>
      </c>
    </row>
    <row r="29" spans="1:11" x14ac:dyDescent="0.2">
      <c r="A29" t="s">
        <v>257</v>
      </c>
      <c r="B29" t="s">
        <v>265</v>
      </c>
      <c r="C29" s="9" t="s">
        <v>161</v>
      </c>
      <c r="D29" s="11">
        <v>43009</v>
      </c>
      <c r="E29" s="8">
        <v>5</v>
      </c>
      <c r="F29" s="10">
        <v>4.883</v>
      </c>
      <c r="G29" s="10">
        <v>4.819</v>
      </c>
      <c r="H29" s="10">
        <v>4.806</v>
      </c>
    </row>
    <row r="30" spans="1:11" x14ac:dyDescent="0.2">
      <c r="A30" t="s">
        <v>257</v>
      </c>
      <c r="B30" t="s">
        <v>266</v>
      </c>
      <c r="C30" s="9" t="s">
        <v>161</v>
      </c>
      <c r="D30" s="11">
        <v>43009</v>
      </c>
      <c r="E30" s="8">
        <v>5</v>
      </c>
      <c r="F30" s="10">
        <v>3.7290000000000001</v>
      </c>
      <c r="G30" s="10">
        <v>3.73</v>
      </c>
      <c r="H30" s="10">
        <v>3.718</v>
      </c>
    </row>
    <row r="31" spans="1:11" x14ac:dyDescent="0.2">
      <c r="A31" t="s">
        <v>257</v>
      </c>
      <c r="B31" t="s">
        <v>267</v>
      </c>
      <c r="C31" s="9" t="s">
        <v>161</v>
      </c>
      <c r="D31" s="11">
        <v>43009</v>
      </c>
      <c r="E31" s="8">
        <v>5</v>
      </c>
      <c r="F31" s="10">
        <v>4.3220000000000001</v>
      </c>
      <c r="G31" s="10">
        <v>4.25</v>
      </c>
      <c r="H31" s="10">
        <v>4.2709999999999999</v>
      </c>
    </row>
    <row r="32" spans="1:11" x14ac:dyDescent="0.2">
      <c r="A32" t="s">
        <v>257</v>
      </c>
      <c r="B32" t="s">
        <v>268</v>
      </c>
      <c r="C32" s="9" t="s">
        <v>161</v>
      </c>
      <c r="D32" s="11">
        <v>43009</v>
      </c>
      <c r="E32" s="8">
        <v>5</v>
      </c>
      <c r="F32" s="10">
        <v>3.9510000000000001</v>
      </c>
      <c r="G32" s="10">
        <v>4.0289999999999999</v>
      </c>
      <c r="H32" s="10">
        <v>4.0350000000000001</v>
      </c>
    </row>
    <row r="33" spans="1:8" x14ac:dyDescent="0.2">
      <c r="A33" t="s">
        <v>257</v>
      </c>
      <c r="B33" t="s">
        <v>269</v>
      </c>
      <c r="C33" s="9" t="s">
        <v>158</v>
      </c>
      <c r="D33" s="11">
        <v>43009</v>
      </c>
      <c r="E33" s="8">
        <v>5</v>
      </c>
      <c r="F33" s="10">
        <v>4.8819999999999997</v>
      </c>
      <c r="G33" s="10">
        <v>4.92</v>
      </c>
      <c r="H33" s="10">
        <v>4.9039999999999999</v>
      </c>
    </row>
    <row r="34" spans="1:8" x14ac:dyDescent="0.2">
      <c r="A34" t="s">
        <v>257</v>
      </c>
      <c r="B34" t="s">
        <v>270</v>
      </c>
      <c r="C34" s="9" t="s">
        <v>161</v>
      </c>
      <c r="D34" s="11">
        <v>43009</v>
      </c>
      <c r="E34" s="8">
        <v>5</v>
      </c>
      <c r="F34" s="10">
        <v>4.9210000000000003</v>
      </c>
      <c r="G34" s="10">
        <v>4.9009999999999998</v>
      </c>
      <c r="H34" s="10">
        <v>4.8490000000000002</v>
      </c>
    </row>
    <row r="35" spans="1:8" x14ac:dyDescent="0.2">
      <c r="A35" t="s">
        <v>25</v>
      </c>
      <c r="B35" t="s">
        <v>164</v>
      </c>
      <c r="C35" s="9" t="s">
        <v>158</v>
      </c>
      <c r="D35" s="11">
        <v>43009</v>
      </c>
      <c r="E35" s="8">
        <v>5</v>
      </c>
      <c r="F35" s="10">
        <v>4.7329999999999997</v>
      </c>
      <c r="G35" s="10">
        <v>4.7210000000000001</v>
      </c>
      <c r="H35" s="10">
        <v>4.7160000000000002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E3FB-37C3-4102-AF6F-CFE0685E4854}">
  <dimension ref="A1:Y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baseColWidth="10" defaultColWidth="8.83203125" defaultRowHeight="15" x14ac:dyDescent="0.2"/>
  <cols>
    <col min="3" max="11" width="4.83203125" bestFit="1" customWidth="1"/>
    <col min="12" max="17" width="5.83203125" bestFit="1" customWidth="1"/>
    <col min="18" max="18" width="5.83203125" customWidth="1"/>
    <col min="24" max="24" width="10.83203125" bestFit="1" customWidth="1"/>
  </cols>
  <sheetData>
    <row r="1" spans="1:25" x14ac:dyDescent="0.2">
      <c r="A1" t="s">
        <v>327</v>
      </c>
      <c r="B1" t="s">
        <v>328</v>
      </c>
      <c r="C1" t="s">
        <v>45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425</v>
      </c>
      <c r="S1" t="s">
        <v>330</v>
      </c>
      <c r="T1" t="s">
        <v>329</v>
      </c>
      <c r="U1" t="s">
        <v>331</v>
      </c>
      <c r="V1" t="s">
        <v>332</v>
      </c>
      <c r="W1" t="s">
        <v>333</v>
      </c>
      <c r="X1" t="s">
        <v>334</v>
      </c>
      <c r="Y1" t="s">
        <v>426</v>
      </c>
    </row>
    <row r="2" spans="1:25" x14ac:dyDescent="0.2">
      <c r="A2" t="s">
        <v>366</v>
      </c>
      <c r="B2">
        <v>146</v>
      </c>
      <c r="C2">
        <v>29</v>
      </c>
      <c r="D2">
        <v>30</v>
      </c>
      <c r="E2">
        <v>25</v>
      </c>
      <c r="F2">
        <v>33</v>
      </c>
      <c r="G2">
        <v>28</v>
      </c>
      <c r="H2">
        <v>33</v>
      </c>
      <c r="I2">
        <v>38</v>
      </c>
      <c r="J2">
        <v>28</v>
      </c>
      <c r="K2">
        <v>32</v>
      </c>
      <c r="L2">
        <v>33</v>
      </c>
      <c r="M2">
        <v>14</v>
      </c>
      <c r="N2">
        <v>26</v>
      </c>
      <c r="O2">
        <v>36</v>
      </c>
      <c r="P2">
        <v>32</v>
      </c>
      <c r="Q2">
        <v>42</v>
      </c>
      <c r="R2">
        <v>30.6</v>
      </c>
      <c r="S2">
        <v>2</v>
      </c>
      <c r="T2">
        <v>19.600000000000001</v>
      </c>
      <c r="U2">
        <v>26.07</v>
      </c>
      <c r="X2">
        <f t="shared" ref="X2:X7" si="0">SUM(T2:W2)</f>
        <v>45.67</v>
      </c>
    </row>
    <row r="3" spans="1:25" x14ac:dyDescent="0.2">
      <c r="A3" t="s">
        <v>343</v>
      </c>
      <c r="B3">
        <v>101</v>
      </c>
      <c r="C3">
        <v>8</v>
      </c>
      <c r="D3">
        <v>28</v>
      </c>
      <c r="E3">
        <v>45</v>
      </c>
      <c r="F3">
        <v>35</v>
      </c>
      <c r="G3">
        <v>29</v>
      </c>
      <c r="H3">
        <v>12</v>
      </c>
      <c r="I3">
        <v>16</v>
      </c>
      <c r="J3">
        <v>16</v>
      </c>
      <c r="K3">
        <v>48</v>
      </c>
      <c r="L3">
        <v>19</v>
      </c>
      <c r="M3">
        <v>21</v>
      </c>
      <c r="N3">
        <v>18</v>
      </c>
      <c r="O3">
        <v>27</v>
      </c>
      <c r="P3">
        <v>17</v>
      </c>
      <c r="Q3">
        <v>20</v>
      </c>
      <c r="R3">
        <v>23.933333333333334</v>
      </c>
      <c r="S3">
        <v>2</v>
      </c>
      <c r="T3">
        <v>56.27</v>
      </c>
      <c r="U3">
        <v>24.71</v>
      </c>
      <c r="X3">
        <f t="shared" si="0"/>
        <v>80.98</v>
      </c>
    </row>
    <row r="4" spans="1:25" x14ac:dyDescent="0.2">
      <c r="A4" t="s">
        <v>357</v>
      </c>
      <c r="B4">
        <v>87</v>
      </c>
      <c r="C4">
        <v>9</v>
      </c>
      <c r="D4">
        <v>6</v>
      </c>
      <c r="E4">
        <v>17</v>
      </c>
      <c r="F4">
        <v>14</v>
      </c>
      <c r="G4">
        <v>18</v>
      </c>
      <c r="H4">
        <v>20</v>
      </c>
      <c r="I4">
        <v>16</v>
      </c>
      <c r="J4">
        <v>26</v>
      </c>
      <c r="K4">
        <v>22</v>
      </c>
      <c r="L4">
        <v>15</v>
      </c>
      <c r="M4">
        <v>23</v>
      </c>
      <c r="N4">
        <v>26</v>
      </c>
      <c r="O4">
        <v>13</v>
      </c>
      <c r="P4">
        <v>15</v>
      </c>
      <c r="Q4">
        <v>19</v>
      </c>
      <c r="R4">
        <v>17.266666666666666</v>
      </c>
      <c r="S4">
        <v>1</v>
      </c>
      <c r="T4">
        <v>18.77</v>
      </c>
      <c r="X4">
        <f t="shared" si="0"/>
        <v>18.77</v>
      </c>
    </row>
    <row r="5" spans="1:25" x14ac:dyDescent="0.2">
      <c r="A5" t="s">
        <v>351</v>
      </c>
      <c r="B5">
        <v>86</v>
      </c>
      <c r="C5">
        <v>18</v>
      </c>
      <c r="D5">
        <v>13</v>
      </c>
      <c r="E5">
        <v>6</v>
      </c>
      <c r="F5">
        <v>11</v>
      </c>
      <c r="G5">
        <v>14</v>
      </c>
      <c r="H5">
        <v>3</v>
      </c>
      <c r="I5">
        <v>8</v>
      </c>
      <c r="J5">
        <v>25</v>
      </c>
      <c r="K5">
        <v>21</v>
      </c>
      <c r="L5">
        <v>6</v>
      </c>
      <c r="M5">
        <v>25</v>
      </c>
      <c r="N5">
        <v>23</v>
      </c>
      <c r="O5">
        <v>12</v>
      </c>
      <c r="P5">
        <v>24</v>
      </c>
      <c r="Q5">
        <v>21</v>
      </c>
      <c r="R5">
        <v>15.333333333333334</v>
      </c>
      <c r="S5">
        <v>1</v>
      </c>
      <c r="T5">
        <v>17.39</v>
      </c>
      <c r="X5">
        <f t="shared" si="0"/>
        <v>17.39</v>
      </c>
    </row>
    <row r="6" spans="1:25" x14ac:dyDescent="0.2">
      <c r="A6" t="s">
        <v>363</v>
      </c>
      <c r="B6">
        <v>85</v>
      </c>
      <c r="C6">
        <v>19</v>
      </c>
      <c r="D6">
        <v>28</v>
      </c>
      <c r="E6">
        <v>20</v>
      </c>
      <c r="F6">
        <v>25</v>
      </c>
      <c r="G6">
        <v>26</v>
      </c>
      <c r="H6">
        <v>34</v>
      </c>
      <c r="I6">
        <v>34</v>
      </c>
      <c r="J6">
        <v>17</v>
      </c>
      <c r="K6">
        <v>29</v>
      </c>
      <c r="L6">
        <v>44</v>
      </c>
      <c r="M6">
        <v>38</v>
      </c>
      <c r="N6">
        <v>34</v>
      </c>
      <c r="O6">
        <v>36</v>
      </c>
      <c r="P6">
        <v>19</v>
      </c>
      <c r="Q6">
        <v>40</v>
      </c>
      <c r="R6">
        <v>29.533333333333335</v>
      </c>
      <c r="S6">
        <v>2</v>
      </c>
      <c r="T6">
        <v>46.65</v>
      </c>
      <c r="U6">
        <v>25.42</v>
      </c>
      <c r="X6">
        <f t="shared" si="0"/>
        <v>72.069999999999993</v>
      </c>
    </row>
    <row r="7" spans="1:25" x14ac:dyDescent="0.2">
      <c r="A7" t="s">
        <v>147</v>
      </c>
      <c r="B7">
        <v>83</v>
      </c>
      <c r="C7">
        <v>37</v>
      </c>
      <c r="D7">
        <v>47</v>
      </c>
      <c r="E7">
        <v>40</v>
      </c>
      <c r="F7">
        <v>25</v>
      </c>
      <c r="G7">
        <v>31</v>
      </c>
      <c r="H7">
        <v>16</v>
      </c>
      <c r="I7">
        <v>35</v>
      </c>
      <c r="J7">
        <v>29</v>
      </c>
      <c r="K7">
        <v>19</v>
      </c>
      <c r="L7">
        <v>18</v>
      </c>
      <c r="M7">
        <v>30</v>
      </c>
      <c r="N7">
        <v>38</v>
      </c>
      <c r="O7">
        <v>35</v>
      </c>
      <c r="P7">
        <v>39</v>
      </c>
      <c r="Q7">
        <v>48</v>
      </c>
      <c r="R7">
        <v>32.466666666666669</v>
      </c>
      <c r="S7">
        <v>3</v>
      </c>
      <c r="T7">
        <v>17.2</v>
      </c>
      <c r="U7">
        <v>25.27</v>
      </c>
      <c r="V7">
        <v>20.190000000000001</v>
      </c>
      <c r="X7">
        <f t="shared" si="0"/>
        <v>62.66</v>
      </c>
    </row>
    <row r="8" spans="1:25" x14ac:dyDescent="0.2">
      <c r="A8" t="s">
        <v>338</v>
      </c>
      <c r="B8">
        <v>81</v>
      </c>
      <c r="C8">
        <v>8</v>
      </c>
      <c r="D8">
        <v>28</v>
      </c>
      <c r="E8">
        <v>45</v>
      </c>
      <c r="F8">
        <v>35</v>
      </c>
      <c r="G8">
        <v>29</v>
      </c>
      <c r="H8">
        <v>12</v>
      </c>
      <c r="I8">
        <v>16</v>
      </c>
      <c r="J8">
        <v>16</v>
      </c>
      <c r="K8">
        <v>48</v>
      </c>
      <c r="L8">
        <v>19</v>
      </c>
      <c r="M8">
        <v>21</v>
      </c>
      <c r="N8">
        <v>18</v>
      </c>
      <c r="O8">
        <v>27</v>
      </c>
      <c r="P8">
        <v>17</v>
      </c>
      <c r="Q8">
        <v>20</v>
      </c>
      <c r="R8">
        <v>23.933333333333334</v>
      </c>
      <c r="S8" s="13">
        <v>2</v>
      </c>
      <c r="T8" s="13">
        <v>23.45</v>
      </c>
      <c r="X8" t="s">
        <v>111</v>
      </c>
      <c r="Y8" t="s">
        <v>427</v>
      </c>
    </row>
    <row r="9" spans="1:25" x14ac:dyDescent="0.2">
      <c r="A9" t="s">
        <v>353</v>
      </c>
      <c r="B9">
        <v>74</v>
      </c>
      <c r="C9">
        <v>11</v>
      </c>
      <c r="D9">
        <v>25</v>
      </c>
      <c r="E9">
        <v>34</v>
      </c>
      <c r="F9">
        <v>23</v>
      </c>
      <c r="G9">
        <v>41</v>
      </c>
      <c r="H9">
        <v>21</v>
      </c>
      <c r="I9">
        <v>22</v>
      </c>
      <c r="J9">
        <v>13</v>
      </c>
      <c r="K9">
        <v>11</v>
      </c>
      <c r="L9">
        <v>33</v>
      </c>
      <c r="M9">
        <v>22</v>
      </c>
      <c r="N9">
        <v>10</v>
      </c>
      <c r="O9">
        <v>14</v>
      </c>
      <c r="P9">
        <v>24</v>
      </c>
      <c r="Q9">
        <v>29</v>
      </c>
      <c r="R9">
        <v>22.2</v>
      </c>
      <c r="S9">
        <v>2</v>
      </c>
      <c r="T9">
        <v>12.57</v>
      </c>
      <c r="U9">
        <v>23.7</v>
      </c>
      <c r="X9">
        <f t="shared" ref="X9:X17" si="1">SUM(T9:W9)</f>
        <v>36.269999999999996</v>
      </c>
    </row>
    <row r="10" spans="1:25" x14ac:dyDescent="0.2">
      <c r="A10" t="s">
        <v>362</v>
      </c>
      <c r="B10">
        <v>70</v>
      </c>
      <c r="C10">
        <v>14</v>
      </c>
      <c r="D10">
        <v>10</v>
      </c>
      <c r="E10">
        <v>10</v>
      </c>
      <c r="F10">
        <v>12</v>
      </c>
      <c r="G10">
        <v>20</v>
      </c>
      <c r="H10">
        <v>8</v>
      </c>
      <c r="I10">
        <v>15</v>
      </c>
      <c r="J10">
        <v>11</v>
      </c>
      <c r="K10">
        <v>12</v>
      </c>
      <c r="L10">
        <v>18</v>
      </c>
      <c r="M10">
        <v>16</v>
      </c>
      <c r="N10">
        <v>11</v>
      </c>
      <c r="O10">
        <v>6</v>
      </c>
      <c r="P10">
        <v>8</v>
      </c>
      <c r="Q10">
        <v>21</v>
      </c>
      <c r="R10">
        <v>12.8</v>
      </c>
      <c r="S10">
        <v>1</v>
      </c>
      <c r="T10">
        <v>12.26</v>
      </c>
      <c r="X10">
        <f t="shared" si="1"/>
        <v>12.26</v>
      </c>
    </row>
    <row r="11" spans="1:25" x14ac:dyDescent="0.2">
      <c r="A11" t="s">
        <v>359</v>
      </c>
      <c r="B11">
        <v>65</v>
      </c>
      <c r="C11">
        <v>40</v>
      </c>
      <c r="D11">
        <v>31</v>
      </c>
      <c r="E11">
        <v>24</v>
      </c>
      <c r="F11">
        <v>29</v>
      </c>
      <c r="G11">
        <v>33</v>
      </c>
      <c r="H11">
        <v>15</v>
      </c>
      <c r="I11">
        <v>25</v>
      </c>
      <c r="J11">
        <v>30</v>
      </c>
      <c r="K11">
        <v>5</v>
      </c>
      <c r="L11">
        <v>10</v>
      </c>
      <c r="M11">
        <v>33</v>
      </c>
      <c r="N11">
        <v>30</v>
      </c>
      <c r="O11">
        <v>40</v>
      </c>
      <c r="P11">
        <v>41</v>
      </c>
      <c r="Q11">
        <v>19</v>
      </c>
      <c r="R11">
        <v>27</v>
      </c>
      <c r="S11">
        <v>2</v>
      </c>
      <c r="T11">
        <v>28.29</v>
      </c>
      <c r="U11">
        <v>15.9</v>
      </c>
      <c r="X11">
        <f t="shared" si="1"/>
        <v>44.19</v>
      </c>
    </row>
    <row r="12" spans="1:25" x14ac:dyDescent="0.2">
      <c r="A12" t="s">
        <v>150</v>
      </c>
      <c r="B12">
        <v>64</v>
      </c>
      <c r="C12">
        <v>4</v>
      </c>
      <c r="D12">
        <v>19</v>
      </c>
      <c r="E12">
        <v>5</v>
      </c>
      <c r="F12">
        <v>15</v>
      </c>
      <c r="G12">
        <v>14</v>
      </c>
      <c r="H12">
        <v>24</v>
      </c>
      <c r="I12">
        <v>18</v>
      </c>
      <c r="J12">
        <v>12</v>
      </c>
      <c r="K12">
        <v>14</v>
      </c>
      <c r="L12">
        <v>14</v>
      </c>
      <c r="M12">
        <v>15</v>
      </c>
      <c r="N12">
        <v>11</v>
      </c>
      <c r="O12">
        <v>14</v>
      </c>
      <c r="P12">
        <v>8</v>
      </c>
      <c r="Q12">
        <v>21</v>
      </c>
      <c r="R12">
        <v>13.866666666666667</v>
      </c>
      <c r="S12">
        <v>1</v>
      </c>
      <c r="T12">
        <v>9.4600000000000009</v>
      </c>
      <c r="X12">
        <f t="shared" si="1"/>
        <v>9.4600000000000009</v>
      </c>
    </row>
    <row r="13" spans="1:25" x14ac:dyDescent="0.2">
      <c r="A13" t="s">
        <v>360</v>
      </c>
      <c r="B13">
        <v>64</v>
      </c>
      <c r="C13">
        <v>25</v>
      </c>
      <c r="D13">
        <v>27</v>
      </c>
      <c r="E13">
        <v>29</v>
      </c>
      <c r="F13">
        <v>15</v>
      </c>
      <c r="G13">
        <v>8</v>
      </c>
      <c r="H13">
        <v>14</v>
      </c>
      <c r="I13">
        <v>11</v>
      </c>
      <c r="J13">
        <v>26</v>
      </c>
      <c r="K13">
        <v>13</v>
      </c>
      <c r="L13">
        <v>25</v>
      </c>
      <c r="M13">
        <v>10</v>
      </c>
      <c r="N13">
        <v>17</v>
      </c>
      <c r="O13">
        <v>29</v>
      </c>
      <c r="P13">
        <v>12</v>
      </c>
      <c r="Q13">
        <v>20</v>
      </c>
      <c r="R13">
        <v>18.733333333333334</v>
      </c>
      <c r="S13">
        <v>1</v>
      </c>
      <c r="T13">
        <v>28.71</v>
      </c>
      <c r="X13">
        <f t="shared" si="1"/>
        <v>28.71</v>
      </c>
    </row>
    <row r="14" spans="1:25" x14ac:dyDescent="0.2">
      <c r="A14" t="s">
        <v>146</v>
      </c>
      <c r="B14">
        <v>52</v>
      </c>
      <c r="C14">
        <v>20</v>
      </c>
      <c r="D14">
        <v>8</v>
      </c>
      <c r="E14">
        <v>18</v>
      </c>
      <c r="F14">
        <v>31</v>
      </c>
      <c r="G14">
        <v>23</v>
      </c>
      <c r="H14">
        <v>24</v>
      </c>
      <c r="I14">
        <v>22</v>
      </c>
      <c r="J14">
        <v>24</v>
      </c>
      <c r="K14">
        <v>10</v>
      </c>
      <c r="L14">
        <v>35</v>
      </c>
      <c r="M14">
        <v>32</v>
      </c>
      <c r="N14">
        <v>15</v>
      </c>
      <c r="O14">
        <v>31</v>
      </c>
      <c r="P14">
        <v>8</v>
      </c>
      <c r="Q14">
        <v>41</v>
      </c>
      <c r="R14">
        <v>22.8</v>
      </c>
      <c r="S14">
        <v>1</v>
      </c>
      <c r="T14">
        <v>36.049999999999997</v>
      </c>
      <c r="X14">
        <f t="shared" si="1"/>
        <v>36.049999999999997</v>
      </c>
    </row>
    <row r="15" spans="1:25" x14ac:dyDescent="0.2">
      <c r="A15" t="s">
        <v>354</v>
      </c>
      <c r="B15">
        <v>52</v>
      </c>
      <c r="C15">
        <v>21</v>
      </c>
      <c r="D15">
        <v>20</v>
      </c>
      <c r="E15">
        <v>17</v>
      </c>
      <c r="F15">
        <v>26</v>
      </c>
      <c r="G15">
        <v>27</v>
      </c>
      <c r="H15">
        <v>30</v>
      </c>
      <c r="I15">
        <v>26</v>
      </c>
      <c r="J15">
        <v>27</v>
      </c>
      <c r="K15">
        <v>8</v>
      </c>
      <c r="L15">
        <v>19</v>
      </c>
      <c r="M15">
        <v>7</v>
      </c>
      <c r="N15">
        <v>12</v>
      </c>
      <c r="O15">
        <v>34</v>
      </c>
      <c r="P15">
        <v>12</v>
      </c>
      <c r="Q15">
        <v>26</v>
      </c>
      <c r="R15">
        <v>20.8</v>
      </c>
      <c r="S15">
        <v>1</v>
      </c>
      <c r="T15">
        <v>28.17</v>
      </c>
      <c r="X15">
        <f t="shared" si="1"/>
        <v>28.17</v>
      </c>
    </row>
    <row r="16" spans="1:25" x14ac:dyDescent="0.2">
      <c r="A16" t="s">
        <v>361</v>
      </c>
      <c r="B16">
        <v>45</v>
      </c>
      <c r="C16">
        <v>4</v>
      </c>
      <c r="D16">
        <v>20</v>
      </c>
      <c r="E16">
        <v>22</v>
      </c>
      <c r="F16">
        <v>12</v>
      </c>
      <c r="G16">
        <v>22</v>
      </c>
      <c r="H16">
        <v>23</v>
      </c>
      <c r="I16">
        <v>8</v>
      </c>
      <c r="J16">
        <v>19</v>
      </c>
      <c r="K16">
        <v>9</v>
      </c>
      <c r="L16">
        <v>19</v>
      </c>
      <c r="M16">
        <v>29</v>
      </c>
      <c r="N16">
        <v>32</v>
      </c>
      <c r="O16">
        <v>14</v>
      </c>
      <c r="P16">
        <v>22</v>
      </c>
      <c r="Q16">
        <v>14</v>
      </c>
      <c r="R16">
        <v>17.933333333333334</v>
      </c>
      <c r="S16">
        <v>1</v>
      </c>
      <c r="T16">
        <v>21.85</v>
      </c>
      <c r="X16">
        <f t="shared" si="1"/>
        <v>21.85</v>
      </c>
    </row>
    <row r="17" spans="1:25" x14ac:dyDescent="0.2">
      <c r="A17" t="s">
        <v>348</v>
      </c>
      <c r="B17">
        <v>44</v>
      </c>
      <c r="C17">
        <v>13</v>
      </c>
      <c r="D17">
        <v>4</v>
      </c>
      <c r="E17">
        <v>29</v>
      </c>
      <c r="F17">
        <v>35</v>
      </c>
      <c r="G17">
        <v>15</v>
      </c>
      <c r="H17">
        <v>12</v>
      </c>
      <c r="I17">
        <v>19</v>
      </c>
      <c r="J17">
        <v>11</v>
      </c>
      <c r="K17">
        <v>9</v>
      </c>
      <c r="L17">
        <v>26</v>
      </c>
      <c r="M17">
        <v>11</v>
      </c>
      <c r="N17">
        <v>14</v>
      </c>
      <c r="O17">
        <v>37</v>
      </c>
      <c r="P17">
        <v>16</v>
      </c>
      <c r="Q17">
        <v>22</v>
      </c>
      <c r="R17">
        <v>18.2</v>
      </c>
      <c r="S17">
        <v>1</v>
      </c>
      <c r="T17">
        <v>18.059999999999999</v>
      </c>
      <c r="X17">
        <f t="shared" si="1"/>
        <v>18.059999999999999</v>
      </c>
    </row>
    <row r="18" spans="1:25" x14ac:dyDescent="0.2">
      <c r="A18" t="s">
        <v>341</v>
      </c>
      <c r="B18">
        <v>42</v>
      </c>
      <c r="C18">
        <v>34</v>
      </c>
      <c r="D18">
        <v>18</v>
      </c>
      <c r="E18">
        <v>20</v>
      </c>
      <c r="F18">
        <v>33</v>
      </c>
      <c r="G18">
        <v>25</v>
      </c>
      <c r="H18">
        <v>20</v>
      </c>
      <c r="I18">
        <v>16</v>
      </c>
      <c r="J18">
        <v>20</v>
      </c>
      <c r="K18">
        <v>21</v>
      </c>
      <c r="L18">
        <v>9</v>
      </c>
      <c r="M18">
        <v>12</v>
      </c>
      <c r="N18">
        <v>19</v>
      </c>
      <c r="O18">
        <v>17</v>
      </c>
      <c r="P18">
        <v>14</v>
      </c>
      <c r="Q18">
        <v>14</v>
      </c>
      <c r="R18">
        <v>19.466666666666665</v>
      </c>
      <c r="S18" s="13">
        <v>1</v>
      </c>
      <c r="T18" s="13">
        <v>22.76</v>
      </c>
      <c r="U18" s="13">
        <v>10.76</v>
      </c>
      <c r="X18" t="s">
        <v>111</v>
      </c>
      <c r="Y18" t="s">
        <v>427</v>
      </c>
    </row>
    <row r="19" spans="1:25" x14ac:dyDescent="0.2">
      <c r="A19" t="s">
        <v>149</v>
      </c>
      <c r="B19">
        <v>42</v>
      </c>
      <c r="C19">
        <v>55</v>
      </c>
      <c r="D19">
        <v>51</v>
      </c>
      <c r="E19">
        <v>42</v>
      </c>
      <c r="F19">
        <v>58</v>
      </c>
      <c r="G19">
        <v>48</v>
      </c>
      <c r="H19">
        <v>48</v>
      </c>
      <c r="I19">
        <v>68</v>
      </c>
      <c r="J19">
        <v>69</v>
      </c>
      <c r="K19">
        <v>44</v>
      </c>
      <c r="L19">
        <v>64</v>
      </c>
      <c r="M19">
        <v>89</v>
      </c>
      <c r="N19">
        <v>74</v>
      </c>
      <c r="O19">
        <v>69</v>
      </c>
      <c r="P19">
        <v>54</v>
      </c>
      <c r="Q19">
        <v>69</v>
      </c>
      <c r="R19">
        <v>60.133333333333333</v>
      </c>
      <c r="S19">
        <v>4</v>
      </c>
      <c r="T19">
        <v>53.31</v>
      </c>
      <c r="U19">
        <v>45.44</v>
      </c>
      <c r="V19">
        <v>45.59</v>
      </c>
      <c r="W19">
        <v>46.56</v>
      </c>
      <c r="X19">
        <f t="shared" ref="X19:X26" si="2">SUM(T19:W19)</f>
        <v>190.9</v>
      </c>
    </row>
    <row r="20" spans="1:25" x14ac:dyDescent="0.2">
      <c r="A20" t="s">
        <v>350</v>
      </c>
      <c r="B20">
        <v>41</v>
      </c>
      <c r="C20">
        <v>23</v>
      </c>
      <c r="D20">
        <v>20</v>
      </c>
      <c r="E20">
        <v>18</v>
      </c>
      <c r="F20">
        <v>12</v>
      </c>
      <c r="G20">
        <v>8</v>
      </c>
      <c r="H20">
        <v>19</v>
      </c>
      <c r="I20">
        <v>13</v>
      </c>
      <c r="J20">
        <v>15</v>
      </c>
      <c r="K20">
        <v>15</v>
      </c>
      <c r="L20">
        <v>7</v>
      </c>
      <c r="M20">
        <v>15</v>
      </c>
      <c r="N20">
        <v>7</v>
      </c>
      <c r="O20">
        <v>12</v>
      </c>
      <c r="P20">
        <v>14</v>
      </c>
      <c r="Q20">
        <v>19</v>
      </c>
      <c r="R20">
        <v>14.466666666666667</v>
      </c>
      <c r="S20">
        <v>1</v>
      </c>
      <c r="T20">
        <v>6.9</v>
      </c>
      <c r="X20">
        <f t="shared" si="2"/>
        <v>6.9</v>
      </c>
    </row>
    <row r="21" spans="1:25" x14ac:dyDescent="0.2">
      <c r="A21" t="s">
        <v>346</v>
      </c>
      <c r="B21">
        <v>39</v>
      </c>
      <c r="C21">
        <v>34</v>
      </c>
      <c r="D21">
        <v>18</v>
      </c>
      <c r="E21">
        <v>20</v>
      </c>
      <c r="F21">
        <v>33</v>
      </c>
      <c r="G21">
        <v>25</v>
      </c>
      <c r="H21">
        <v>20</v>
      </c>
      <c r="I21">
        <v>16</v>
      </c>
      <c r="J21">
        <v>20</v>
      </c>
      <c r="K21">
        <v>21</v>
      </c>
      <c r="L21">
        <v>9</v>
      </c>
      <c r="M21">
        <v>12</v>
      </c>
      <c r="N21">
        <v>19</v>
      </c>
      <c r="O21">
        <v>17</v>
      </c>
      <c r="P21">
        <v>14</v>
      </c>
      <c r="Q21">
        <v>14</v>
      </c>
      <c r="R21">
        <v>19.466666666666665</v>
      </c>
      <c r="S21">
        <v>1</v>
      </c>
      <c r="T21">
        <v>19.47</v>
      </c>
      <c r="X21">
        <f t="shared" si="2"/>
        <v>19.47</v>
      </c>
    </row>
    <row r="22" spans="1:25" x14ac:dyDescent="0.2">
      <c r="A22" t="s">
        <v>349</v>
      </c>
      <c r="B22">
        <v>38</v>
      </c>
      <c r="C22">
        <v>41</v>
      </c>
      <c r="D22">
        <v>37</v>
      </c>
      <c r="E22">
        <v>31</v>
      </c>
      <c r="F22">
        <v>27</v>
      </c>
      <c r="G22">
        <v>21</v>
      </c>
      <c r="H22">
        <v>37</v>
      </c>
      <c r="I22">
        <v>38</v>
      </c>
      <c r="J22">
        <v>32</v>
      </c>
      <c r="K22">
        <v>29</v>
      </c>
      <c r="L22">
        <v>15</v>
      </c>
      <c r="M22">
        <v>38</v>
      </c>
      <c r="N22">
        <v>46</v>
      </c>
      <c r="O22">
        <v>8</v>
      </c>
      <c r="P22">
        <v>13</v>
      </c>
      <c r="Q22">
        <v>29</v>
      </c>
      <c r="R22">
        <v>29.466666666666665</v>
      </c>
      <c r="S22">
        <v>2</v>
      </c>
      <c r="T22">
        <v>24.24</v>
      </c>
      <c r="U22">
        <v>20.41</v>
      </c>
      <c r="X22">
        <f t="shared" si="2"/>
        <v>44.65</v>
      </c>
    </row>
    <row r="23" spans="1:25" x14ac:dyDescent="0.2">
      <c r="A23" t="s">
        <v>335</v>
      </c>
      <c r="B23">
        <v>36</v>
      </c>
      <c r="C23">
        <v>30</v>
      </c>
      <c r="D23">
        <v>23</v>
      </c>
      <c r="E23">
        <v>18</v>
      </c>
      <c r="F23">
        <v>43</v>
      </c>
      <c r="G23">
        <v>12</v>
      </c>
      <c r="H23">
        <v>29</v>
      </c>
      <c r="I23">
        <v>26</v>
      </c>
      <c r="J23">
        <v>37</v>
      </c>
      <c r="K23">
        <v>9</v>
      </c>
      <c r="L23">
        <v>14</v>
      </c>
      <c r="M23">
        <v>14</v>
      </c>
      <c r="N23">
        <v>35</v>
      </c>
      <c r="O23">
        <v>29</v>
      </c>
      <c r="P23">
        <v>38</v>
      </c>
      <c r="Q23">
        <v>24</v>
      </c>
      <c r="R23">
        <v>25.4</v>
      </c>
      <c r="S23">
        <v>1</v>
      </c>
      <c r="T23">
        <v>23.01</v>
      </c>
      <c r="X23">
        <f t="shared" si="2"/>
        <v>23.01</v>
      </c>
    </row>
    <row r="24" spans="1:25" x14ac:dyDescent="0.2">
      <c r="A24" t="s">
        <v>340</v>
      </c>
      <c r="B24">
        <v>34</v>
      </c>
      <c r="C24">
        <v>20</v>
      </c>
      <c r="D24">
        <v>10</v>
      </c>
      <c r="E24">
        <v>8</v>
      </c>
      <c r="F24">
        <v>8</v>
      </c>
      <c r="G24">
        <v>25</v>
      </c>
      <c r="H24">
        <v>6</v>
      </c>
      <c r="I24">
        <v>5</v>
      </c>
      <c r="J24">
        <v>22</v>
      </c>
      <c r="K24">
        <v>17</v>
      </c>
      <c r="L24">
        <v>11</v>
      </c>
      <c r="M24">
        <v>13</v>
      </c>
      <c r="N24">
        <v>24</v>
      </c>
      <c r="O24">
        <v>12</v>
      </c>
      <c r="P24">
        <v>19</v>
      </c>
      <c r="Q24">
        <v>25</v>
      </c>
      <c r="R24">
        <v>15</v>
      </c>
      <c r="S24">
        <v>1</v>
      </c>
      <c r="T24">
        <v>6.62</v>
      </c>
      <c r="X24">
        <f t="shared" si="2"/>
        <v>6.62</v>
      </c>
    </row>
    <row r="25" spans="1:25" x14ac:dyDescent="0.2">
      <c r="A25" t="s">
        <v>145</v>
      </c>
      <c r="B25">
        <v>34</v>
      </c>
      <c r="C25">
        <v>15</v>
      </c>
      <c r="D25">
        <v>28</v>
      </c>
      <c r="E25">
        <v>6</v>
      </c>
      <c r="F25">
        <v>22</v>
      </c>
      <c r="G25">
        <v>8</v>
      </c>
      <c r="H25">
        <v>10</v>
      </c>
      <c r="I25">
        <v>43</v>
      </c>
      <c r="J25">
        <v>17</v>
      </c>
      <c r="K25">
        <v>9</v>
      </c>
      <c r="L25">
        <v>14</v>
      </c>
      <c r="M25">
        <v>10</v>
      </c>
      <c r="N25">
        <v>8</v>
      </c>
      <c r="O25">
        <v>17</v>
      </c>
      <c r="P25">
        <v>33</v>
      </c>
      <c r="Q25">
        <v>15</v>
      </c>
      <c r="R25">
        <v>17</v>
      </c>
      <c r="S25">
        <v>1</v>
      </c>
      <c r="T25">
        <v>17.73</v>
      </c>
      <c r="X25">
        <f t="shared" si="2"/>
        <v>17.73</v>
      </c>
    </row>
    <row r="26" spans="1:25" x14ac:dyDescent="0.2">
      <c r="A26" t="s">
        <v>339</v>
      </c>
      <c r="B26">
        <v>31</v>
      </c>
      <c r="C26">
        <v>23</v>
      </c>
      <c r="D26">
        <v>29</v>
      </c>
      <c r="E26">
        <v>13</v>
      </c>
      <c r="F26">
        <v>23</v>
      </c>
      <c r="G26">
        <v>8</v>
      </c>
      <c r="H26">
        <v>11</v>
      </c>
      <c r="I26">
        <v>32</v>
      </c>
      <c r="J26">
        <v>20</v>
      </c>
      <c r="K26">
        <v>26</v>
      </c>
      <c r="L26">
        <v>23</v>
      </c>
      <c r="M26">
        <v>4</v>
      </c>
      <c r="N26">
        <v>21</v>
      </c>
      <c r="O26">
        <v>5</v>
      </c>
      <c r="P26">
        <v>40</v>
      </c>
      <c r="Q26">
        <v>21</v>
      </c>
      <c r="R26">
        <v>19.933333333333334</v>
      </c>
      <c r="S26">
        <v>1</v>
      </c>
      <c r="T26">
        <v>15.25</v>
      </c>
      <c r="X26">
        <f t="shared" si="2"/>
        <v>15.25</v>
      </c>
    </row>
    <row r="27" spans="1:25" x14ac:dyDescent="0.2">
      <c r="A27" t="s">
        <v>148</v>
      </c>
      <c r="B27">
        <v>31</v>
      </c>
      <c r="C27">
        <v>33</v>
      </c>
      <c r="D27">
        <v>28</v>
      </c>
      <c r="E27">
        <v>27</v>
      </c>
      <c r="F27">
        <v>24</v>
      </c>
      <c r="G27">
        <v>43</v>
      </c>
      <c r="H27">
        <v>59</v>
      </c>
      <c r="I27">
        <v>17</v>
      </c>
      <c r="J27">
        <v>11</v>
      </c>
      <c r="K27">
        <v>14</v>
      </c>
      <c r="L27">
        <v>26</v>
      </c>
      <c r="M27">
        <v>28</v>
      </c>
      <c r="N27">
        <v>49</v>
      </c>
      <c r="O27">
        <v>24</v>
      </c>
      <c r="P27">
        <v>29</v>
      </c>
      <c r="Q27">
        <v>58</v>
      </c>
      <c r="R27">
        <v>31.333333333333332</v>
      </c>
      <c r="S27" s="13">
        <v>2</v>
      </c>
      <c r="T27" s="13">
        <v>35.32</v>
      </c>
      <c r="X27" t="s">
        <v>111</v>
      </c>
      <c r="Y27" t="s">
        <v>427</v>
      </c>
    </row>
    <row r="28" spans="1:25" x14ac:dyDescent="0.2">
      <c r="A28" t="s">
        <v>364</v>
      </c>
      <c r="B28">
        <v>29</v>
      </c>
      <c r="C28">
        <v>7</v>
      </c>
      <c r="D28">
        <v>13</v>
      </c>
      <c r="E28">
        <v>7</v>
      </c>
      <c r="F28">
        <v>7</v>
      </c>
      <c r="G28">
        <v>30</v>
      </c>
      <c r="H28">
        <v>35</v>
      </c>
      <c r="I28">
        <v>30</v>
      </c>
      <c r="J28">
        <v>24</v>
      </c>
      <c r="K28">
        <v>32</v>
      </c>
      <c r="L28">
        <v>9</v>
      </c>
      <c r="M28">
        <v>18</v>
      </c>
      <c r="N28">
        <v>45</v>
      </c>
      <c r="O28">
        <v>22</v>
      </c>
      <c r="P28">
        <v>16</v>
      </c>
      <c r="Q28">
        <v>14</v>
      </c>
      <c r="R28">
        <v>20.6</v>
      </c>
      <c r="S28">
        <v>1</v>
      </c>
      <c r="T28">
        <v>16.38</v>
      </c>
      <c r="X28">
        <f t="shared" ref="X28:X41" si="3">SUM(T28:W28)</f>
        <v>16.38</v>
      </c>
    </row>
    <row r="29" spans="1:25" x14ac:dyDescent="0.2">
      <c r="A29" t="s">
        <v>336</v>
      </c>
      <c r="B29">
        <v>28</v>
      </c>
      <c r="C29">
        <v>34</v>
      </c>
      <c r="D29">
        <v>39</v>
      </c>
      <c r="E29">
        <v>23</v>
      </c>
      <c r="F29">
        <v>22</v>
      </c>
      <c r="G29">
        <v>14</v>
      </c>
      <c r="H29">
        <v>12</v>
      </c>
      <c r="I29">
        <v>14</v>
      </c>
      <c r="J29">
        <v>15</v>
      </c>
      <c r="K29">
        <v>59</v>
      </c>
      <c r="L29">
        <v>24</v>
      </c>
      <c r="M29">
        <v>44</v>
      </c>
      <c r="N29">
        <v>14</v>
      </c>
      <c r="O29">
        <v>29</v>
      </c>
      <c r="P29">
        <v>41</v>
      </c>
      <c r="Q29">
        <v>19</v>
      </c>
      <c r="R29">
        <v>26.866666666666667</v>
      </c>
      <c r="S29">
        <v>1</v>
      </c>
      <c r="T29">
        <v>19.16</v>
      </c>
      <c r="X29">
        <f t="shared" si="3"/>
        <v>19.16</v>
      </c>
    </row>
    <row r="30" spans="1:25" x14ac:dyDescent="0.2">
      <c r="A30" t="s">
        <v>365</v>
      </c>
      <c r="B30">
        <v>27</v>
      </c>
      <c r="C30">
        <v>9</v>
      </c>
      <c r="D30">
        <v>34</v>
      </c>
      <c r="E30">
        <v>11</v>
      </c>
      <c r="F30">
        <v>7</v>
      </c>
      <c r="G30">
        <v>16</v>
      </c>
      <c r="H30">
        <v>41</v>
      </c>
      <c r="I30">
        <v>25</v>
      </c>
      <c r="J30">
        <v>30</v>
      </c>
      <c r="K30">
        <v>11</v>
      </c>
      <c r="L30">
        <v>15</v>
      </c>
      <c r="M30">
        <v>15</v>
      </c>
      <c r="N30">
        <v>35</v>
      </c>
      <c r="O30">
        <v>13</v>
      </c>
      <c r="P30">
        <v>32</v>
      </c>
      <c r="Q30">
        <v>13</v>
      </c>
      <c r="R30">
        <v>20.466666666666665</v>
      </c>
      <c r="S30">
        <v>1</v>
      </c>
      <c r="T30">
        <v>22.3</v>
      </c>
      <c r="X30">
        <f t="shared" si="3"/>
        <v>22.3</v>
      </c>
    </row>
    <row r="31" spans="1:25" x14ac:dyDescent="0.2">
      <c r="A31" t="s">
        <v>337</v>
      </c>
      <c r="B31">
        <v>24</v>
      </c>
      <c r="C31">
        <v>34</v>
      </c>
      <c r="D31">
        <v>39</v>
      </c>
      <c r="E31">
        <v>23</v>
      </c>
      <c r="F31">
        <v>22</v>
      </c>
      <c r="G31">
        <v>14</v>
      </c>
      <c r="H31">
        <v>12</v>
      </c>
      <c r="I31">
        <v>14</v>
      </c>
      <c r="J31">
        <v>15</v>
      </c>
      <c r="K31">
        <v>59</v>
      </c>
      <c r="L31">
        <v>24</v>
      </c>
      <c r="M31">
        <v>44</v>
      </c>
      <c r="N31">
        <v>14</v>
      </c>
      <c r="O31">
        <v>29</v>
      </c>
      <c r="P31">
        <v>41</v>
      </c>
      <c r="Q31">
        <v>19</v>
      </c>
      <c r="R31">
        <v>26.866666666666667</v>
      </c>
      <c r="S31">
        <v>1</v>
      </c>
      <c r="T31">
        <v>15.73</v>
      </c>
      <c r="X31">
        <f t="shared" si="3"/>
        <v>15.73</v>
      </c>
    </row>
    <row r="32" spans="1:25" x14ac:dyDescent="0.2">
      <c r="A32" t="s">
        <v>342</v>
      </c>
      <c r="B32">
        <v>21</v>
      </c>
      <c r="C32">
        <v>30</v>
      </c>
      <c r="D32">
        <v>23</v>
      </c>
      <c r="E32">
        <v>18</v>
      </c>
      <c r="F32">
        <v>43</v>
      </c>
      <c r="G32">
        <v>12</v>
      </c>
      <c r="H32">
        <v>29</v>
      </c>
      <c r="I32">
        <v>26</v>
      </c>
      <c r="J32">
        <v>37</v>
      </c>
      <c r="K32">
        <v>9</v>
      </c>
      <c r="L32">
        <v>14</v>
      </c>
      <c r="M32">
        <v>14</v>
      </c>
      <c r="N32">
        <v>35</v>
      </c>
      <c r="O32">
        <v>29</v>
      </c>
      <c r="P32">
        <v>38</v>
      </c>
      <c r="Q32">
        <v>24</v>
      </c>
      <c r="R32">
        <v>25.4</v>
      </c>
      <c r="S32">
        <v>1</v>
      </c>
      <c r="T32">
        <v>10.8</v>
      </c>
      <c r="X32">
        <f t="shared" si="3"/>
        <v>10.8</v>
      </c>
    </row>
    <row r="33" spans="1:24" x14ac:dyDescent="0.2">
      <c r="A33" t="s">
        <v>344</v>
      </c>
      <c r="B33">
        <v>20</v>
      </c>
      <c r="C33">
        <v>23</v>
      </c>
      <c r="D33">
        <v>29</v>
      </c>
      <c r="E33">
        <v>13</v>
      </c>
      <c r="F33">
        <v>23</v>
      </c>
      <c r="G33">
        <v>8</v>
      </c>
      <c r="H33">
        <v>11</v>
      </c>
      <c r="I33">
        <v>32</v>
      </c>
      <c r="J33">
        <v>20</v>
      </c>
      <c r="K33">
        <v>26</v>
      </c>
      <c r="L33">
        <v>23</v>
      </c>
      <c r="M33">
        <v>4</v>
      </c>
      <c r="N33">
        <v>21</v>
      </c>
      <c r="O33">
        <v>5</v>
      </c>
      <c r="P33">
        <v>40</v>
      </c>
      <c r="Q33">
        <v>21</v>
      </c>
      <c r="R33">
        <v>19.933333333333334</v>
      </c>
      <c r="S33">
        <v>1</v>
      </c>
      <c r="T33">
        <v>11</v>
      </c>
      <c r="X33">
        <f t="shared" si="3"/>
        <v>11</v>
      </c>
    </row>
    <row r="34" spans="1:24" x14ac:dyDescent="0.2">
      <c r="A34" t="s">
        <v>355</v>
      </c>
      <c r="B34">
        <v>20</v>
      </c>
      <c r="C34">
        <v>18</v>
      </c>
      <c r="D34">
        <v>8</v>
      </c>
      <c r="E34">
        <v>32</v>
      </c>
      <c r="F34">
        <v>14</v>
      </c>
      <c r="G34">
        <v>17</v>
      </c>
      <c r="H34">
        <v>5</v>
      </c>
      <c r="I34">
        <v>15</v>
      </c>
      <c r="J34">
        <v>18</v>
      </c>
      <c r="K34">
        <v>16</v>
      </c>
      <c r="L34">
        <v>14</v>
      </c>
      <c r="M34">
        <v>35</v>
      </c>
      <c r="N34">
        <v>28</v>
      </c>
      <c r="O34">
        <v>19</v>
      </c>
      <c r="P34">
        <v>24</v>
      </c>
      <c r="Q34">
        <v>19</v>
      </c>
      <c r="R34">
        <v>18.8</v>
      </c>
      <c r="S34">
        <v>1</v>
      </c>
      <c r="T34">
        <v>8.31</v>
      </c>
      <c r="X34">
        <f t="shared" si="3"/>
        <v>8.31</v>
      </c>
    </row>
    <row r="35" spans="1:24" x14ac:dyDescent="0.2">
      <c r="A35" t="s">
        <v>358</v>
      </c>
      <c r="B35">
        <v>20</v>
      </c>
      <c r="C35">
        <v>31</v>
      </c>
      <c r="D35">
        <v>30</v>
      </c>
      <c r="E35">
        <v>33</v>
      </c>
      <c r="F35">
        <v>45</v>
      </c>
      <c r="G35">
        <v>36</v>
      </c>
      <c r="H35">
        <v>35</v>
      </c>
      <c r="I35">
        <v>62</v>
      </c>
      <c r="J35">
        <v>36</v>
      </c>
      <c r="K35">
        <v>38</v>
      </c>
      <c r="L35">
        <v>25</v>
      </c>
      <c r="M35">
        <v>33</v>
      </c>
      <c r="N35">
        <v>31</v>
      </c>
      <c r="O35">
        <v>35</v>
      </c>
      <c r="P35">
        <v>50</v>
      </c>
      <c r="Q35">
        <v>39</v>
      </c>
      <c r="R35">
        <v>37.266666666666666</v>
      </c>
      <c r="S35">
        <v>1</v>
      </c>
      <c r="T35">
        <v>36.74</v>
      </c>
      <c r="X35">
        <f t="shared" si="3"/>
        <v>36.74</v>
      </c>
    </row>
    <row r="36" spans="1:24" x14ac:dyDescent="0.2">
      <c r="A36" t="s">
        <v>345</v>
      </c>
      <c r="B36">
        <v>18</v>
      </c>
      <c r="C36">
        <v>20</v>
      </c>
      <c r="D36">
        <v>10</v>
      </c>
      <c r="E36">
        <v>8</v>
      </c>
      <c r="F36">
        <v>8</v>
      </c>
      <c r="G36">
        <v>25</v>
      </c>
      <c r="H36">
        <v>6</v>
      </c>
      <c r="I36">
        <v>5</v>
      </c>
      <c r="J36">
        <v>22</v>
      </c>
      <c r="K36">
        <v>17</v>
      </c>
      <c r="L36">
        <v>11</v>
      </c>
      <c r="M36">
        <v>13</v>
      </c>
      <c r="N36">
        <v>24</v>
      </c>
      <c r="O36">
        <v>12</v>
      </c>
      <c r="P36">
        <v>19</v>
      </c>
      <c r="Q36">
        <v>25</v>
      </c>
      <c r="R36">
        <v>15</v>
      </c>
      <c r="S36">
        <v>1</v>
      </c>
      <c r="T36">
        <v>3.99</v>
      </c>
      <c r="X36">
        <f t="shared" si="3"/>
        <v>3.99</v>
      </c>
    </row>
    <row r="37" spans="1:24" x14ac:dyDescent="0.2">
      <c r="A37" t="s">
        <v>352</v>
      </c>
      <c r="B37">
        <v>14</v>
      </c>
      <c r="C37">
        <v>10</v>
      </c>
      <c r="D37">
        <v>9</v>
      </c>
      <c r="E37">
        <v>10</v>
      </c>
      <c r="F37">
        <v>13</v>
      </c>
      <c r="G37">
        <v>10</v>
      </c>
      <c r="H37">
        <v>14</v>
      </c>
      <c r="I37">
        <v>18</v>
      </c>
      <c r="J37">
        <v>8</v>
      </c>
      <c r="K37">
        <v>7</v>
      </c>
      <c r="L37">
        <v>13</v>
      </c>
      <c r="M37">
        <v>12</v>
      </c>
      <c r="N37">
        <v>10</v>
      </c>
      <c r="O37">
        <v>7</v>
      </c>
      <c r="P37">
        <v>14</v>
      </c>
      <c r="Q37">
        <v>8</v>
      </c>
      <c r="R37">
        <v>10.866666666666667</v>
      </c>
      <c r="S37">
        <v>1</v>
      </c>
      <c r="T37">
        <v>1.74</v>
      </c>
      <c r="X37">
        <f t="shared" si="3"/>
        <v>1.74</v>
      </c>
    </row>
    <row r="38" spans="1:24" x14ac:dyDescent="0.2">
      <c r="A38" t="s">
        <v>356</v>
      </c>
      <c r="B38">
        <v>14</v>
      </c>
      <c r="C38">
        <v>9</v>
      </c>
      <c r="D38">
        <v>9</v>
      </c>
      <c r="E38">
        <v>13</v>
      </c>
      <c r="F38">
        <v>28</v>
      </c>
      <c r="G38">
        <v>10</v>
      </c>
      <c r="H38">
        <v>22</v>
      </c>
      <c r="I38">
        <v>5</v>
      </c>
      <c r="J38">
        <v>19</v>
      </c>
      <c r="K38">
        <v>11</v>
      </c>
      <c r="L38">
        <v>8</v>
      </c>
      <c r="M38">
        <v>33</v>
      </c>
      <c r="N38">
        <v>7</v>
      </c>
      <c r="O38">
        <v>18</v>
      </c>
      <c r="P38">
        <v>22</v>
      </c>
      <c r="Q38">
        <v>9</v>
      </c>
      <c r="R38">
        <v>14.866666666666667</v>
      </c>
      <c r="S38">
        <v>1</v>
      </c>
      <c r="T38">
        <v>5.85</v>
      </c>
      <c r="X38">
        <f t="shared" si="3"/>
        <v>5.85</v>
      </c>
    </row>
    <row r="39" spans="1:24" x14ac:dyDescent="0.2">
      <c r="A39" t="s">
        <v>347</v>
      </c>
      <c r="B39">
        <v>13</v>
      </c>
      <c r="C39">
        <v>36</v>
      </c>
      <c r="D39">
        <v>32</v>
      </c>
      <c r="E39">
        <v>10</v>
      </c>
      <c r="F39">
        <v>14</v>
      </c>
      <c r="G39">
        <v>29</v>
      </c>
      <c r="H39">
        <v>11</v>
      </c>
      <c r="I39">
        <v>28</v>
      </c>
      <c r="J39">
        <v>39</v>
      </c>
      <c r="K39">
        <v>19</v>
      </c>
      <c r="L39">
        <v>33</v>
      </c>
      <c r="M39">
        <v>14</v>
      </c>
      <c r="N39">
        <v>30</v>
      </c>
      <c r="O39">
        <v>13</v>
      </c>
      <c r="P39">
        <v>8</v>
      </c>
      <c r="Q39">
        <v>20</v>
      </c>
      <c r="R39">
        <v>22.4</v>
      </c>
      <c r="S39">
        <v>1</v>
      </c>
      <c r="T39">
        <v>7.2</v>
      </c>
      <c r="X39">
        <f t="shared" si="3"/>
        <v>7.2</v>
      </c>
    </row>
    <row r="40" spans="1:24" x14ac:dyDescent="0.2">
      <c r="A40" t="s">
        <v>151</v>
      </c>
      <c r="B40">
        <v>12</v>
      </c>
      <c r="C40">
        <v>9</v>
      </c>
      <c r="D40">
        <v>10</v>
      </c>
      <c r="E40">
        <v>10</v>
      </c>
      <c r="F40">
        <v>8</v>
      </c>
      <c r="G40">
        <v>9</v>
      </c>
      <c r="H40">
        <v>6</v>
      </c>
      <c r="I40">
        <v>5</v>
      </c>
      <c r="J40">
        <v>6</v>
      </c>
      <c r="K40">
        <v>10</v>
      </c>
      <c r="L40">
        <v>6</v>
      </c>
      <c r="M40">
        <v>6</v>
      </c>
      <c r="N40">
        <v>5</v>
      </c>
      <c r="O40">
        <v>13</v>
      </c>
      <c r="P40">
        <v>7</v>
      </c>
      <c r="Q40">
        <v>8</v>
      </c>
      <c r="R40">
        <v>7.8666666666666663</v>
      </c>
      <c r="S40">
        <v>1</v>
      </c>
      <c r="T40">
        <v>1.03</v>
      </c>
      <c r="X40">
        <f t="shared" si="3"/>
        <v>1.03</v>
      </c>
    </row>
    <row r="41" spans="1:24" x14ac:dyDescent="0.2">
      <c r="A41" t="s">
        <v>152</v>
      </c>
      <c r="B41">
        <v>4</v>
      </c>
      <c r="C41">
        <v>12</v>
      </c>
      <c r="D41">
        <v>10</v>
      </c>
      <c r="E41">
        <v>8</v>
      </c>
      <c r="F41">
        <v>8</v>
      </c>
      <c r="G41">
        <v>8</v>
      </c>
      <c r="H41">
        <v>10</v>
      </c>
      <c r="I41">
        <v>5</v>
      </c>
      <c r="J41">
        <v>7</v>
      </c>
      <c r="K41">
        <v>10</v>
      </c>
      <c r="L41">
        <v>7</v>
      </c>
      <c r="M41">
        <v>10</v>
      </c>
      <c r="N41">
        <v>3</v>
      </c>
      <c r="O41">
        <v>9</v>
      </c>
      <c r="P41">
        <v>9</v>
      </c>
      <c r="Q41">
        <v>10</v>
      </c>
      <c r="R41">
        <v>8.4</v>
      </c>
      <c r="S41">
        <v>1</v>
      </c>
      <c r="T41">
        <v>0.51</v>
      </c>
      <c r="X41">
        <f t="shared" si="3"/>
        <v>0.51</v>
      </c>
    </row>
  </sheetData>
  <sortState xmlns:xlrd2="http://schemas.microsoft.com/office/spreadsheetml/2017/richdata2" ref="A2:Y41">
    <sortCondition descending="1"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9d6684-d886-4af9-9d15-8da2d84fb3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F85F8EF3BB8E4FBEA46B56144600C9" ma:contentTypeVersion="7" ma:contentTypeDescription="Create a new document." ma:contentTypeScope="" ma:versionID="3b7957346a2a0f9b730cb184d974ea1b">
  <xsd:schema xmlns:xsd="http://www.w3.org/2001/XMLSchema" xmlns:xs="http://www.w3.org/2001/XMLSchema" xmlns:p="http://schemas.microsoft.com/office/2006/metadata/properties" xmlns:ns3="0f9d6684-d886-4af9-9d15-8da2d84fb3fb" targetNamespace="http://schemas.microsoft.com/office/2006/metadata/properties" ma:root="true" ma:fieldsID="feaf1251af85deb56cf33ae0e4eeb0ee" ns3:_="">
    <xsd:import namespace="0f9d6684-d886-4af9-9d15-8da2d84fb3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9d6684-d886-4af9-9d15-8da2d84fb3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FE71E4-5D41-4E68-9840-06DF9E471449}">
  <ds:schemaRefs>
    <ds:schemaRef ds:uri="http://schemas.microsoft.com/office/2006/metadata/properties"/>
    <ds:schemaRef ds:uri="http://purl.org/dc/elements/1.1/"/>
    <ds:schemaRef ds:uri="0f9d6684-d886-4af9-9d15-8da2d84fb3fb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AB7423-AFB3-476C-97C5-D8B186F258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D45861-0913-4C6E-9503-727D12658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9d6684-d886-4af9-9d15-8da2d84fb3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Meta-data</vt:lpstr>
      <vt:lpstr>Summary of data</vt:lpstr>
      <vt:lpstr>biomass allometric model</vt:lpstr>
      <vt:lpstr>Plot data</vt:lpstr>
      <vt:lpstr>Soil analysis</vt:lpstr>
      <vt:lpstr>Multifunctionality</vt:lpstr>
      <vt:lpstr>Decomposition analysis</vt:lpstr>
      <vt:lpstr>Soil resampling and MOM</vt:lpstr>
      <vt:lpstr>Biomass samples</vt:lpstr>
      <vt:lpstr>Elevation</vt:lpstr>
      <vt:lpstr>Marsh horse observations</vt:lpstr>
    </vt:vector>
  </TitlesOfParts>
  <Company>ESSIE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Erick Lundgren</cp:lastModifiedBy>
  <dcterms:created xsi:type="dcterms:W3CDTF">2017-03-27T12:10:40Z</dcterms:created>
  <dcterms:modified xsi:type="dcterms:W3CDTF">2025-10-17T19:24:47Z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0x0101008CF85F8EF3BB8E4FBEA46B56144600C9</vt:lpwstr>
  </property>
</Properties>
</file>