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dbdd93e158fecc/Desktop/Capstone_Cycles/"/>
    </mc:Choice>
  </mc:AlternateContent>
  <xr:revisionPtr revIDLastSave="24" documentId="8_{BB2355A9-7D36-47F0-8484-0B6A7DAF72BF}" xr6:coauthVersionLast="47" xr6:coauthVersionMax="47" xr10:uidLastSave="{44EB036B-85C4-46D5-8F5B-55A65BD30EFB}"/>
  <bookViews>
    <workbookView xWindow="20" yWindow="20" windowWidth="19180" windowHeight="10180" activeTab="1" xr2:uid="{526FAE4C-232C-4DEE-A1FF-3E7532BD6396}"/>
  </bookViews>
  <sheets>
    <sheet name="Tables for graph" sheetId="2" r:id="rId1"/>
    <sheet name="graph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G4" i="2"/>
  <c r="D4" i="2"/>
  <c r="I4" i="2"/>
  <c r="G3" i="2"/>
  <c r="D3" i="2"/>
  <c r="H3" i="2"/>
  <c r="I3" i="2"/>
  <c r="F4" i="2"/>
  <c r="C5" i="2"/>
  <c r="G5" i="2"/>
  <c r="H5" i="2"/>
  <c r="F5" i="2"/>
  <c r="C4" i="2"/>
  <c r="B5" i="2"/>
  <c r="B3" i="2"/>
  <c r="H4" i="2"/>
  <c r="E5" i="2"/>
  <c r="C3" i="2"/>
  <c r="E4" i="2"/>
  <c r="D5" i="2"/>
  <c r="F3" i="2"/>
  <c r="E3" i="2"/>
  <c r="B4" i="2"/>
</calcChain>
</file>

<file path=xl/sharedStrings.xml><?xml version="1.0" encoding="utf-8"?>
<sst xmlns="http://schemas.openxmlformats.org/spreadsheetml/2006/main" count="10" uniqueCount="9">
  <si>
    <t>Average of ride_length</t>
  </si>
  <si>
    <t>Row Labels</t>
  </si>
  <si>
    <t>Grand Total</t>
  </si>
  <si>
    <t>casual</t>
  </si>
  <si>
    <t>member</t>
  </si>
  <si>
    <t>Month</t>
  </si>
  <si>
    <t xml:space="preserve">Casual </t>
  </si>
  <si>
    <t>Member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</si>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</sst>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5">
    <dxf>
      <numFmt numFmtId="164" formatCode="h:mm:ss;@"/>
    </dxf>
    <dxf>
      <numFmt numFmtId="164" formatCode="h:mm:ss;@"/>
    </dxf>
    <dxf>
      <numFmt numFmtId="164" formatCode="h:mm:ss;@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Ride Length for Each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[1]Sheet2!$B$8</c:f>
              <c:strCache>
                <c:ptCount val="1"/>
                <c:pt idx="0">
                  <c:v>Casual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[1]Sheet2!$A$9:$A$20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[1]Sheet2!$B$9:$B$20</c:f>
              <c:numCache>
                <c:formatCode>h:mm:ss;@</c:formatCode>
                <c:ptCount val="12"/>
                <c:pt idx="0">
                  <c:v>1.1157407407407408E-2</c:v>
                </c:pt>
                <c:pt idx="1">
                  <c:v>9.7337962962962977E-3</c:v>
                </c:pt>
                <c:pt idx="2">
                  <c:v>9.9142830577401714E-3</c:v>
                </c:pt>
                <c:pt idx="3">
                  <c:v>1.1549470018476983E-2</c:v>
                </c:pt>
                <c:pt idx="4">
                  <c:v>1.1549470018476983E-2</c:v>
                </c:pt>
                <c:pt idx="5">
                  <c:v>1.4810869850714106E-2</c:v>
                </c:pt>
                <c:pt idx="6">
                  <c:v>1.5731868789743156E-2</c:v>
                </c:pt>
                <c:pt idx="7">
                  <c:v>1.5501590752212396E-2</c:v>
                </c:pt>
                <c:pt idx="8">
                  <c:v>1.637624366524975E-2</c:v>
                </c:pt>
                <c:pt idx="9">
                  <c:v>1.5740316090773414E-2</c:v>
                </c:pt>
                <c:pt idx="10">
                  <c:v>1.4757899206119971E-2</c:v>
                </c:pt>
                <c:pt idx="11">
                  <c:v>1.3245775663975562E-2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A-43EF-BD1E-0068E393EBC7}"/>
            </c:ext>
          </c:extLst>
        </c:ser>
        <c:ser>
          <c:idx val="2"/>
          <c:order val="2"/>
          <c:tx>
            <c:strRef>
              <c:f>[1]Sheet2!$C$8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28600" tIns="19050" rIns="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[1]Sheet2!$A$9:$A$20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[1]Sheet2!$C$9:$C$20</c:f>
              <c:numCache>
                <c:formatCode>h:mm:ss;@</c:formatCode>
                <c:ptCount val="12"/>
                <c:pt idx="0">
                  <c:v>7.5448252785549393E-3</c:v>
                </c:pt>
                <c:pt idx="1">
                  <c:v>7.1874999999999994E-3</c:v>
                </c:pt>
                <c:pt idx="2">
                  <c:v>6.9960595180624053E-3</c:v>
                </c:pt>
                <c:pt idx="3">
                  <c:v>7.2709570911701519E-3</c:v>
                </c:pt>
                <c:pt idx="4">
                  <c:v>7.2709570911701519E-3</c:v>
                </c:pt>
                <c:pt idx="5">
                  <c:v>7.9632287130724042E-3</c:v>
                </c:pt>
                <c:pt idx="6">
                  <c:v>8.7346399219146078E-3</c:v>
                </c:pt>
                <c:pt idx="7">
                  <c:v>8.9326205395616042E-3</c:v>
                </c:pt>
                <c:pt idx="8">
                  <c:v>9.1734417855345359E-3</c:v>
                </c:pt>
                <c:pt idx="9">
                  <c:v>9.1518010768964798E-3</c:v>
                </c:pt>
                <c:pt idx="10">
                  <c:v>8.7729585728461845E-3</c:v>
                </c:pt>
                <c:pt idx="11">
                  <c:v>8.0354932206303676E-3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A-43EF-BD1E-0068E393EB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91537056"/>
        <c:axId val="1791534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[1]Sheet2!$A$8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[1]Sheet2!$A$9:$A$20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</c:v>
                      </c:pt>
                      <c:pt idx="1">
                        <c:v>12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[1]Sheet2!$A$9:$A$20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</c:v>
                      </c:pt>
                      <c:pt idx="1">
                        <c:v>12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3FA-43EF-BD1E-0068E393EBC7}"/>
                  </c:ext>
                </c:extLst>
              </c15:ser>
            </c15:filteredBarSeries>
          </c:ext>
        </c:extLst>
      </c:barChart>
      <c:catAx>
        <c:axId val="179153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34896"/>
        <c:crosses val="autoZero"/>
        <c:auto val="1"/>
        <c:lblAlgn val="ctr"/>
        <c:lblOffset val="100"/>
        <c:noMultiLvlLbl val="0"/>
      </c:catAx>
      <c:valAx>
        <c:axId val="17915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Ride</a:t>
                </a:r>
                <a:r>
                  <a:rPr lang="en-US" baseline="0"/>
                  <a:t> Length (hr/min/sec)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65212456551039E-2"/>
              <c:y val="0.26246061937750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Length</a:t>
            </a:r>
            <a:r>
              <a:rPr lang="en-US" baseline="0"/>
              <a:t>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[1]Sheet2!$A$3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Sheet2!$B$3:$H$3</c:f>
              <c:numCache>
                <c:formatCode>h:mm:ss;@</c:formatCode>
                <c:ptCount val="7"/>
                <c:pt idx="0">
                  <c:v>1.5766705971338602E-2</c:v>
                </c:pt>
                <c:pt idx="1">
                  <c:v>1.3530920520964334E-2</c:v>
                </c:pt>
                <c:pt idx="2">
                  <c:v>1.1825953843207469E-2</c:v>
                </c:pt>
                <c:pt idx="3">
                  <c:v>1.1856956833366445E-2</c:v>
                </c:pt>
                <c:pt idx="4">
                  <c:v>1.178966370370558E-2</c:v>
                </c:pt>
                <c:pt idx="5">
                  <c:v>1.2514485405142231E-2</c:v>
                </c:pt>
                <c:pt idx="6">
                  <c:v>1.4896231958315596E-2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Sheet2!$B$2:$H$2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7D7-4449-9C3A-3F96F21EA05A}"/>
            </c:ext>
          </c:extLst>
        </c:ser>
        <c:ser>
          <c:idx val="1"/>
          <c:order val="1"/>
          <c:tx>
            <c:strRef>
              <c:f>[1]Sheet2!$A$4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Sheet2!$B$4:$H$4</c:f>
              <c:numCache>
                <c:formatCode>h:mm:ss;@</c:formatCode>
                <c:ptCount val="7"/>
                <c:pt idx="0">
                  <c:v>8.9138219279419773E-3</c:v>
                </c:pt>
                <c:pt idx="1">
                  <c:v>7.6897799712212535E-3</c:v>
                </c:pt>
                <c:pt idx="2">
                  <c:v>7.8196816674479894E-3</c:v>
                </c:pt>
                <c:pt idx="3">
                  <c:v>7.7936861219792134E-3</c:v>
                </c:pt>
                <c:pt idx="4">
                  <c:v>7.7749946410308945E-3</c:v>
                </c:pt>
                <c:pt idx="5">
                  <c:v>7.9973542943796976E-3</c:v>
                </c:pt>
                <c:pt idx="6">
                  <c:v>8.7820639020007515E-3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Sheet2!$B$2:$H$2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37D7-4449-9C3A-3F96F21E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81880"/>
        <c:axId val="7002858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[1]Sheet2!$A$5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Sheet2!$B$5:$H$5</c15:sqref>
                        </c15:formulaRef>
                      </c:ext>
                    </c:extLst>
                    <c:numCache>
                      <c:formatCode>h:mm:ss;@</c:formatCode>
                      <c:ptCount val="7"/>
                      <c:pt idx="0">
                        <c:v>1.1825103395980337E-2</c:v>
                      </c:pt>
                      <c:pt idx="1">
                        <c:v>9.6010639156479671E-3</c:v>
                      </c:pt>
                      <c:pt idx="2">
                        <c:v>9.0267697515324617E-3</c:v>
                      </c:pt>
                      <c:pt idx="3">
                        <c:v>8.8968222070638266E-3</c:v>
                      </c:pt>
                      <c:pt idx="4">
                        <c:v>9.0263281134845986E-3</c:v>
                      </c:pt>
                      <c:pt idx="5">
                        <c:v>9.5720549623248639E-3</c:v>
                      </c:pt>
                      <c:pt idx="6">
                        <c:v>1.1434358959696798E-2</c:v>
                      </c:pt>
                    </c:numCache>
                  </c:numRef>
                </c:val>
                <c:extLst>
                  <c:ext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Sheet2!$B$2:$H$2</c15:sqref>
                              </c15:formulaRef>
                            </c:ext>
                          </c:extLst>
                          <c:strCache>
                            <c:ptCount val="7"/>
                            <c:pt idx="0">
                              <c:v>1</c:v>
                            </c:pt>
                            <c:pt idx="1">
                              <c:v>2</c:v>
                            </c:pt>
                            <c:pt idx="2">
                              <c:v>3</c:v>
                            </c:pt>
                            <c:pt idx="3">
                              <c:v>4</c:v>
                            </c:pt>
                            <c:pt idx="4">
                              <c:v>5</c:v>
                            </c:pt>
                            <c:pt idx="5">
                              <c:v>6</c:v>
                            </c:pt>
                            <c:pt idx="6">
                              <c:v>7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37D7-4449-9C3A-3F96F21EA05A}"/>
                  </c:ext>
                </c:extLst>
              </c15:ser>
            </c15:filteredBarSeries>
          </c:ext>
        </c:extLst>
      </c:barChart>
      <c:catAx>
        <c:axId val="70028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85840"/>
        <c:crosses val="autoZero"/>
        <c:auto val="1"/>
        <c:lblAlgn val="ctr"/>
        <c:lblOffset val="100"/>
        <c:noMultiLvlLbl val="0"/>
      </c:catAx>
      <c:valAx>
        <c:axId val="7002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ride length (hr/min/sec)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:ss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8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0</xdr:row>
      <xdr:rowOff>0</xdr:rowOff>
    </xdr:from>
    <xdr:to>
      <xdr:col>22</xdr:col>
      <xdr:colOff>25400</xdr:colOff>
      <xdr:row>22</xdr:row>
      <xdr:rowOff>72873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6B8ED4-51AB-4905-A5F4-B0126459B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587376</xdr:colOff>
      <xdr:row>17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3D60C0-6885-49F8-9033-184D136C1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3dbdd93e158fecc/Desktop/Capstone_Cycles/Merged%20rides.xlsx" TargetMode="External"/><Relationship Id="rId1" Type="http://schemas.openxmlformats.org/officeDocument/2006/relationships/externalLinkPath" Target="Merged%20ri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11_pivot"/>
      <sheetName val="202212_pivot"/>
      <sheetName val="202301_pivot"/>
      <sheetName val="202302_pivot"/>
      <sheetName val="202303_pivot"/>
      <sheetName val="202304_pivot"/>
      <sheetName val="202305_pivot"/>
      <sheetName val="202306_pivot"/>
      <sheetName val="202307_pivot"/>
      <sheetName val="202308_pivot"/>
      <sheetName val="202309_pivot"/>
      <sheetName val="202310_pivot"/>
      <sheetName val="Sheet2"/>
      <sheetName val="Sheet3"/>
    </sheetNames>
    <sheetDataSet>
      <sheetData sheetId="0">
        <row r="1">
          <cell r="A1" t="str">
            <v>Average of ride_length</v>
          </cell>
        </row>
      </sheetData>
      <sheetData sheetId="1">
        <row r="1">
          <cell r="A1" t="str">
            <v>Average of ride_length</v>
          </cell>
        </row>
      </sheetData>
      <sheetData sheetId="2">
        <row r="1">
          <cell r="A1" t="str">
            <v>Average of ride_length</v>
          </cell>
        </row>
      </sheetData>
      <sheetData sheetId="3">
        <row r="1">
          <cell r="A1" t="str">
            <v>Average of ride_length</v>
          </cell>
        </row>
      </sheetData>
      <sheetData sheetId="4">
        <row r="1">
          <cell r="A1" t="str">
            <v>Average of ride_length</v>
          </cell>
        </row>
      </sheetData>
      <sheetData sheetId="5">
        <row r="1">
          <cell r="A1" t="str">
            <v>Average of ride_length</v>
          </cell>
        </row>
      </sheetData>
      <sheetData sheetId="6">
        <row r="1">
          <cell r="A1" t="str">
            <v>Average of ride_length</v>
          </cell>
        </row>
      </sheetData>
      <sheetData sheetId="7">
        <row r="1">
          <cell r="A1" t="str">
            <v>Average of ride_length</v>
          </cell>
        </row>
      </sheetData>
      <sheetData sheetId="8">
        <row r="1">
          <cell r="A1" t="str">
            <v>Average of ride_length</v>
          </cell>
        </row>
      </sheetData>
      <sheetData sheetId="9">
        <row r="1">
          <cell r="A1" t="str">
            <v>Average of ride_length</v>
          </cell>
        </row>
      </sheetData>
      <sheetData sheetId="10">
        <row r="1">
          <cell r="A1" t="str">
            <v>Average of ride_length</v>
          </cell>
        </row>
      </sheetData>
      <sheetData sheetId="11">
        <row r="1">
          <cell r="A1" t="str">
            <v>Average of ride_length</v>
          </cell>
        </row>
      </sheetData>
      <sheetData sheetId="12"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 t="str">
            <v>Grand Total</v>
          </cell>
        </row>
        <row r="3">
          <cell r="A3" t="str">
            <v>casual</v>
          </cell>
          <cell r="B3">
            <v>1.5766705971338602E-2</v>
          </cell>
          <cell r="C3">
            <v>1.3530920520964334E-2</v>
          </cell>
          <cell r="D3">
            <v>1.1825953843207469E-2</v>
          </cell>
          <cell r="E3">
            <v>1.1856956833366445E-2</v>
          </cell>
          <cell r="F3">
            <v>1.178966370370558E-2</v>
          </cell>
          <cell r="G3">
            <v>1.2514485405142231E-2</v>
          </cell>
          <cell r="H3">
            <v>1.4896231958315596E-2</v>
          </cell>
          <cell r="I3">
            <v>1.2869405051771312E-2</v>
          </cell>
        </row>
        <row r="4">
          <cell r="A4" t="str">
            <v>member</v>
          </cell>
          <cell r="B4">
            <v>8.9138219279419773E-3</v>
          </cell>
          <cell r="C4">
            <v>7.6897799712212535E-3</v>
          </cell>
          <cell r="D4">
            <v>7.8196816674479894E-3</v>
          </cell>
          <cell r="E4">
            <v>7.7936861219792134E-3</v>
          </cell>
          <cell r="F4">
            <v>7.7749946410308945E-3</v>
          </cell>
          <cell r="G4">
            <v>7.9973542943796976E-3</v>
          </cell>
          <cell r="H4">
            <v>8.7820639020007515E-3</v>
          </cell>
          <cell r="I4">
            <v>8.0703625803089565E-3</v>
          </cell>
        </row>
        <row r="5">
          <cell r="A5" t="str">
            <v>Grand Total</v>
          </cell>
          <cell r="B5">
            <v>1.1825103395980337E-2</v>
          </cell>
          <cell r="C5">
            <v>9.6010639156479671E-3</v>
          </cell>
          <cell r="D5">
            <v>9.0267697515324617E-3</v>
          </cell>
          <cell r="E5">
            <v>8.8968222070638266E-3</v>
          </cell>
          <cell r="F5">
            <v>9.0263281134845986E-3</v>
          </cell>
          <cell r="G5">
            <v>9.5720549623248639E-3</v>
          </cell>
          <cell r="H5">
            <v>1.1434358959696798E-2</v>
          </cell>
          <cell r="I5">
            <v>9.8965810631383624E-3</v>
          </cell>
        </row>
        <row r="8">
          <cell r="A8" t="str">
            <v>Month</v>
          </cell>
          <cell r="B8" t="str">
            <v xml:space="preserve">Casual </v>
          </cell>
          <cell r="C8" t="str">
            <v>Member</v>
          </cell>
        </row>
        <row r="9">
          <cell r="A9">
            <v>11</v>
          </cell>
          <cell r="B9">
            <v>1.1157407407407408E-2</v>
          </cell>
          <cell r="C9">
            <v>7.5448252785549393E-3</v>
          </cell>
        </row>
        <row r="10">
          <cell r="A10">
            <v>12</v>
          </cell>
          <cell r="B10">
            <v>9.7337962962962977E-3</v>
          </cell>
          <cell r="C10">
            <v>7.1874999999999994E-3</v>
          </cell>
        </row>
        <row r="11">
          <cell r="A11">
            <v>1</v>
          </cell>
          <cell r="B11">
            <v>9.9142830577401714E-3</v>
          </cell>
          <cell r="C11">
            <v>6.9960595180624053E-3</v>
          </cell>
        </row>
        <row r="12">
          <cell r="A12">
            <v>2</v>
          </cell>
          <cell r="B12">
            <v>1.1549470018476983E-2</v>
          </cell>
          <cell r="C12">
            <v>7.2709570911701519E-3</v>
          </cell>
        </row>
        <row r="13">
          <cell r="A13">
            <v>3</v>
          </cell>
          <cell r="B13">
            <v>1.1549470018476983E-2</v>
          </cell>
          <cell r="C13">
            <v>7.2709570911701519E-3</v>
          </cell>
        </row>
        <row r="14">
          <cell r="A14">
            <v>4</v>
          </cell>
          <cell r="B14">
            <v>1.4810869850714106E-2</v>
          </cell>
          <cell r="C14">
            <v>7.9632287130724042E-3</v>
          </cell>
        </row>
        <row r="15">
          <cell r="A15">
            <v>5</v>
          </cell>
          <cell r="B15">
            <v>1.5731868789743156E-2</v>
          </cell>
          <cell r="C15">
            <v>8.7346399219146078E-3</v>
          </cell>
        </row>
        <row r="16">
          <cell r="A16">
            <v>6</v>
          </cell>
          <cell r="B16">
            <v>1.5501590752212396E-2</v>
          </cell>
          <cell r="C16">
            <v>8.9326205395616042E-3</v>
          </cell>
        </row>
        <row r="17">
          <cell r="A17">
            <v>7</v>
          </cell>
          <cell r="B17">
            <v>1.637624366524975E-2</v>
          </cell>
          <cell r="C17">
            <v>9.1734417855345359E-3</v>
          </cell>
        </row>
        <row r="18">
          <cell r="A18">
            <v>8</v>
          </cell>
          <cell r="B18">
            <v>1.5740316090773414E-2</v>
          </cell>
          <cell r="C18">
            <v>9.1518010768964798E-3</v>
          </cell>
        </row>
        <row r="19">
          <cell r="A19">
            <v>9</v>
          </cell>
          <cell r="B19">
            <v>1.4757899206119971E-2</v>
          </cell>
          <cell r="C19">
            <v>8.7729585728461845E-3</v>
          </cell>
        </row>
        <row r="20">
          <cell r="A20">
            <v>10</v>
          </cell>
          <cell r="B20">
            <v>1.3245775663975562E-2</v>
          </cell>
          <cell r="C20">
            <v>8.0354932206303676E-3</v>
          </cell>
        </row>
      </sheetData>
      <sheetData sheetId="1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82AA88-DFE8-490B-B8E0-98DD95DC8229}" name="Table2" displayName="Table2" ref="A8:D20" totalsRowShown="0" headerRowDxfId="4" headerRowBorderDxfId="3">
  <autoFilter ref="A8:D20" xr:uid="{BCECEEF8-1992-4799-9B29-1828D8271940}"/>
  <tableColumns count="4">
    <tableColumn id="1" xr3:uid="{C0CE290E-F509-441F-96D1-AE26FC1E9645}" name="Month"/>
    <tableColumn id="2" xr3:uid="{E0214C42-D88B-4C03-87F5-35392A8DD449}" name="Casual " dataDxfId="2"/>
    <tableColumn id="3" xr3:uid="{9FE0975A-BA1E-49CB-9EA0-02D31EE456B1}" name="Member" dataDxfId="1"/>
    <tableColumn id="4" xr3:uid="{5345C4A5-55E1-48F0-BF20-EEC9E70EF492}" name="Total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CE8C-9465-4379-928D-1FF1D08F96FB}">
  <dimension ref="A1:K26"/>
  <sheetViews>
    <sheetView workbookViewId="0">
      <selection activeCell="H2" sqref="A2:H4"/>
    </sheetView>
  </sheetViews>
  <sheetFormatPr defaultRowHeight="14.5" x14ac:dyDescent="0.35"/>
  <cols>
    <col min="1" max="1" width="12.1796875" customWidth="1"/>
    <col min="2" max="2" width="9" customWidth="1"/>
    <col min="3" max="3" width="9.6328125" customWidth="1"/>
  </cols>
  <sheetData>
    <row r="1" spans="1:1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1" x14ac:dyDescent="0.35">
      <c r="A2" s="3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 t="s">
        <v>2</v>
      </c>
    </row>
    <row r="3" spans="1:11" x14ac:dyDescent="0.35">
      <c r="A3" s="2" t="s">
        <v>3</v>
      </c>
      <c r="B3" s="4">
        <f>AVERAGE(GETPIVOTDATA("ride_length",'[1]202211_pivot'!$A$1,"member_casual","casual","day_of_week",1),GETPIVOTDATA("ride_length",'[1]202212_pivot'!$A$1,"member_casual","casual","day_of_week",1),GETPIVOTDATA("ride_length",'[1]202301_pivot'!$A$1,"member_casual","casual","day_of_week",1),GETPIVOTDATA("ride_length",'[1]202302_pivot'!$A$1,"member_casual","casual","day_of_week",1),GETPIVOTDATA("ride_length",'[1]202303_pivot'!$A$1,"member_casual","casual","day_of_week",1),GETPIVOTDATA("ride_length",'[1]202304_pivot'!$A$1,"member_casual","casual","day_of_week",1),GETPIVOTDATA("ride_length",'[1]202305_pivot'!$A$1,"member_casual","casual","day_of_week",1),GETPIVOTDATA("ride_length",'[1]202306_pivot'!$A$1,"member_casual","casual","day_of_week",1),GETPIVOTDATA("ride_length",'[1]202307_pivot'!$A$1,"member_casual","casual","day_of_week",1),GETPIVOTDATA("ride_length",'[1]202308_pivot'!$A$1,"member_casual","casual","day_of_week",1),GETPIVOTDATA("ride_length",'[1]202309_pivot'!$A$1,"member_casual","casual","day_of_week",1),GETPIVOTDATA("ride_length",'[1]202310_pivot'!$A$1,"member_casual","casual","day_of_week",1))</f>
        <v>1.5766705971338602E-2</v>
      </c>
      <c r="C3" s="4">
        <f>AVERAGE(GETPIVOTDATA("ride_length",'[1]202211_pivot'!$A$1,"member_casual","casual","day_of_week",1),GETPIVOTDATA("ride_length",'[1]202212_pivot'!$A$1,"member_casual","casual","day_of_week",1),GETPIVOTDATA("ride_length",'[1]202301_pivot'!$A$1,"member_casual","casual","day_of_week",1),GETPIVOTDATA("ride_length",'[1]202302_pivot'!$A$1,"member_casual","casual","day_of_week",2),GETPIVOTDATA("ride_length",'[1]202303_pivot'!$A$1,"member_casual","casual","day_of_week",2),GETPIVOTDATA("ride_length",'[1]202304_pivot'!$A$1,"member_casual","casual","day_of_week",2),GETPIVOTDATA("ride_length",'[1]202305_pivot'!$A$1,"member_casual","casual","day_of_week",2),GETPIVOTDATA("ride_length",'[1]202306_pivot'!$A$1,"member_casual","casual","day_of_week",2),GETPIVOTDATA("ride_length",'[1]202307_pivot'!$A$1,"member_casual","casual","day_of_week",2),GETPIVOTDATA("ride_length",'[1]202308_pivot'!$A$1,"member_casual","casual","day_of_week",2),GETPIVOTDATA("ride_length",'[1]202309_pivot'!$A$1,"member_casual","casual","day_of_week",2),GETPIVOTDATA("ride_length",'[1]202310_pivot'!$A$1,"member_casual","casual","day_of_week",2))</f>
        <v>1.3530920520964334E-2</v>
      </c>
      <c r="D3" s="4">
        <f>AVERAGE(GETPIVOTDATA("ride_length",'[1]202211_pivot'!$A$1,"member_casual","casual","day_of_week",3),GETPIVOTDATA("ride_length",'[1]202212_pivot'!$A$1,"member_casual","casual","day_of_week",3),GETPIVOTDATA("ride_length",'[1]202301_pivot'!$A$1,"member_casual","casual","day_of_week",3),GETPIVOTDATA("ride_length",'[1]202302_pivot'!$A$1,"member_casual","casual","day_of_week",3),GETPIVOTDATA("ride_length",'[1]202303_pivot'!$A$1,"member_casual","casual","day_of_week",3),GETPIVOTDATA("ride_length",'[1]202304_pivot'!$A$1,"member_casual","casual","day_of_week",3),GETPIVOTDATA("ride_length",'[1]202305_pivot'!$A$1,"member_casual","casual","day_of_week",3),GETPIVOTDATA("ride_length",'[1]202306_pivot'!$A$1,"member_casual","casual","day_of_week",3),GETPIVOTDATA("ride_length",'[1]202307_pivot'!$A$1,"member_casual","casual","day_of_week",3),GETPIVOTDATA("ride_length",'[1]202308_pivot'!$A$1,"member_casual","casual","day_of_week",3),GETPIVOTDATA("ride_length",'[1]202309_pivot'!$A$1,"member_casual","casual","day_of_week",3),GETPIVOTDATA("ride_length",'[1]202310_pivot'!$A$1,"member_casual","casual","day_of_week",3))</f>
        <v>1.1825953843207469E-2</v>
      </c>
      <c r="E3" s="4">
        <f>AVERAGE(GETPIVOTDATA("ride_length",'[1]202211_pivot'!$A$1,"member_casual","casual","day_of_week",4),GETPIVOTDATA("ride_length",'[1]202212_pivot'!$A$1,"member_casual","casual","day_of_week",4),GETPIVOTDATA("ride_length",'[1]202301_pivot'!$A$1,"member_casual","casual","day_of_week",4),GETPIVOTDATA("ride_length",'[1]202302_pivot'!$A$1,"member_casual","casual","day_of_week",4),GETPIVOTDATA("ride_length",'[1]202303_pivot'!$A$1,"member_casual","casual","day_of_week",4),GETPIVOTDATA("ride_length",'[1]202304_pivot'!$A$1,"member_casual","casual","day_of_week",4),GETPIVOTDATA("ride_length",'[1]202305_pivot'!$A$1,"member_casual","casual","day_of_week",4),GETPIVOTDATA("ride_length",'[1]202306_pivot'!$A$1,"member_casual","casual","day_of_week",1),GETPIVOTDATA("ride_length",'[1]202307_pivot'!$A$1,"member_casual","casual","day_of_week",4),GETPIVOTDATA("ride_length",'[1]202308_pivot'!$A$1,"member_casual","casual","day_of_week",4),GETPIVOTDATA("ride_length",'[1]202309_pivot'!$A$1,"member_casual","casual","day_of_week",4),GETPIVOTDATA("ride_length",'[1]202310_pivot'!$A$1,"member_casual","casual","day_of_week",4))</f>
        <v>1.1856956833366445E-2</v>
      </c>
      <c r="F3" s="4">
        <f>AVERAGE(GETPIVOTDATA("ride_length",'[1]202211_pivot'!$A$1,"member_casual","casual","day_of_week",5),GETPIVOTDATA("ride_length",'[1]202212_pivot'!$A$1,"member_casual","casual","day_of_week",5),GETPIVOTDATA("ride_length",'[1]202301_pivot'!$A$1,"member_casual","casual","day_of_week",5),GETPIVOTDATA("ride_length",'[1]202302_pivot'!$A$1,"member_casual","casual","day_of_week",5),GETPIVOTDATA("ride_length",'[1]202303_pivot'!$A$1,"member_casual","casual","day_of_week",5),GETPIVOTDATA("ride_length",'[1]202304_pivot'!$A$1,"member_casual","casual","day_of_week",5),GETPIVOTDATA("ride_length",'[1]202305_pivot'!$A$1,"member_casual","casual","day_of_week",5),GETPIVOTDATA("ride_length",'[1]202306_pivot'!$A$1,"member_casual","casual","day_of_week",5),GETPIVOTDATA("ride_length",'[1]202307_pivot'!$A$1,"member_casual","casual","day_of_week",5),GETPIVOTDATA("ride_length",'[1]202308_pivot'!$A$1,"member_casual","casual","day_of_week",5),GETPIVOTDATA("ride_length",'[1]202309_pivot'!$A$1,"member_casual","casual","day_of_week",5),GETPIVOTDATA("ride_length",'[1]202310_pivot'!$A$1,"member_casual","casual","day_of_week",5))</f>
        <v>1.178966370370558E-2</v>
      </c>
      <c r="G3" s="4">
        <f>AVERAGE(GETPIVOTDATA("ride_length",'[1]202211_pivot'!$A$1,"member_casual","casual","day_of_week",6),GETPIVOTDATA("ride_length",'[1]202212_pivot'!$A$1,"member_casual","casual","day_of_week",6),GETPIVOTDATA("ride_length",'[1]202301_pivot'!$A$1,"member_casual","casual","day_of_week",6),GETPIVOTDATA("ride_length",'[1]202302_pivot'!$A$1,"member_casual","casual","day_of_week",6),GETPIVOTDATA("ride_length",'[1]202303_pivot'!$A$1,"member_casual","casual","day_of_week",6),GETPIVOTDATA("ride_length",'[1]202304_pivot'!$A$1,"member_casual","casual","day_of_week",6),GETPIVOTDATA("ride_length",'[1]202305_pivot'!$A$1,"member_casual","casual","day_of_week",6),GETPIVOTDATA("ride_length",'[1]202306_pivot'!$A$1,"member_casual","casual","day_of_week",6),GETPIVOTDATA("ride_length",'[1]202307_pivot'!$A$1,"member_casual","casual","day_of_week",5),GETPIVOTDATA("ride_length",'[1]202308_pivot'!$A$1,"member_casual","casual","day_of_week",5),GETPIVOTDATA("ride_length",'[1]202309_pivot'!$A$1,"member_casual","casual","day_of_week",6),GETPIVOTDATA("ride_length",'[1]202310_pivot'!$A$1,"member_casual","casual","day_of_week",6))</f>
        <v>1.2514485405142231E-2</v>
      </c>
      <c r="H3" s="4">
        <f>AVERAGE(GETPIVOTDATA("ride_length",'[1]202211_pivot'!$A$1,"member_casual","casual","day_of_week",7),GETPIVOTDATA("ride_length",'[1]202212_pivot'!$A$1,"member_casual","casual","day_of_week",7),GETPIVOTDATA("ride_length",'[1]202301_pivot'!$A$1,"member_casual","casual","day_of_week",7),GETPIVOTDATA("ride_length",'[1]202302_pivot'!$A$1,"member_casual","casual","day_of_week",7),GETPIVOTDATA("ride_length",'[1]202303_pivot'!$A$1,"member_casual","casual","day_of_week",7),GETPIVOTDATA("ride_length",'[1]202304_pivot'!$A$1,"member_casual","casual","day_of_week",7),GETPIVOTDATA("ride_length",'[1]202305_pivot'!$A$1,"member_casual","casual","day_of_week",7),GETPIVOTDATA("ride_length",'[1]202306_pivot'!$A$1,"member_casual","casual","day_of_week",7),GETPIVOTDATA("ride_length",'[1]202307_pivot'!$A$1,"member_casual","casual","day_of_week",7),GETPIVOTDATA("ride_length",'[1]202308_pivot'!$A$1,"member_casual","casual","day_of_week",7),GETPIVOTDATA("ride_length",'[1]202309_pivot'!$A$1,"member_casual","casual","day_of_week",7),GETPIVOTDATA("ride_length",'[1]202310_pivot'!$A$1,"member_casual","casual","day_of_week",7))</f>
        <v>1.4896231958315596E-2</v>
      </c>
      <c r="I3" s="4">
        <f>AVERAGE(GETPIVOTDATA("ride_length",'[1]202211_pivot'!$A$1,"member_casual","casual"),GETPIVOTDATA("ride_length",'[1]202212_pivot'!$A$1,"member_casual","casual"),GETPIVOTDATA("ride_length",'[1]202301_pivot'!$A$1,"member_casual","casual"),GETPIVOTDATA("ride_length",'[1]202302_pivot'!$A$1,"member_casual","casual"),GETPIVOTDATA("ride_length",'[1]202303_pivot'!$A$1,"member_casual","casual"),GETPIVOTDATA("ride_length",'[1]202304_pivot'!$A$1,"member_casual","casual"),GETPIVOTDATA("ride_length",'[1]202305_pivot'!$A$1,"member_casual","casual"),GETPIVOTDATA("ride_length",'[1]202306_pivot'!$A$1,"member_casual","casual"),GETPIVOTDATA("ride_length",'[1]202307_pivot'!$A$1,"member_casual","casual"),GETPIVOTDATA("ride_length",'[1]202308_pivot'!$A$1,"member_casual","casual"),GETPIVOTDATA("ride_length",'[1]202309_pivot'!$A$1,"member_casual","casual"),GETPIVOTDATA("ride_length",'[1]202310_pivot'!$A$1,"member_casual","member"))</f>
        <v>1.2869405051771312E-2</v>
      </c>
    </row>
    <row r="4" spans="1:11" x14ac:dyDescent="0.35">
      <c r="A4" s="2" t="s">
        <v>4</v>
      </c>
      <c r="B4" s="4">
        <f>AVERAGE(GETPIVOTDATA("ride_length",'[1]202211_pivot'!$A$1,"member_casual","member","day_of_week",1),GETPIVOTDATA("ride_length",'[1]202212_pivot'!$A$1,"member_casual","member","day_of_week",1),GETPIVOTDATA("ride_length",'[1]202301_pivot'!$A$1,"member_casual","member","day_of_week",1),GETPIVOTDATA("ride_length",'[1]202302_pivot'!$A$1,"member_casual","member","day_of_week",1),GETPIVOTDATA("ride_length",'[1]202303_pivot'!$A$1,"member_casual","member","day_of_week",1),GETPIVOTDATA("ride_length",'[1]202304_pivot'!$A$1,"member_casual","member","day_of_week",1),GETPIVOTDATA("ride_length",'[1]202305_pivot'!$A$1,"member_casual","member","day_of_week",1),GETPIVOTDATA("ride_length",'[1]202306_pivot'!$A$1,"member_casual","member","day_of_week",1),GETPIVOTDATA("ride_length",'[1]202307_pivot'!$A$1,"member_casual","member","day_of_week",1),GETPIVOTDATA("ride_length",'[1]202308_pivot'!$A$1,"member_casual","member","day_of_week",1),GETPIVOTDATA("ride_length",'[1]202309_pivot'!$A$1,"member_casual","member","day_of_week",1),GETPIVOTDATA("ride_length",'[1]202310_pivot'!$A$1,"member_casual","member","day_of_week",1))</f>
        <v>8.9138219279419773E-3</v>
      </c>
      <c r="C4" s="4">
        <f>AVERAGE(GETPIVOTDATA("ride_length",'[1]202211_pivot'!$A$1,"member_casual","member","day_of_week",2),GETPIVOTDATA("ride_length",'[1]202212_pivot'!$A$1,"member_casual","member","day_of_week",2),GETPIVOTDATA("ride_length",'[1]202301_pivot'!$A$1,"member_casual","member","day_of_week",2),GETPIVOTDATA("ride_length",'[1]202302_pivot'!$A$1,"member_casual","member","day_of_week",2),GETPIVOTDATA("ride_length",'[1]202303_pivot'!$A$1,"member_casual","member","day_of_week",2),GETPIVOTDATA("ride_length",'[1]202304_pivot'!$A$1,"member_casual","member","day_of_week",2),GETPIVOTDATA("ride_length",'[1]202305_pivot'!$A$1,"member_casual","member","day_of_week",2),GETPIVOTDATA("ride_length",'[1]202306_pivot'!$A$1,"member_casual","member","day_of_week",2),GETPIVOTDATA("ride_length",'[1]202307_pivot'!$A$1,"member_casual","member","day_of_week",2),GETPIVOTDATA("ride_length",'[1]202308_pivot'!$A$1,"member_casual","member","day_of_week",2),GETPIVOTDATA("ride_length",'[1]202309_pivot'!$A$1,"member_casual","member","day_of_week",2),GETPIVOTDATA("ride_length",'[1]202310_pivot'!$A$1,"member_casual","member","day_of_week",2))</f>
        <v>7.6897799712212535E-3</v>
      </c>
      <c r="D4" s="4">
        <f>AVERAGE(GETPIVOTDATA("ride_length",'[1]202211_pivot'!$A$1,"member_casual","member","day_of_week",3),GETPIVOTDATA("ride_length",'[1]202212_pivot'!$A$1,"member_casual","member","day_of_week",3),GETPIVOTDATA("ride_length",'[1]202301_pivot'!$A$1,"member_casual","member","day_of_week",3),GETPIVOTDATA("ride_length",'[1]202302_pivot'!$A$1,"member_casual","member","day_of_week",3),GETPIVOTDATA("ride_length",'[1]202303_pivot'!$A$1,"member_casual","member","day_of_week",3),GETPIVOTDATA("ride_length",'[1]202304_pivot'!$A$1,"member_casual","member","day_of_week",3),GETPIVOTDATA("ride_length",'[1]202305_pivot'!$A$1,"member_casual","member","day_of_week",3),GETPIVOTDATA("ride_length",'[1]202306_pivot'!$A$1,"member_casual","member","day_of_week",3),GETPIVOTDATA("ride_length",'[1]202307_pivot'!$A$1,"member_casual","member","day_of_week",3),GETPIVOTDATA("ride_length",'[1]202308_pivot'!$A$1,"member_casual","member","day_of_week",3),GETPIVOTDATA("ride_length",'[1]202309_pivot'!$A$1,"member_casual","member","day_of_week",3),GETPIVOTDATA("ride_length",'[1]202310_pivot'!$A$1,"member_casual","member","day_of_week",3))</f>
        <v>7.8196816674479894E-3</v>
      </c>
      <c r="E4" s="4">
        <f>AVERAGE(GETPIVOTDATA("ride_length",'[1]202211_pivot'!$A$1,"member_casual","member","day_of_week",4),GETPIVOTDATA("ride_length",'[1]202212_pivot'!$A$1,"member_casual","member","day_of_week",4),GETPIVOTDATA("ride_length",'[1]202301_pivot'!$A$1,"member_casual","member","day_of_week",4),GETPIVOTDATA("ride_length",'[1]202302_pivot'!$A$1,"member_casual","member","day_of_week",4),GETPIVOTDATA("ride_length",'[1]202303_pivot'!$A$1,"member_casual","member","day_of_week",4),GETPIVOTDATA("ride_length",'[1]202304_pivot'!$A$1,"member_casual","member","day_of_week",4),GETPIVOTDATA("ride_length",'[1]202305_pivot'!$A$1,"member_casual","member","day_of_week",3),GETPIVOTDATA("ride_length",'[1]202306_pivot'!$A$1,"member_casual","member","day_of_week",4),GETPIVOTDATA("ride_length",'[1]202307_pivot'!$A$1,"member_casual","member","day_of_week",4),GETPIVOTDATA("ride_length",'[1]202308_pivot'!$A$1,"member_casual","member","day_of_week",4),GETPIVOTDATA("ride_length",'[1]202309_pivot'!$A$1,"member_casual","member","day_of_week",4),GETPIVOTDATA("ride_length",'[1]202310_pivot'!$A$1,"member_casual","member","day_of_week",4))</f>
        <v>7.7936861219792134E-3</v>
      </c>
      <c r="F4" s="4">
        <f>AVERAGE(GETPIVOTDATA("ride_length",'[1]202211_pivot'!$A$1,"member_casual","member","day_of_week",5),GETPIVOTDATA("ride_length",'[1]202212_pivot'!$A$1,"member_casual","member","day_of_week",5),GETPIVOTDATA("ride_length",'[1]202301_pivot'!$A$1,"member_casual","member","day_of_week",5),GETPIVOTDATA("ride_length",'[1]202302_pivot'!$A$1,"member_casual","member","day_of_week",5),GETPIVOTDATA("ride_length",'[1]202303_pivot'!$A$1,"member_casual","member","day_of_week",5),GETPIVOTDATA("ride_length",'[1]202304_pivot'!$A$1,"member_casual","member","day_of_week",5),GETPIVOTDATA("ride_length",'[1]202305_pivot'!$A$1,"member_casual","member","day_of_week",5),GETPIVOTDATA("ride_length",'[1]202306_pivot'!$A$1,"member_casual","member","day_of_week",5),GETPIVOTDATA("ride_length",'[1]202307_pivot'!$A$1,"member_casual","member","day_of_week",5),GETPIVOTDATA("ride_length",'[1]202308_pivot'!$A$1,"member_casual","member","day_of_week",5),GETPIVOTDATA("ride_length",'[1]202309_pivot'!$A$1,"member_casual","member","day_of_week",5),GETPIVOTDATA("ride_length",'[1]202310_pivot'!$A$1,"member_casual","member","day_of_week",5))</f>
        <v>7.7749946410308945E-3</v>
      </c>
      <c r="G4" s="4">
        <f>AVERAGE(GETPIVOTDATA("ride_length",'[1]202211_pivot'!$A$1,"member_casual","member","day_of_week",6),GETPIVOTDATA("ride_length",'[1]202212_pivot'!$A$1,"member_casual","member","day_of_week",6),GETPIVOTDATA("ride_length",'[1]202301_pivot'!$A$1,"member_casual","member","day_of_week",6),GETPIVOTDATA("ride_length",'[1]202302_pivot'!$A$1,"member_casual","member","day_of_week",6),GETPIVOTDATA("ride_length",'[1]202303_pivot'!$A$1,"member_casual","member","day_of_week",6),GETPIVOTDATA("ride_length",'[1]202304_pivot'!$A$1,"member_casual","member","day_of_week",6),GETPIVOTDATA("ride_length",'[1]202305_pivot'!$A$1,"member_casual","member","day_of_week",6),GETPIVOTDATA("ride_length",'[1]202306_pivot'!$A$1,"member_casual","member","day_of_week",6),GETPIVOTDATA("ride_length",'[1]202307_pivot'!$A$1,"member_casual","member","day_of_week",6),GETPIVOTDATA("ride_length",'[1]202308_pivot'!$A$1,"member_casual","member","day_of_week",6),GETPIVOTDATA("ride_length",'[1]202309_pivot'!$A$1,"member_casual","member","day_of_week",6),GETPIVOTDATA("ride_length",'[1]202310_pivot'!$A$1,"member_casual","member","day_of_week",6))</f>
        <v>7.9973542943796976E-3</v>
      </c>
      <c r="H4" s="4">
        <f>AVERAGE(GETPIVOTDATA("ride_length",'[1]202211_pivot'!$A$1,"member_casual","member","day_of_week",7),GETPIVOTDATA("ride_length",'[1]202212_pivot'!$A$1,"member_casual","member","day_of_week",7),GETPIVOTDATA("ride_length",'[1]202301_pivot'!$A$1,"member_casual","member","day_of_week",7),GETPIVOTDATA("ride_length",'[1]202302_pivot'!$A$1,"member_casual","member","day_of_week",7),GETPIVOTDATA("ride_length",'[1]202303_pivot'!$A$1,"member_casual","member","day_of_week",7),GETPIVOTDATA("ride_length",'[1]202304_pivot'!$A$1,"member_casual","member","day_of_week",7),GETPIVOTDATA("ride_length",'[1]202305_pivot'!$A$1,"member_casual","member","day_of_week",7),GETPIVOTDATA("ride_length",'[1]202306_pivot'!$A$1,"member_casual","member","day_of_week",7),GETPIVOTDATA("ride_length",'[1]202307_pivot'!$A$1,"member_casual","member","day_of_week",7),GETPIVOTDATA("ride_length",'[1]202308_pivot'!$A$1,"member_casual","member","day_of_week",7),GETPIVOTDATA("ride_length",'[1]202309_pivot'!$A$1,"member_casual","member","day_of_week",7),GETPIVOTDATA("ride_length",'[1]202310_pivot'!$A$1,"member_casual","member","day_of_week",7))</f>
        <v>8.7820639020007515E-3</v>
      </c>
      <c r="I4" s="4">
        <f>AVERAGE(GETPIVOTDATA("ride_length",'[1]202211_pivot'!$A$1,"member_casual","member"),GETPIVOTDATA("ride_length",'[1]202212_pivot'!$A$1,"member_casual","member"),GETPIVOTDATA("ride_length",'[1]202301_pivot'!$A$1,"member_casual","member"),GETPIVOTDATA("ride_length",'[1]202302_pivot'!$A$1,"member_casual","member"),GETPIVOTDATA("ride_length",'[1]202303_pivot'!$A$1,"member_casual","member"),GETPIVOTDATA("ride_length",'[1]202304_pivot'!$A$1,"member_casual","member"),GETPIVOTDATA("ride_length",'[1]202305_pivot'!$A$1,"member_casual","member"),GETPIVOTDATA("ride_length",'[1]202306_pivot'!$A$1,"member_casual","member"),GETPIVOTDATA("ride_length",'[1]202307_pivot'!$A$1,"member_casual","member"),GETPIVOTDATA("ride_length",'[1]202308_pivot'!$A$1,"member_casual","member"),GETPIVOTDATA("ride_length",'[1]202309_pivot'!$A$1,"member_casual","member"),GETPIVOTDATA("ride_length",'[1]202310_pivot'!$A$1,"member_casual","member"))</f>
        <v>8.0703625803089565E-3</v>
      </c>
    </row>
    <row r="5" spans="1:11" x14ac:dyDescent="0.35">
      <c r="A5" s="5" t="s">
        <v>2</v>
      </c>
      <c r="B5" s="6">
        <f>AVERAGE(GETPIVOTDATA("ride_length",'[1]202211_pivot'!$A$1,"day_of_week",1),GETPIVOTDATA("ride_length",'[1]202212_pivot'!$A$1,"day_of_week",1),GETPIVOTDATA("ride_length",'[1]202301_pivot'!$A$1,"day_of_week",1),GETPIVOTDATA("ride_length",'[1]202302_pivot'!$A$1,"day_of_week",1),GETPIVOTDATA("ride_length",'[1]202303_pivot'!$A$1,"day_of_week",1),GETPIVOTDATA("ride_length",'[1]202304_pivot'!$A$1,"day_of_week",1),GETPIVOTDATA("ride_length",'[1]202305_pivot'!$A$1,"day_of_week",1),GETPIVOTDATA("ride_length",'[1]202306_pivot'!$A$1,"day_of_week",1),GETPIVOTDATA("ride_length",'[1]202307_pivot'!$A$1,"day_of_week",1),GETPIVOTDATA("ride_length",'[1]202308_pivot'!$A$1,"day_of_week",1),GETPIVOTDATA("ride_length",'[1]202309_pivot'!$A$1,"day_of_week",1),GETPIVOTDATA("ride_length",'[1]202310_pivot'!$A$1,"day_of_week",1))</f>
        <v>1.1825103395980337E-2</v>
      </c>
      <c r="C5" s="6">
        <f>AVERAGE(GETPIVOTDATA("ride_length",'[1]202211_pivot'!$A$1,"day_of_week",2),GETPIVOTDATA("ride_length",'[1]202212_pivot'!$A$1,"day_of_week",2),GETPIVOTDATA("ride_length",'[1]202301_pivot'!$A$1,"day_of_week",2),GETPIVOTDATA("ride_length",'[1]202302_pivot'!$A$1,"day_of_week",2),GETPIVOTDATA("ride_length",'[1]202303_pivot'!$A$1,"day_of_week",2),GETPIVOTDATA("ride_length",'[1]202304_pivot'!$A$1,"day_of_week",2),GETPIVOTDATA("ride_length",'[1]202305_pivot'!$A$1,"day_of_week",2),GETPIVOTDATA("ride_length",'[1]202306_pivot'!$A$1,"day_of_week",2),GETPIVOTDATA("ride_length",'[1]202307_pivot'!$A$1,"day_of_week",2),GETPIVOTDATA("ride_length",'[1]202308_pivot'!$A$1,"day_of_week",1),GETPIVOTDATA("ride_length",'[1]202309_pivot'!$A$1,"day_of_week",2),GETPIVOTDATA("ride_length",'[1]202310_pivot'!$A$1,"day_of_week",2))</f>
        <v>9.6010639156479671E-3</v>
      </c>
      <c r="D5" s="6">
        <f>AVERAGE(GETPIVOTDATA("ride_length",'[1]202211_pivot'!$A$1,"day_of_week",3),GETPIVOTDATA("ride_length",'[1]202212_pivot'!$A$1,"day_of_week",3),GETPIVOTDATA("ride_length",'[1]202301_pivot'!$A$1,"day_of_week",3),GETPIVOTDATA("ride_length",'[1]202302_pivot'!$A$1,"day_of_week",3),GETPIVOTDATA("ride_length",'[1]202303_pivot'!$A$1,"day_of_week",3),GETPIVOTDATA("ride_length",'[1]202304_pivot'!$A$1,"day_of_week",3),GETPIVOTDATA("ride_length",'[1]202305_pivot'!$A$1,"day_of_week",3),GETPIVOTDATA("ride_length",'[1]202306_pivot'!$A$1,"day_of_week",3),GETPIVOTDATA("ride_length",'[1]202307_pivot'!$A$1,"day_of_week",3),GETPIVOTDATA("ride_length",'[1]202308_pivot'!$A$1,"day_of_week",3),GETPIVOTDATA("ride_length",'[1]202309_pivot'!$A$1,"day_of_week",3),GETPIVOTDATA("ride_length",'[1]202310_pivot'!$A$1,"day_of_week",3))</f>
        <v>9.0267697515324617E-3</v>
      </c>
      <c r="E5" s="6">
        <f>AVERAGE(GETPIVOTDATA("ride_length",'[1]202211_pivot'!$A$1,"day_of_week",4),GETPIVOTDATA("ride_length",'[1]202212_pivot'!$A$1,"day_of_week",4),GETPIVOTDATA("ride_length",'[1]202301_pivot'!$A$1,"day_of_week",4),GETPIVOTDATA("ride_length",'[1]202302_pivot'!$A$1,"day_of_week",4),GETPIVOTDATA("ride_length",'[1]202303_pivot'!$A$1,"day_of_week",4),GETPIVOTDATA("ride_length",'[1]202304_pivot'!$A$1,"day_of_week",4),GETPIVOTDATA("ride_length",'[1]202305_pivot'!$A$1,"day_of_week",4),GETPIVOTDATA("ride_length",'[1]202306_pivot'!$A$1,"day_of_week",4),GETPIVOTDATA("ride_length",'[1]202307_pivot'!$A$1,"day_of_week",4),GETPIVOTDATA("ride_length",'[1]202308_pivot'!$A$1,"day_of_week",4),GETPIVOTDATA("ride_length",'[1]202309_pivot'!$A$1,"day_of_week",4),GETPIVOTDATA("ride_length",'[1]202310_pivot'!$A$1,"day_of_week",4))</f>
        <v>8.8968222070638266E-3</v>
      </c>
      <c r="F5" s="6">
        <f>AVERAGE(GETPIVOTDATA("ride_length",'[1]202211_pivot'!$A$1,"day_of_week",5),GETPIVOTDATA("ride_length",'[1]202212_pivot'!$A$1,"day_of_week",5),GETPIVOTDATA("ride_length",'[1]202301_pivot'!$A$1,"day_of_week",5),GETPIVOTDATA("ride_length",'[1]202302_pivot'!$A$1,"day_of_week",5),GETPIVOTDATA("ride_length",'[1]202303_pivot'!$A$1,"day_of_week",5),GETPIVOTDATA("ride_length",'[1]202304_pivot'!$A$1,"day_of_week",5),GETPIVOTDATA("ride_length",'[1]202305_pivot'!$A$1,"day_of_week",5),GETPIVOTDATA("ride_length",'[1]202306_pivot'!$A$1,"day_of_week",5),GETPIVOTDATA("ride_length",'[1]202307_pivot'!$A$1,"day_of_week",5),GETPIVOTDATA("ride_length",'[1]202308_pivot'!$A$1,"day_of_week",5),GETPIVOTDATA("ride_length",'[1]202309_pivot'!$A$1,"day_of_week",5),GETPIVOTDATA("ride_length",'[1]202310_pivot'!$A$1,"day_of_week",5))</f>
        <v>9.0263281134845986E-3</v>
      </c>
      <c r="G5" s="6">
        <f>AVERAGE(GETPIVOTDATA("ride_length",'[1]202211_pivot'!$A$1,"day_of_week",6),GETPIVOTDATA("ride_length",'[1]202212_pivot'!$A$1,"day_of_week",6),GETPIVOTDATA("ride_length",'[1]202301_pivot'!$A$1,"day_of_week",6),GETPIVOTDATA("ride_length",'[1]202302_pivot'!$A$1,"day_of_week",6),GETPIVOTDATA("ride_length",'[1]202303_pivot'!$A$1,"day_of_week",6),GETPIVOTDATA("ride_length",'[1]202304_pivot'!$A$1,"day_of_week",6),GETPIVOTDATA("ride_length",'[1]202305_pivot'!$A$1,"day_of_week",6),GETPIVOTDATA("ride_length",'[1]202306_pivot'!$A$1,"day_of_week",6),GETPIVOTDATA("ride_length",'[1]202307_pivot'!$A$1,"day_of_week",6),GETPIVOTDATA("ride_length",'[1]202308_pivot'!$A$1,"day_of_week",5),GETPIVOTDATA("ride_length",'[1]202309_pivot'!$A$1,"day_of_week",6),GETPIVOTDATA("ride_length",'[1]202310_pivot'!$A$1,"day_of_week",6))</f>
        <v>9.5720549623248639E-3</v>
      </c>
      <c r="H5" s="6">
        <f>AVERAGE(GETPIVOTDATA("ride_length",'[1]202211_pivot'!$A$1,"day_of_week",7),GETPIVOTDATA("ride_length",'[1]202212_pivot'!$A$1,"day_of_week",7),GETPIVOTDATA("ride_length",'[1]202301_pivot'!$A$1,"day_of_week",7),GETPIVOTDATA("ride_length",'[1]202302_pivot'!$A$1,"day_of_week",7),GETPIVOTDATA("ride_length",'[1]202303_pivot'!$A$1,"day_of_week",7),GETPIVOTDATA("ride_length",'[1]202304_pivot'!$A$1,"day_of_week",7),GETPIVOTDATA("ride_length",'[1]202305_pivot'!$A$1,"day_of_week",7),GETPIVOTDATA("ride_length",'[1]202306_pivot'!$A$1,"day_of_week",7),GETPIVOTDATA("ride_length",'[1]202307_pivot'!$A$1,"day_of_week",7),GETPIVOTDATA("ride_length",'[1]202308_pivot'!$A$1,"day_of_week",7),GETPIVOTDATA("ride_length",'[1]202309_pivot'!$A$1,"day_of_week",7),GETPIVOTDATA("ride_length",'[1]202310_pivot'!$A$1,"day_of_week",7))</f>
        <v>1.1434358959696798E-2</v>
      </c>
      <c r="I5" s="6">
        <f>AVERAGE(GETPIVOTDATA("ride_length",'[1]202211_pivot'!$A$1),GETPIVOTDATA("ride_length",'[1]202212_pivot'!$A$1),GETPIVOTDATA("ride_length",'[1]202301_pivot'!$A$1),GETPIVOTDATA("ride_length",'[1]202302_pivot'!$A$1),GETPIVOTDATA("ride_length",'[1]202303_pivot'!$A$1),GETPIVOTDATA("ride_length",'[1]202304_pivot'!$A$1),GETPIVOTDATA("ride_length",'[1]202305_pivot'!$A$1),GETPIVOTDATA("ride_length",'[1]202306_pivot'!$A$1),GETPIVOTDATA("ride_length",'[1]202307_pivot'!$A$1),GETPIVOTDATA("ride_length",'[1]202308_pivot'!$A$1),GETPIVOTDATA("ride_length",'[1]202309_pivot'!$A$1),GETPIVOTDATA("ride_length",'[1]202310_pivot'!$A$1))</f>
        <v>9.8965810631383624E-3</v>
      </c>
    </row>
    <row r="8" spans="1:11" x14ac:dyDescent="0.35">
      <c r="A8" s="3" t="s">
        <v>5</v>
      </c>
      <c r="B8" s="3" t="s">
        <v>6</v>
      </c>
      <c r="C8" s="3" t="s">
        <v>7</v>
      </c>
      <c r="D8" s="3" t="s">
        <v>8</v>
      </c>
      <c r="F8" s="7"/>
    </row>
    <row r="9" spans="1:11" x14ac:dyDescent="0.35">
      <c r="A9">
        <v>11</v>
      </c>
      <c r="B9" s="4">
        <v>1.1157407407407408E-2</v>
      </c>
      <c r="C9" s="7">
        <v>7.5448252785549393E-3</v>
      </c>
      <c r="D9" s="4">
        <v>8.6226851851851846E-3</v>
      </c>
      <c r="F9" s="7"/>
      <c r="G9" s="7"/>
      <c r="H9" s="7"/>
    </row>
    <row r="10" spans="1:11" x14ac:dyDescent="0.35">
      <c r="A10">
        <v>12</v>
      </c>
      <c r="B10" s="4">
        <v>9.7337962962962977E-3</v>
      </c>
      <c r="C10" s="4">
        <v>7.1874999999999994E-3</v>
      </c>
      <c r="D10" s="4">
        <v>7.8125E-3</v>
      </c>
      <c r="F10" s="7"/>
      <c r="G10" s="7"/>
      <c r="H10" s="7"/>
    </row>
    <row r="11" spans="1:11" x14ac:dyDescent="0.35">
      <c r="A11">
        <v>1</v>
      </c>
      <c r="B11" s="7">
        <v>9.9142830577401714E-3</v>
      </c>
      <c r="C11" s="7">
        <v>6.9960595180624053E-3</v>
      </c>
      <c r="D11" s="4">
        <v>7.6095733060899413E-3</v>
      </c>
      <c r="F11" s="7"/>
      <c r="G11" s="7"/>
      <c r="H11" s="7"/>
    </row>
    <row r="12" spans="1:11" x14ac:dyDescent="0.35">
      <c r="A12">
        <v>2</v>
      </c>
      <c r="B12" s="7">
        <v>1.1549470018476983E-2</v>
      </c>
      <c r="C12" s="7">
        <v>7.2709570911701519E-3</v>
      </c>
      <c r="D12" s="4">
        <v>8.2407407407407412E-3</v>
      </c>
      <c r="E12" s="7"/>
      <c r="F12" s="7"/>
      <c r="G12" s="7"/>
      <c r="H12" s="7"/>
      <c r="I12" s="7"/>
      <c r="J12" s="7"/>
      <c r="K12" s="7"/>
    </row>
    <row r="13" spans="1:11" x14ac:dyDescent="0.35">
      <c r="A13">
        <v>3</v>
      </c>
      <c r="B13" s="7">
        <v>1.1549470018476983E-2</v>
      </c>
      <c r="C13" s="7">
        <v>7.2709570911701519E-3</v>
      </c>
      <c r="D13" s="4">
        <v>8.237354100690172E-3</v>
      </c>
      <c r="E13" s="7"/>
      <c r="F13" s="7"/>
      <c r="G13" s="7"/>
      <c r="H13" s="7"/>
      <c r="I13" s="7"/>
      <c r="J13" s="7"/>
      <c r="K13" s="7"/>
    </row>
    <row r="14" spans="1:11" x14ac:dyDescent="0.35">
      <c r="A14">
        <v>4</v>
      </c>
      <c r="B14" s="7">
        <v>1.4810869850714106E-2</v>
      </c>
      <c r="C14" s="7">
        <v>7.9632287130724042E-3</v>
      </c>
      <c r="D14" s="7">
        <v>1.0327460022389682E-2</v>
      </c>
      <c r="E14" s="7"/>
      <c r="F14" s="7"/>
      <c r="G14" s="7"/>
      <c r="H14" s="7"/>
      <c r="I14" s="7"/>
      <c r="J14" s="7"/>
      <c r="K14" s="7"/>
    </row>
    <row r="15" spans="1:11" x14ac:dyDescent="0.35">
      <c r="A15">
        <v>5</v>
      </c>
      <c r="B15" s="7">
        <v>1.5731868789743156E-2</v>
      </c>
      <c r="C15" s="7">
        <v>8.7346399219146078E-3</v>
      </c>
      <c r="D15" s="7">
        <v>1.1443884307919554E-2</v>
      </c>
      <c r="E15" s="7"/>
      <c r="F15" s="7"/>
      <c r="G15" s="7"/>
      <c r="H15" s="7"/>
      <c r="I15" s="7"/>
      <c r="J15" s="7"/>
      <c r="K15" s="7"/>
    </row>
    <row r="16" spans="1:11" x14ac:dyDescent="0.35">
      <c r="A16">
        <v>6</v>
      </c>
      <c r="B16" s="7">
        <v>1.5501590752212396E-2</v>
      </c>
      <c r="C16" s="7">
        <v>8.9326205395616042E-3</v>
      </c>
      <c r="D16" s="7">
        <v>1.1682362582520853E-2</v>
      </c>
      <c r="E16" s="7"/>
      <c r="F16" s="7"/>
      <c r="G16" s="7"/>
      <c r="H16" s="7"/>
      <c r="I16" s="7"/>
      <c r="J16" s="7"/>
      <c r="K16" s="7"/>
    </row>
    <row r="17" spans="1:11" x14ac:dyDescent="0.35">
      <c r="A17">
        <v>7</v>
      </c>
      <c r="B17" s="4">
        <v>1.637624366524975E-2</v>
      </c>
      <c r="C17" s="7">
        <v>9.1734417855345359E-3</v>
      </c>
      <c r="D17" s="7">
        <v>1.2282538976895312E-2</v>
      </c>
      <c r="E17" s="7"/>
      <c r="F17" s="7"/>
      <c r="G17" s="7"/>
      <c r="H17" s="7"/>
      <c r="I17" s="7"/>
      <c r="J17" s="7"/>
      <c r="K17" s="7"/>
    </row>
    <row r="18" spans="1:11" x14ac:dyDescent="0.35">
      <c r="A18">
        <v>8</v>
      </c>
      <c r="B18" s="7">
        <v>1.5740316090773414E-2</v>
      </c>
      <c r="C18" s="7">
        <v>9.1518010768964798E-3</v>
      </c>
      <c r="D18" s="7">
        <v>1.180805615961332E-2</v>
      </c>
      <c r="E18" s="7"/>
      <c r="F18" s="7"/>
      <c r="G18" s="7"/>
      <c r="H18" s="7"/>
      <c r="I18" s="7"/>
      <c r="J18" s="7"/>
      <c r="K18" s="7"/>
    </row>
    <row r="19" spans="1:11" x14ac:dyDescent="0.35">
      <c r="A19">
        <v>9</v>
      </c>
      <c r="B19" s="7">
        <v>1.4757899206119971E-2</v>
      </c>
      <c r="C19" s="7">
        <v>8.7729585728461845E-3</v>
      </c>
      <c r="D19" s="7">
        <v>1.112269454767862E-2</v>
      </c>
      <c r="E19" s="7"/>
      <c r="F19" s="7"/>
      <c r="G19" s="7"/>
      <c r="H19" s="7"/>
      <c r="I19" s="7"/>
      <c r="J19" s="7"/>
      <c r="K19" s="7"/>
    </row>
    <row r="20" spans="1:11" x14ac:dyDescent="0.35">
      <c r="A20">
        <v>10</v>
      </c>
      <c r="B20" s="7">
        <v>1.3245775663975562E-2</v>
      </c>
      <c r="C20" s="7">
        <v>8.0354932206303676E-3</v>
      </c>
      <c r="D20" s="7">
        <v>9.7531362364483669E-3</v>
      </c>
      <c r="E20" s="7"/>
      <c r="F20" s="7"/>
      <c r="G20" s="7"/>
      <c r="H20" s="7"/>
      <c r="I20" s="7"/>
      <c r="J20" s="7"/>
      <c r="K20" s="7"/>
    </row>
    <row r="21" spans="1:11" x14ac:dyDescent="0.35">
      <c r="B21" s="4"/>
      <c r="C21" s="4"/>
      <c r="D21" s="4"/>
      <c r="E21" s="7"/>
      <c r="F21" s="7"/>
      <c r="G21" s="7"/>
      <c r="H21" s="7"/>
      <c r="I21" s="7"/>
      <c r="J21" s="7"/>
      <c r="K21" s="7"/>
    </row>
    <row r="22" spans="1:11" x14ac:dyDescent="0.35">
      <c r="B22" s="4"/>
      <c r="C22" s="4"/>
      <c r="D22" s="4"/>
      <c r="E22" s="7"/>
      <c r="F22" s="7"/>
      <c r="G22" s="7"/>
      <c r="H22" s="7"/>
      <c r="I22" s="7"/>
      <c r="J22" s="7"/>
      <c r="K22" s="7"/>
    </row>
    <row r="23" spans="1:11" x14ac:dyDescent="0.35">
      <c r="B23" s="4"/>
      <c r="C23" s="4"/>
      <c r="D23" s="4"/>
      <c r="E23" s="7"/>
      <c r="F23" s="7"/>
      <c r="G23" s="7"/>
      <c r="H23" s="7"/>
      <c r="I23" s="7"/>
      <c r="J23" s="7"/>
      <c r="K23" s="7"/>
    </row>
    <row r="24" spans="1:11" x14ac:dyDescent="0.35">
      <c r="B24" s="4"/>
      <c r="C24" s="4"/>
      <c r="D24" s="4"/>
      <c r="E24" s="7"/>
      <c r="F24" s="7"/>
      <c r="G24" s="7"/>
      <c r="H24" s="7"/>
      <c r="I24" s="7"/>
      <c r="J24" s="7"/>
      <c r="K24" s="7"/>
    </row>
    <row r="25" spans="1:11" x14ac:dyDescent="0.35">
      <c r="B25" s="4"/>
      <c r="C25" s="4"/>
      <c r="D25" s="4"/>
      <c r="E25" s="7"/>
      <c r="F25" s="7"/>
      <c r="G25" s="7"/>
      <c r="H25" s="7"/>
      <c r="I25" s="7"/>
      <c r="J25" s="7"/>
      <c r="K25" s="7"/>
    </row>
    <row r="26" spans="1:11" x14ac:dyDescent="0.35">
      <c r="E26" s="7"/>
      <c r="F26" s="7"/>
      <c r="G26" s="7"/>
      <c r="H26" s="7"/>
      <c r="I26" s="7"/>
      <c r="J26" s="7"/>
      <c r="K26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00F8-81A2-4573-A129-BD19B8B35507}">
  <dimension ref="A1"/>
  <sheetViews>
    <sheetView tabSelected="1" zoomScaleNormal="100" workbookViewId="0">
      <selection activeCell="J7" sqref="J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 for graph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Spero</dc:creator>
  <cp:lastModifiedBy>Elizabeth Spero</cp:lastModifiedBy>
  <dcterms:created xsi:type="dcterms:W3CDTF">2024-01-21T17:38:40Z</dcterms:created>
  <dcterms:modified xsi:type="dcterms:W3CDTF">2024-01-21T18:19:14Z</dcterms:modified>
</cp:coreProperties>
</file>