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Shared\current\python\SGP_Gravity\"/>
    </mc:Choice>
  </mc:AlternateContent>
  <bookViews>
    <workbookView xWindow="690" yWindow="360" windowWidth="26760" windowHeight="12170" activeTab="3"/>
  </bookViews>
  <sheets>
    <sheet name="calibrations" sheetId="19" r:id="rId1"/>
    <sheet name="summary" sheetId="16" r:id="rId2"/>
    <sheet name="reprocessed obs" sheetId="17" r:id="rId3"/>
    <sheet name="DRIFT LOOKUP TABLE" sheetId="18" r:id="rId4"/>
  </sheets>
  <externalReferences>
    <externalReference r:id="rId5"/>
  </externalReferences>
  <definedNames>
    <definedName name="_xlnm.Print_Area" localSheetId="1">summary!$B$25:$M$89</definedName>
  </definedNames>
  <calcPr calcId="152511"/>
</workbook>
</file>

<file path=xl/calcChain.xml><?xml version="1.0" encoding="utf-8"?>
<calcChain xmlns="http://schemas.openxmlformats.org/spreadsheetml/2006/main">
  <c r="AD15" i="16" l="1"/>
  <c r="AD12" i="16" l="1"/>
  <c r="AD21" i="17" l="1"/>
  <c r="AC23" i="17"/>
  <c r="AD23" i="17"/>
  <c r="AE23" i="17" s="1"/>
  <c r="AF23" i="17" s="1"/>
  <c r="AH23" i="17"/>
  <c r="AI21" i="17"/>
  <c r="AC21" i="17"/>
  <c r="AE21" i="17" s="1"/>
  <c r="AF21" i="17" s="1"/>
  <c r="AI23" i="17"/>
  <c r="AD14" i="16"/>
  <c r="AD13" i="16"/>
  <c r="AD11" i="16"/>
  <c r="AI17" i="17" l="1"/>
  <c r="AH17" i="17"/>
  <c r="AI15" i="17"/>
  <c r="AH15" i="17"/>
  <c r="AI13" i="17"/>
  <c r="AH13" i="17"/>
  <c r="AI11" i="17"/>
  <c r="AH11" i="17"/>
  <c r="AI8" i="17"/>
  <c r="AH8" i="17"/>
  <c r="AI6" i="17"/>
  <c r="AH6" i="17"/>
  <c r="AI4" i="17"/>
  <c r="AH4" i="17"/>
  <c r="AD4" i="17"/>
  <c r="AD11" i="17"/>
  <c r="AD17" i="17"/>
  <c r="AD15" i="17"/>
  <c r="AD13" i="17"/>
  <c r="AD8" i="17"/>
  <c r="AD6" i="17"/>
  <c r="AC17" i="17"/>
  <c r="AC15" i="17"/>
  <c r="AC13" i="17"/>
  <c r="AE13" i="17" s="1"/>
  <c r="AF13" i="17" s="1"/>
  <c r="AC11" i="17"/>
  <c r="AC8" i="17"/>
  <c r="AE8" i="17" s="1"/>
  <c r="AF8" i="17" s="1"/>
  <c r="AC6" i="17"/>
  <c r="AC4" i="17"/>
  <c r="AB17" i="17"/>
  <c r="AB16" i="17"/>
  <c r="AB15" i="17"/>
  <c r="AB14" i="17"/>
  <c r="AB13" i="17"/>
  <c r="AB12" i="17"/>
  <c r="AB11" i="17"/>
  <c r="AB10" i="17"/>
  <c r="AB8" i="17"/>
  <c r="AB7" i="17"/>
  <c r="AB6" i="17"/>
  <c r="AB5" i="17"/>
  <c r="AB4" i="17"/>
  <c r="AB3" i="17"/>
  <c r="AD10" i="16"/>
  <c r="AD9" i="16"/>
  <c r="AD8" i="16"/>
  <c r="AD7" i="16"/>
  <c r="AD6" i="16"/>
  <c r="AF6" i="16" s="1"/>
  <c r="AG6" i="16" s="1"/>
  <c r="AD5" i="16"/>
  <c r="AD4" i="16"/>
  <c r="AD3" i="16"/>
  <c r="AF2" i="16" s="1"/>
  <c r="AG2" i="16" s="1"/>
  <c r="AD2" i="16"/>
  <c r="AE17" i="17" l="1"/>
  <c r="AF17" i="17" s="1"/>
  <c r="AE11" i="17"/>
  <c r="AF11" i="17" s="1"/>
  <c r="AE4" i="17"/>
  <c r="AF4" i="17" s="1"/>
  <c r="AE15" i="17"/>
  <c r="AF15" i="17" s="1"/>
  <c r="AG17" i="17" s="1"/>
  <c r="AE6" i="17"/>
  <c r="AF6" i="17" s="1"/>
  <c r="AC9" i="16"/>
  <c r="AB9" i="16"/>
  <c r="AG8" i="17" l="1"/>
  <c r="AC10" i="16"/>
  <c r="AB10" i="16"/>
  <c r="AC8" i="16"/>
  <c r="AC7" i="16"/>
  <c r="AC6" i="16"/>
  <c r="AB6" i="16"/>
  <c r="AB7" i="16" s="1"/>
  <c r="AB8" i="16" s="1"/>
  <c r="AC5" i="16"/>
  <c r="AB5" i="16"/>
  <c r="AC4" i="16"/>
  <c r="AB4" i="16"/>
  <c r="AC3" i="16"/>
  <c r="AB3" i="16"/>
  <c r="AB2" i="16"/>
</calcChain>
</file>

<file path=xl/sharedStrings.xml><?xml version="1.0" encoding="utf-8"?>
<sst xmlns="http://schemas.openxmlformats.org/spreadsheetml/2006/main" count="184" uniqueCount="97">
  <si>
    <t>Created</t>
  </si>
  <si>
    <t>Project</t>
  </si>
  <si>
    <t>Station Name</t>
  </si>
  <si>
    <t>Lat</t>
  </si>
  <si>
    <t>Long</t>
  </si>
  <si>
    <t>Elev</t>
  </si>
  <si>
    <t>Setup Height</t>
  </si>
  <si>
    <t>Transfer Height</t>
  </si>
  <si>
    <t>Actual Height</t>
  </si>
  <si>
    <t>Gradient</t>
  </si>
  <si>
    <t>NominalAP</t>
  </si>
  <si>
    <t>Polar(x)</t>
  </si>
  <si>
    <t>DF File</t>
  </si>
  <si>
    <t>OL File</t>
  </si>
  <si>
    <t>Clock</t>
  </si>
  <si>
    <t>Blue</t>
  </si>
  <si>
    <t>Red</t>
  </si>
  <si>
    <t>Date</t>
  </si>
  <si>
    <t>Time</t>
  </si>
  <si>
    <t>Gravity</t>
  </si>
  <si>
    <t>Set Scatter</t>
  </si>
  <si>
    <t>Precision</t>
  </si>
  <si>
    <t>Uncertainty</t>
  </si>
  <si>
    <t>Collected</t>
  </si>
  <si>
    <t>Processed</t>
  </si>
  <si>
    <t>Transfer ht corr</t>
  </si>
  <si>
    <t>Gradient error</t>
  </si>
  <si>
    <t>C\gData\OceanLoad.olf</t>
  </si>
  <si>
    <t>C\gData\OceanLoad.dff</t>
  </si>
  <si>
    <t>ADTUCS04222.2</t>
  </si>
  <si>
    <t>ADTUCS04338</t>
  </si>
  <si>
    <t>ADTUCS2006150</t>
  </si>
  <si>
    <t>ADTUCS2006151</t>
  </si>
  <si>
    <t>C\gData\OceanLoad\OceanLoad-RM109.dff</t>
  </si>
  <si>
    <t>C\gData\OceanLoad\OceanLoad-RM109.olf</t>
  </si>
  <si>
    <t>AGTUCSON</t>
  </si>
  <si>
    <t>C\gData\OceanLoad-Rm109.dff</t>
  </si>
  <si>
    <t>C\gData\OceanLoad-Rm109.olf</t>
  </si>
  <si>
    <t>rm10920090526</t>
  </si>
  <si>
    <t>RM10920100519</t>
  </si>
  <si>
    <t>C\gData\OceanLoad\OceanLoad-AGTUCSON-AGTUCSON.dff</t>
  </si>
  <si>
    <t>C\gData\OceanLoad\OceanLoad-AGTUCSON-AGTUCSON.olf</t>
  </si>
  <si>
    <t>RM10920100519c</t>
  </si>
  <si>
    <t>RM10920120901</t>
  </si>
  <si>
    <t>C\gData\OceanLoad\OceanLoad-rm</t>
  </si>
  <si>
    <t>E\Shared\Gravity</t>
  </si>
  <si>
    <t>RM10920140801_model_tide</t>
  </si>
  <si>
    <t>ADTUCSON</t>
  </si>
  <si>
    <t>C\gdata\OceanLoadMGS.dff</t>
  </si>
  <si>
    <t>C\gdata\OceanLoadMGS.olf</t>
  </si>
  <si>
    <t>ADTUCS03272</t>
  </si>
  <si>
    <t>calibrations</t>
  </si>
  <si>
    <t xml:space="preserve"> </t>
  </si>
  <si>
    <t>note</t>
  </si>
  <si>
    <t>Red-Blue mid-point</t>
  </si>
  <si>
    <t>Laser 1</t>
  </si>
  <si>
    <t>Laser 2</t>
  </si>
  <si>
    <t>Blue wavelength nm</t>
  </si>
  <si>
    <t>Red wavelength, nm</t>
  </si>
  <si>
    <t>drift rate per day</t>
  </si>
  <si>
    <t>drift rate per day nm</t>
  </si>
  <si>
    <t>drift rate per year nm</t>
  </si>
  <si>
    <t>Gravity value using new calibration</t>
  </si>
  <si>
    <t>Gravity value using old calibration</t>
  </si>
  <si>
    <t>Del_G using new and old calibrations</t>
  </si>
  <si>
    <t>TUCSON</t>
  </si>
  <si>
    <t>Filename</t>
  </si>
  <si>
    <t>ADTUCS04222.2_old_laser_cal</t>
  </si>
  <si>
    <t>ADTUCS04338_0ld_laser_cal</t>
  </si>
  <si>
    <t>ADTUCS2006150_old_laser</t>
  </si>
  <si>
    <t>RM10920100519c_old_laser_cal</t>
  </si>
  <si>
    <t>RM10920120901_old_laser_cal</t>
  </si>
  <si>
    <t>RM10920140801</t>
  </si>
  <si>
    <t>RM109</t>
  </si>
  <si>
    <t>RM10920140801_old_laser_cal</t>
  </si>
  <si>
    <t>RM10920150815</t>
  </si>
  <si>
    <t>RM10920150815_old_laser_cal</t>
  </si>
  <si>
    <t>del_G_laser_cal</t>
  </si>
  <si>
    <t>days</t>
  </si>
  <si>
    <t>drift rate per yr</t>
  </si>
  <si>
    <t>DRIFT PERIOD BEGIN</t>
  </si>
  <si>
    <t>DRIFT PERIOD END</t>
  </si>
  <si>
    <t>NEW LASER</t>
  </si>
  <si>
    <t>average for laser</t>
  </si>
  <si>
    <t>RG37_20170112</t>
  </si>
  <si>
    <t>RG37_20170112_old_laser_cal</t>
  </si>
  <si>
    <t>RG37_20160812</t>
  </si>
  <si>
    <t>RG37_20160812_old_laser_cal</t>
  </si>
  <si>
    <t>New Laser</t>
  </si>
  <si>
    <t>Old Laser*</t>
  </si>
  <si>
    <t>*There are two calibration sheets from 4/11/16, one says "new tube installed," the other doesn't. But, the calibrations are nearly equal, and much different than the previous cal for the old laser, suggesting they are both for the new laser</t>
  </si>
  <si>
    <t>Old Laser</t>
  </si>
  <si>
    <t>StartDate</t>
  </si>
  <si>
    <t>BEGIN</t>
  </si>
  <si>
    <t>END</t>
  </si>
  <si>
    <t>MPD</t>
  </si>
  <si>
    <t>MPY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</si>
</sst>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000"/>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222222"/>
      <name val="Arial"/>
      <family val="2"/>
    </font>
    <font>
      <sz val="18"/>
      <color theme="3"/>
      <name val="Cambria"/>
      <family val="2"/>
      <scheme val="maj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23">
    <xf numFmtId="0" fontId="0" fillId="0" borderId="0" xfId="0"/>
    <xf numFmtId="14" fontId="0" fillId="0" borderId="0" xfId="0" applyNumberFormat="1"/>
    <xf numFmtId="1" fontId="0" fillId="0" borderId="0" xfId="0" applyNumberFormat="1"/>
    <xf numFmtId="164" fontId="0" fillId="0" borderId="0" xfId="0" applyNumberFormat="1"/>
    <xf numFmtId="2" fontId="0" fillId="0" borderId="0" xfId="0" applyNumberFormat="1"/>
    <xf numFmtId="165" fontId="0" fillId="0" borderId="0" xfId="0" applyNumberFormat="1"/>
    <xf numFmtId="14" fontId="0" fillId="33" borderId="0" xfId="0" applyNumberFormat="1" applyFill="1"/>
    <xf numFmtId="0" fontId="0" fillId="33" borderId="0" xfId="0" applyFill="1"/>
    <xf numFmtId="164" fontId="0" fillId="33" borderId="0" xfId="0" applyNumberFormat="1" applyFill="1"/>
    <xf numFmtId="2" fontId="0" fillId="33" borderId="0" xfId="0" applyNumberFormat="1" applyFill="1"/>
    <xf numFmtId="0" fontId="0" fillId="0" borderId="0" xfId="0" applyFill="1"/>
    <xf numFmtId="2" fontId="0" fillId="0" borderId="0" xfId="0" applyNumberFormat="1" applyFill="1"/>
    <xf numFmtId="0" fontId="0" fillId="0" borderId="0" xfId="0" applyAlignment="1">
      <alignment wrapText="1"/>
    </xf>
    <xf numFmtId="164" fontId="0" fillId="0" borderId="0" xfId="0" applyNumberFormat="1" applyAlignment="1">
      <alignment wrapText="1"/>
    </xf>
    <xf numFmtId="2" fontId="0" fillId="0" borderId="0" xfId="0" applyNumberFormat="1" applyAlignment="1">
      <alignment wrapText="1"/>
    </xf>
    <xf numFmtId="0" fontId="0" fillId="0" borderId="0" xfId="0" applyAlignment="1">
      <alignment horizontal="center" wrapText="1"/>
    </xf>
    <xf numFmtId="2" fontId="0" fillId="0" borderId="0" xfId="0" applyNumberFormat="1" applyAlignment="1">
      <alignment horizontal="center" wrapText="1"/>
    </xf>
    <xf numFmtId="0" fontId="18" fillId="0" borderId="0" xfId="0" applyFont="1"/>
    <xf numFmtId="0" fontId="0" fillId="0" borderId="0" xfId="0"/>
    <xf numFmtId="0" fontId="0" fillId="0" borderId="0" xfId="0"/>
    <xf numFmtId="14" fontId="0" fillId="0" borderId="0" xfId="0" applyNumberFormat="1"/>
    <xf numFmtId="0" fontId="0" fillId="0" borderId="0" xfId="0"/>
    <xf numFmtId="14"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A10-008</a:t>
            </a:r>
            <a:r>
              <a:rPr lang="en-US" baseline="0"/>
              <a:t> </a:t>
            </a:r>
            <a:r>
              <a:rPr lang="en-US"/>
              <a:t>Laser Calibrations </a:t>
            </a:r>
          </a:p>
        </c:rich>
      </c:tx>
      <c:overlay val="1"/>
    </c:title>
    <c:autoTitleDeleted val="0"/>
    <c:plotArea>
      <c:layout>
        <c:manualLayout>
          <c:layoutTarget val="inner"/>
          <c:xMode val="edge"/>
          <c:yMode val="edge"/>
          <c:x val="0.16350240594925633"/>
          <c:y val="0.14759894672638377"/>
          <c:w val="0.67966675885777983"/>
          <c:h val="0.69379242653633655"/>
        </c:manualLayout>
      </c:layout>
      <c:scatterChart>
        <c:scatterStyle val="lineMarker"/>
        <c:varyColors val="0"/>
        <c:ser>
          <c:idx val="0"/>
          <c:order val="0"/>
          <c:tx>
            <c:strRef>
              <c:f>summary!$P$1</c:f>
              <c:strCache>
                <c:ptCount val="1"/>
                <c:pt idx="0">
                  <c:v>Blue wavelength nm</c:v>
                </c:pt>
              </c:strCache>
            </c:strRef>
          </c:tx>
          <c:spPr>
            <a:ln w="28575">
              <a:noFill/>
            </a:ln>
          </c:spPr>
          <c:xVal>
            <c:numRef>
              <c:f>summary!$R$2:$R$15</c:f>
              <c:numCache>
                <c:formatCode>m/d/yyyy</c:formatCode>
                <c:ptCount val="14"/>
                <c:pt idx="0">
                  <c:v>37893</c:v>
                </c:pt>
                <c:pt idx="1">
                  <c:v>38209</c:v>
                </c:pt>
                <c:pt idx="2">
                  <c:v>38324</c:v>
                </c:pt>
                <c:pt idx="3">
                  <c:v>38868</c:v>
                </c:pt>
                <c:pt idx="4">
                  <c:v>39959</c:v>
                </c:pt>
                <c:pt idx="5">
                  <c:v>40317</c:v>
                </c:pt>
                <c:pt idx="6">
                  <c:v>41153</c:v>
                </c:pt>
                <c:pt idx="7">
                  <c:v>41852</c:v>
                </c:pt>
                <c:pt idx="8">
                  <c:v>42217</c:v>
                </c:pt>
                <c:pt idx="9">
                  <c:v>42471</c:v>
                </c:pt>
                <c:pt idx="10">
                  <c:v>42471</c:v>
                </c:pt>
                <c:pt idx="11">
                  <c:v>42591</c:v>
                </c:pt>
                <c:pt idx="12">
                  <c:v>42745</c:v>
                </c:pt>
                <c:pt idx="13">
                  <c:v>42814</c:v>
                </c:pt>
              </c:numCache>
            </c:numRef>
          </c:xVal>
          <c:yVal>
            <c:numRef>
              <c:f>summary!$P$2:$P$15</c:f>
              <c:numCache>
                <c:formatCode>0.0000000</c:formatCode>
                <c:ptCount val="14"/>
                <c:pt idx="0">
                  <c:v>632.990951</c:v>
                </c:pt>
                <c:pt idx="1">
                  <c:v>632.99095550000004</c:v>
                </c:pt>
                <c:pt idx="2">
                  <c:v>632.99094449999996</c:v>
                </c:pt>
                <c:pt idx="3">
                  <c:v>632.99094869999999</c:v>
                </c:pt>
                <c:pt idx="4">
                  <c:v>632.99093559999994</c:v>
                </c:pt>
                <c:pt idx="5">
                  <c:v>632.99093989999994</c:v>
                </c:pt>
                <c:pt idx="6">
                  <c:v>632.99095020000004</c:v>
                </c:pt>
                <c:pt idx="7">
                  <c:v>632.99095550000004</c:v>
                </c:pt>
                <c:pt idx="8">
                  <c:v>632.99093749999997</c:v>
                </c:pt>
                <c:pt idx="9">
                  <c:v>632.99083740000003</c:v>
                </c:pt>
                <c:pt idx="10">
                  <c:v>632.99083619999999</c:v>
                </c:pt>
                <c:pt idx="11">
                  <c:v>632.99082169999997</c:v>
                </c:pt>
                <c:pt idx="12">
                  <c:v>632.9908011</c:v>
                </c:pt>
                <c:pt idx="13">
                  <c:v>632.99078699999995</c:v>
                </c:pt>
              </c:numCache>
            </c:numRef>
          </c:yVal>
          <c:smooth val="0"/>
        </c:ser>
        <c:dLbls>
          <c:showLegendKey val="0"/>
          <c:showVal val="0"/>
          <c:showCatName val="0"/>
          <c:showSerName val="0"/>
          <c:showPercent val="0"/>
          <c:showBubbleSize val="0"/>
        </c:dLbls>
        <c:axId val="210575272"/>
        <c:axId val="210578800"/>
      </c:scatterChart>
      <c:scatterChart>
        <c:scatterStyle val="lineMarker"/>
        <c:varyColors val="0"/>
        <c:ser>
          <c:idx val="1"/>
          <c:order val="1"/>
          <c:tx>
            <c:strRef>
              <c:f>summary!$Q$1</c:f>
              <c:strCache>
                <c:ptCount val="1"/>
                <c:pt idx="0">
                  <c:v>Red wavelength, nm</c:v>
                </c:pt>
              </c:strCache>
            </c:strRef>
          </c:tx>
          <c:spPr>
            <a:ln w="28575">
              <a:noFill/>
            </a:ln>
          </c:spPr>
          <c:xVal>
            <c:numRef>
              <c:f>summary!$R$2:$R$15</c:f>
              <c:numCache>
                <c:formatCode>m/d/yyyy</c:formatCode>
                <c:ptCount val="14"/>
                <c:pt idx="0">
                  <c:v>37893</c:v>
                </c:pt>
                <c:pt idx="1">
                  <c:v>38209</c:v>
                </c:pt>
                <c:pt idx="2">
                  <c:v>38324</c:v>
                </c:pt>
                <c:pt idx="3">
                  <c:v>38868</c:v>
                </c:pt>
                <c:pt idx="4">
                  <c:v>39959</c:v>
                </c:pt>
                <c:pt idx="5">
                  <c:v>40317</c:v>
                </c:pt>
                <c:pt idx="6">
                  <c:v>41153</c:v>
                </c:pt>
                <c:pt idx="7">
                  <c:v>41852</c:v>
                </c:pt>
                <c:pt idx="8">
                  <c:v>42217</c:v>
                </c:pt>
                <c:pt idx="9">
                  <c:v>42471</c:v>
                </c:pt>
                <c:pt idx="10">
                  <c:v>42471</c:v>
                </c:pt>
                <c:pt idx="11">
                  <c:v>42591</c:v>
                </c:pt>
                <c:pt idx="12">
                  <c:v>42745</c:v>
                </c:pt>
                <c:pt idx="13">
                  <c:v>42814</c:v>
                </c:pt>
              </c:numCache>
            </c:numRef>
          </c:xVal>
          <c:yVal>
            <c:numRef>
              <c:f>summary!$Q$2:$Q$15</c:f>
              <c:numCache>
                <c:formatCode>0.0000000</c:formatCode>
                <c:ptCount val="14"/>
                <c:pt idx="0">
                  <c:v>632.99188909999998</c:v>
                </c:pt>
                <c:pt idx="1">
                  <c:v>632.9918897</c:v>
                </c:pt>
                <c:pt idx="2">
                  <c:v>632.99190069999997</c:v>
                </c:pt>
                <c:pt idx="3">
                  <c:v>632.99189820000004</c:v>
                </c:pt>
                <c:pt idx="4">
                  <c:v>632.99187129999996</c:v>
                </c:pt>
                <c:pt idx="5">
                  <c:v>632.99187519999998</c:v>
                </c:pt>
                <c:pt idx="6">
                  <c:v>632.99187670000003</c:v>
                </c:pt>
                <c:pt idx="7">
                  <c:v>632.99188489999995</c:v>
                </c:pt>
                <c:pt idx="8">
                  <c:v>632.99190910000004</c:v>
                </c:pt>
                <c:pt idx="9">
                  <c:v>632.99193779999996</c:v>
                </c:pt>
                <c:pt idx="10">
                  <c:v>632.99193639999999</c:v>
                </c:pt>
                <c:pt idx="11">
                  <c:v>632.99196730000006</c:v>
                </c:pt>
                <c:pt idx="12">
                  <c:v>632.99199269999997</c:v>
                </c:pt>
                <c:pt idx="13">
                  <c:v>632.99200880000001</c:v>
                </c:pt>
              </c:numCache>
            </c:numRef>
          </c:yVal>
          <c:smooth val="0"/>
        </c:ser>
        <c:dLbls>
          <c:showLegendKey val="0"/>
          <c:showVal val="0"/>
          <c:showCatName val="0"/>
          <c:showSerName val="0"/>
          <c:showPercent val="0"/>
          <c:showBubbleSize val="0"/>
        </c:dLbls>
        <c:axId val="210579584"/>
        <c:axId val="210579192"/>
      </c:scatterChart>
      <c:valAx>
        <c:axId val="210575272"/>
        <c:scaling>
          <c:orientation val="minMax"/>
        </c:scaling>
        <c:delete val="0"/>
        <c:axPos val="b"/>
        <c:numFmt formatCode="[$-409]mmm\-yy;@" sourceLinked="0"/>
        <c:majorTickMark val="out"/>
        <c:minorTickMark val="none"/>
        <c:tickLblPos val="nextTo"/>
        <c:txPr>
          <a:bodyPr rot="2700000"/>
          <a:lstStyle/>
          <a:p>
            <a:pPr>
              <a:defRPr sz="1200"/>
            </a:pPr>
            <a:endParaRPr lang="en-US"/>
          </a:p>
        </c:txPr>
        <c:crossAx val="210578800"/>
        <c:crosses val="autoZero"/>
        <c:crossBetween val="midCat"/>
        <c:majorUnit val="365.25"/>
      </c:valAx>
      <c:valAx>
        <c:axId val="210578800"/>
        <c:scaling>
          <c:orientation val="minMax"/>
        </c:scaling>
        <c:delete val="0"/>
        <c:axPos val="l"/>
        <c:majorGridlines/>
        <c:title>
          <c:tx>
            <c:rich>
              <a:bodyPr rot="-5400000" vert="horz"/>
              <a:lstStyle/>
              <a:p>
                <a:pPr>
                  <a:defRPr sz="1400"/>
                </a:pPr>
                <a:r>
                  <a:rPr lang="en-US" sz="1400"/>
                  <a:t>NM</a:t>
                </a:r>
              </a:p>
            </c:rich>
          </c:tx>
          <c:overlay val="0"/>
        </c:title>
        <c:numFmt formatCode="0.000000" sourceLinked="0"/>
        <c:majorTickMark val="out"/>
        <c:minorTickMark val="none"/>
        <c:tickLblPos val="nextTo"/>
        <c:spPr>
          <a:noFill/>
        </c:spPr>
        <c:txPr>
          <a:bodyPr/>
          <a:lstStyle/>
          <a:p>
            <a:pPr>
              <a:defRPr sz="1200" b="1">
                <a:solidFill>
                  <a:srgbClr val="0070C0"/>
                </a:solidFill>
              </a:defRPr>
            </a:pPr>
            <a:endParaRPr lang="en-US"/>
          </a:p>
        </c:txPr>
        <c:crossAx val="210575272"/>
        <c:crosses val="autoZero"/>
        <c:crossBetween val="midCat"/>
        <c:majorUnit val="2.0000000000000008E-5"/>
      </c:valAx>
      <c:valAx>
        <c:axId val="210579192"/>
        <c:scaling>
          <c:orientation val="minMax"/>
        </c:scaling>
        <c:delete val="0"/>
        <c:axPos val="r"/>
        <c:title>
          <c:tx>
            <c:rich>
              <a:bodyPr rot="-5400000" vert="horz"/>
              <a:lstStyle/>
              <a:p>
                <a:pPr>
                  <a:defRPr sz="1400"/>
                </a:pPr>
                <a:r>
                  <a:rPr lang="en-US" sz="1400"/>
                  <a:t>NM</a:t>
                </a:r>
              </a:p>
            </c:rich>
          </c:tx>
          <c:overlay val="0"/>
        </c:title>
        <c:numFmt formatCode="0.000000" sourceLinked="0"/>
        <c:majorTickMark val="out"/>
        <c:minorTickMark val="none"/>
        <c:tickLblPos val="nextTo"/>
        <c:txPr>
          <a:bodyPr/>
          <a:lstStyle/>
          <a:p>
            <a:pPr>
              <a:defRPr sz="1200" b="1">
                <a:solidFill>
                  <a:srgbClr val="FF0000"/>
                </a:solidFill>
              </a:defRPr>
            </a:pPr>
            <a:endParaRPr lang="en-US"/>
          </a:p>
        </c:txPr>
        <c:crossAx val="210579584"/>
        <c:crosses val="max"/>
        <c:crossBetween val="midCat"/>
        <c:majorUnit val="2.0000000000000005E-5"/>
      </c:valAx>
      <c:valAx>
        <c:axId val="210579584"/>
        <c:scaling>
          <c:orientation val="minMax"/>
        </c:scaling>
        <c:delete val="1"/>
        <c:axPos val="b"/>
        <c:numFmt formatCode="m/d/yyyy" sourceLinked="1"/>
        <c:majorTickMark val="out"/>
        <c:minorTickMark val="none"/>
        <c:tickLblPos val="nextTo"/>
        <c:crossAx val="210579192"/>
        <c:crosses val="autoZero"/>
        <c:crossBetween val="midCat"/>
      </c:valAx>
    </c:plotArea>
    <c:legend>
      <c:legendPos val="r"/>
      <c:layout>
        <c:manualLayout>
          <c:xMode val="edge"/>
          <c:yMode val="edge"/>
          <c:x val="0.51716707655798233"/>
          <c:y val="0.33754833668275486"/>
          <c:w val="0.16085402358709411"/>
          <c:h val="0.16743438320209975"/>
        </c:manualLayout>
      </c:layout>
      <c:overlay val="0"/>
      <c:spPr>
        <a:solidFill>
          <a:schemeClr val="bg1"/>
        </a:solidFill>
        <a:ln>
          <a:solidFill>
            <a:schemeClr val="dk1">
              <a:shade val="95000"/>
              <a:satMod val="105000"/>
            </a:schemeClr>
          </a:solidFill>
        </a:ln>
      </c:sp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A10-008 Clock Calibrations</a:t>
            </a:r>
          </a:p>
        </c:rich>
      </c:tx>
      <c:layout>
        <c:manualLayout>
          <c:xMode val="edge"/>
          <c:yMode val="edge"/>
          <c:x val="0.3018680832226649"/>
          <c:y val="2.3148148148148147E-2"/>
        </c:manualLayout>
      </c:layout>
      <c:overlay val="0"/>
    </c:title>
    <c:autoTitleDeleted val="0"/>
    <c:plotArea>
      <c:layout>
        <c:manualLayout>
          <c:layoutTarget val="inner"/>
          <c:xMode val="edge"/>
          <c:yMode val="edge"/>
          <c:x val="0.16350240594925633"/>
          <c:y val="0.17640055409740449"/>
          <c:w val="0.71827057474389411"/>
          <c:h val="0.58926618547681542"/>
        </c:manualLayout>
      </c:layout>
      <c:scatterChart>
        <c:scatterStyle val="lineMarker"/>
        <c:varyColors val="0"/>
        <c:ser>
          <c:idx val="0"/>
          <c:order val="0"/>
          <c:tx>
            <c:strRef>
              <c:f>summary!$O$1</c:f>
              <c:strCache>
                <c:ptCount val="1"/>
                <c:pt idx="0">
                  <c:v>Clock</c:v>
                </c:pt>
              </c:strCache>
            </c:strRef>
          </c:tx>
          <c:spPr>
            <a:ln w="28575">
              <a:noFill/>
            </a:ln>
          </c:spPr>
          <c:xVal>
            <c:numRef>
              <c:f>summary!$R$2:$R$27</c:f>
              <c:numCache>
                <c:formatCode>m/d/yyyy</c:formatCode>
                <c:ptCount val="26"/>
                <c:pt idx="0">
                  <c:v>37893</c:v>
                </c:pt>
                <c:pt idx="1">
                  <c:v>38209</c:v>
                </c:pt>
                <c:pt idx="2">
                  <c:v>38324</c:v>
                </c:pt>
                <c:pt idx="3">
                  <c:v>38868</c:v>
                </c:pt>
                <c:pt idx="4">
                  <c:v>39959</c:v>
                </c:pt>
                <c:pt idx="5">
                  <c:v>40317</c:v>
                </c:pt>
                <c:pt idx="6">
                  <c:v>41153</c:v>
                </c:pt>
                <c:pt idx="7">
                  <c:v>41852</c:v>
                </c:pt>
                <c:pt idx="8">
                  <c:v>42217</c:v>
                </c:pt>
                <c:pt idx="9">
                  <c:v>42471</c:v>
                </c:pt>
                <c:pt idx="10">
                  <c:v>42471</c:v>
                </c:pt>
                <c:pt idx="11">
                  <c:v>42591</c:v>
                </c:pt>
                <c:pt idx="12">
                  <c:v>42745</c:v>
                </c:pt>
                <c:pt idx="13">
                  <c:v>42814</c:v>
                </c:pt>
                <c:pt idx="14">
                  <c:v>42817</c:v>
                </c:pt>
              </c:numCache>
            </c:numRef>
          </c:xVal>
          <c:yVal>
            <c:numRef>
              <c:f>summary!$O$2:$O$27</c:f>
              <c:numCache>
                <c:formatCode>0.0000000</c:formatCode>
                <c:ptCount val="26"/>
                <c:pt idx="0">
                  <c:v>10000000</c:v>
                </c:pt>
                <c:pt idx="1">
                  <c:v>10000000.0022</c:v>
                </c:pt>
                <c:pt idx="2">
                  <c:v>10000000.0021</c:v>
                </c:pt>
                <c:pt idx="3">
                  <c:v>10000000.0031</c:v>
                </c:pt>
                <c:pt idx="4">
                  <c:v>10000000.005000001</c:v>
                </c:pt>
                <c:pt idx="5">
                  <c:v>10000000.0035</c:v>
                </c:pt>
                <c:pt idx="6">
                  <c:v>10000000.00781</c:v>
                </c:pt>
                <c:pt idx="7">
                  <c:v>10000000.00952</c:v>
                </c:pt>
                <c:pt idx="8">
                  <c:v>10000000.01</c:v>
                </c:pt>
                <c:pt idx="14">
                  <c:v>10000000.011111001</c:v>
                </c:pt>
              </c:numCache>
            </c:numRef>
          </c:yVal>
          <c:smooth val="0"/>
        </c:ser>
        <c:dLbls>
          <c:showLegendKey val="0"/>
          <c:showVal val="0"/>
          <c:showCatName val="0"/>
          <c:showSerName val="0"/>
          <c:showPercent val="0"/>
          <c:showBubbleSize val="0"/>
        </c:dLbls>
        <c:axId val="210579976"/>
        <c:axId val="210580760"/>
      </c:scatterChart>
      <c:valAx>
        <c:axId val="210579976"/>
        <c:scaling>
          <c:orientation val="minMax"/>
        </c:scaling>
        <c:delete val="0"/>
        <c:axPos val="b"/>
        <c:numFmt formatCode="m/d/yyyy" sourceLinked="1"/>
        <c:majorTickMark val="out"/>
        <c:minorTickMark val="none"/>
        <c:tickLblPos val="nextTo"/>
        <c:txPr>
          <a:bodyPr rot="2700000"/>
          <a:lstStyle/>
          <a:p>
            <a:pPr>
              <a:defRPr/>
            </a:pPr>
            <a:endParaRPr lang="en-US"/>
          </a:p>
        </c:txPr>
        <c:crossAx val="210580760"/>
        <c:crosses val="autoZero"/>
        <c:crossBetween val="midCat"/>
        <c:majorUnit val="365.25"/>
      </c:valAx>
      <c:valAx>
        <c:axId val="210580760"/>
        <c:scaling>
          <c:orientation val="minMax"/>
          <c:max val="10000000.012"/>
          <c:min val="10000000"/>
        </c:scaling>
        <c:delete val="0"/>
        <c:axPos val="l"/>
        <c:majorGridlines/>
        <c:title>
          <c:tx>
            <c:rich>
              <a:bodyPr rot="-5400000" vert="horz"/>
              <a:lstStyle/>
              <a:p>
                <a:pPr>
                  <a:defRPr/>
                </a:pPr>
                <a:r>
                  <a:rPr lang="en-US"/>
                  <a:t>Hz</a:t>
                </a:r>
              </a:p>
            </c:rich>
          </c:tx>
          <c:overlay val="0"/>
        </c:title>
        <c:numFmt formatCode="0.000" sourceLinked="0"/>
        <c:majorTickMark val="out"/>
        <c:minorTickMark val="none"/>
        <c:tickLblPos val="nextTo"/>
        <c:crossAx val="210579976"/>
        <c:crosses val="autoZero"/>
        <c:crossBetween val="midCat"/>
        <c:majorUnit val="1.0000000000000002E-3"/>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A10-008</a:t>
            </a:r>
            <a:r>
              <a:rPr lang="en-US" baseline="0"/>
              <a:t> </a:t>
            </a:r>
            <a:r>
              <a:rPr lang="en-US"/>
              <a:t>Laser Drift</a:t>
            </a:r>
            <a:r>
              <a:rPr lang="en-US" baseline="0"/>
              <a:t> Based on Mid-Point of Red-Blue Lock</a:t>
            </a:r>
          </a:p>
          <a:p>
            <a:pPr>
              <a:defRPr/>
            </a:pPr>
            <a:r>
              <a:rPr lang="en-US" baseline="0"/>
              <a:t>for Three ML-1 Lasers</a:t>
            </a:r>
            <a:r>
              <a:rPr lang="en-US"/>
              <a:t> </a:t>
            </a:r>
          </a:p>
        </c:rich>
      </c:tx>
      <c:layout>
        <c:manualLayout>
          <c:xMode val="edge"/>
          <c:yMode val="edge"/>
          <c:x val="0.13274516735518835"/>
          <c:y val="6.6741082016635728E-2"/>
        </c:manualLayout>
      </c:layout>
      <c:overlay val="1"/>
    </c:title>
    <c:autoTitleDeleted val="0"/>
    <c:plotArea>
      <c:layout>
        <c:manualLayout>
          <c:layoutTarget val="inner"/>
          <c:xMode val="edge"/>
          <c:yMode val="edge"/>
          <c:x val="0.16350240594925633"/>
          <c:y val="0.25704326800064398"/>
          <c:w val="0.6998052140290435"/>
          <c:h val="0.55130815315417414"/>
        </c:manualLayout>
      </c:layout>
      <c:scatterChart>
        <c:scatterStyle val="lineMarker"/>
        <c:varyColors val="0"/>
        <c:ser>
          <c:idx val="0"/>
          <c:order val="0"/>
          <c:tx>
            <c:strRef>
              <c:f>summary!$AE$2</c:f>
              <c:strCache>
                <c:ptCount val="1"/>
                <c:pt idx="0">
                  <c:v>Laser 1</c:v>
                </c:pt>
              </c:strCache>
            </c:strRef>
          </c:tx>
          <c:spPr>
            <a:ln w="28575">
              <a:noFill/>
            </a:ln>
          </c:spPr>
          <c:trendline>
            <c:trendlineType val="linear"/>
            <c:dispRSqr val="0"/>
            <c:dispEq val="1"/>
            <c:trendlineLbl>
              <c:layout>
                <c:manualLayout>
                  <c:x val="4.2665064909148891E-2"/>
                  <c:y val="8.8402393552449512E-2"/>
                </c:manualLayout>
              </c:layout>
              <c:numFmt formatCode="General" sourceLinked="0"/>
            </c:trendlineLbl>
          </c:trendline>
          <c:xVal>
            <c:numRef>
              <c:f>summary!$R$2:$R$5</c:f>
              <c:numCache>
                <c:formatCode>m/d/yyyy</c:formatCode>
                <c:ptCount val="4"/>
                <c:pt idx="0">
                  <c:v>37893</c:v>
                </c:pt>
                <c:pt idx="1">
                  <c:v>38209</c:v>
                </c:pt>
                <c:pt idx="2">
                  <c:v>38324</c:v>
                </c:pt>
                <c:pt idx="3">
                  <c:v>38868</c:v>
                </c:pt>
              </c:numCache>
            </c:numRef>
          </c:xVal>
          <c:yVal>
            <c:numRef>
              <c:f>summary!$AD$2:$AD$5</c:f>
              <c:numCache>
                <c:formatCode>0.0000000</c:formatCode>
                <c:ptCount val="4"/>
                <c:pt idx="0">
                  <c:v>632.99142004999999</c:v>
                </c:pt>
                <c:pt idx="1">
                  <c:v>632.99142260000008</c:v>
                </c:pt>
                <c:pt idx="2">
                  <c:v>632.99142259999996</c:v>
                </c:pt>
                <c:pt idx="3">
                  <c:v>632.99142344999996</c:v>
                </c:pt>
              </c:numCache>
            </c:numRef>
          </c:yVal>
          <c:smooth val="0"/>
        </c:ser>
        <c:ser>
          <c:idx val="1"/>
          <c:order val="1"/>
          <c:tx>
            <c:strRef>
              <c:f>summary!$AE$6</c:f>
              <c:strCache>
                <c:ptCount val="1"/>
                <c:pt idx="0">
                  <c:v>Laser 2</c:v>
                </c:pt>
              </c:strCache>
            </c:strRef>
          </c:tx>
          <c:spPr>
            <a:ln w="28575">
              <a:noFill/>
            </a:ln>
          </c:spPr>
          <c:trendline>
            <c:trendlineType val="linear"/>
            <c:dispRSqr val="0"/>
            <c:dispEq val="1"/>
            <c:trendlineLbl>
              <c:layout>
                <c:manualLayout>
                  <c:x val="5.1241759878006971E-2"/>
                  <c:y val="7.012669225015615E-2"/>
                </c:manualLayout>
              </c:layout>
              <c:numFmt formatCode="General" sourceLinked="0"/>
            </c:trendlineLbl>
          </c:trendline>
          <c:xVal>
            <c:numRef>
              <c:f>summary!$R$6:$R$10</c:f>
              <c:numCache>
                <c:formatCode>m/d/yyyy</c:formatCode>
                <c:ptCount val="5"/>
                <c:pt idx="0">
                  <c:v>39959</c:v>
                </c:pt>
                <c:pt idx="1">
                  <c:v>40317</c:v>
                </c:pt>
                <c:pt idx="2">
                  <c:v>41153</c:v>
                </c:pt>
                <c:pt idx="3">
                  <c:v>41852</c:v>
                </c:pt>
                <c:pt idx="4">
                  <c:v>42217</c:v>
                </c:pt>
              </c:numCache>
            </c:numRef>
          </c:xVal>
          <c:yVal>
            <c:numRef>
              <c:f>summary!$AD$6:$AD$10</c:f>
              <c:numCache>
                <c:formatCode>0.0000000</c:formatCode>
                <c:ptCount val="5"/>
                <c:pt idx="0">
                  <c:v>632.99140345000001</c:v>
                </c:pt>
                <c:pt idx="1">
                  <c:v>632.99140754999996</c:v>
                </c:pt>
                <c:pt idx="2">
                  <c:v>632.99141344999998</c:v>
                </c:pt>
                <c:pt idx="3">
                  <c:v>632.99142019999999</c:v>
                </c:pt>
                <c:pt idx="4">
                  <c:v>632.99142329999995</c:v>
                </c:pt>
              </c:numCache>
            </c:numRef>
          </c:yVal>
          <c:smooth val="0"/>
        </c:ser>
        <c:ser>
          <c:idx val="2"/>
          <c:order val="2"/>
          <c:spPr>
            <a:ln w="28575">
              <a:noFill/>
            </a:ln>
          </c:spPr>
          <c:xVal>
            <c:numRef>
              <c:f>summary!$R$11:$R$15</c:f>
              <c:numCache>
                <c:formatCode>m/d/yyyy</c:formatCode>
                <c:ptCount val="5"/>
                <c:pt idx="0">
                  <c:v>42471</c:v>
                </c:pt>
                <c:pt idx="1">
                  <c:v>42471</c:v>
                </c:pt>
                <c:pt idx="2">
                  <c:v>42591</c:v>
                </c:pt>
                <c:pt idx="3">
                  <c:v>42745</c:v>
                </c:pt>
                <c:pt idx="4">
                  <c:v>42814</c:v>
                </c:pt>
              </c:numCache>
            </c:numRef>
          </c:xVal>
          <c:yVal>
            <c:numRef>
              <c:f>summary!$AD$11:$AD$15</c:f>
              <c:numCache>
                <c:formatCode>0.0000000</c:formatCode>
                <c:ptCount val="5"/>
                <c:pt idx="0">
                  <c:v>632.99138760000005</c:v>
                </c:pt>
                <c:pt idx="1">
                  <c:v>632.99138629999993</c:v>
                </c:pt>
                <c:pt idx="2">
                  <c:v>632.99139450000007</c:v>
                </c:pt>
                <c:pt idx="3">
                  <c:v>632.99139689999993</c:v>
                </c:pt>
                <c:pt idx="4">
                  <c:v>632.99139790000004</c:v>
                </c:pt>
              </c:numCache>
            </c:numRef>
          </c:yVal>
          <c:smooth val="0"/>
        </c:ser>
        <c:dLbls>
          <c:showLegendKey val="0"/>
          <c:showVal val="0"/>
          <c:showCatName val="0"/>
          <c:showSerName val="0"/>
          <c:showPercent val="0"/>
          <c:showBubbleSize val="0"/>
        </c:dLbls>
        <c:axId val="210581544"/>
        <c:axId val="210581936"/>
      </c:scatterChart>
      <c:valAx>
        <c:axId val="210581544"/>
        <c:scaling>
          <c:orientation val="minMax"/>
        </c:scaling>
        <c:delete val="0"/>
        <c:axPos val="b"/>
        <c:numFmt formatCode="[$-409]mmm\-yy;@" sourceLinked="0"/>
        <c:majorTickMark val="out"/>
        <c:minorTickMark val="none"/>
        <c:tickLblPos val="nextTo"/>
        <c:txPr>
          <a:bodyPr rot="2700000"/>
          <a:lstStyle/>
          <a:p>
            <a:pPr>
              <a:defRPr sz="1200" b="1"/>
            </a:pPr>
            <a:endParaRPr lang="en-US"/>
          </a:p>
        </c:txPr>
        <c:crossAx val="210581936"/>
        <c:crosses val="autoZero"/>
        <c:crossBetween val="midCat"/>
        <c:majorUnit val="365.25"/>
      </c:valAx>
      <c:valAx>
        <c:axId val="210581936"/>
        <c:scaling>
          <c:orientation val="minMax"/>
          <c:max val="632.99145999999996"/>
          <c:min val="632.99135999999999"/>
        </c:scaling>
        <c:delete val="0"/>
        <c:axPos val="l"/>
        <c:majorGridlines/>
        <c:title>
          <c:tx>
            <c:rich>
              <a:bodyPr rot="-5400000" vert="horz"/>
              <a:lstStyle/>
              <a:p>
                <a:pPr>
                  <a:defRPr sz="1200"/>
                </a:pPr>
                <a:r>
                  <a:rPr lang="en-US" sz="1200"/>
                  <a:t>NM</a:t>
                </a:r>
              </a:p>
            </c:rich>
          </c:tx>
          <c:overlay val="0"/>
        </c:title>
        <c:numFmt formatCode="0.000000" sourceLinked="0"/>
        <c:majorTickMark val="out"/>
        <c:minorTickMark val="none"/>
        <c:tickLblPos val="nextTo"/>
        <c:spPr>
          <a:noFill/>
        </c:spPr>
        <c:txPr>
          <a:bodyPr/>
          <a:lstStyle/>
          <a:p>
            <a:pPr>
              <a:defRPr sz="1200" b="1">
                <a:solidFill>
                  <a:srgbClr val="0070C0"/>
                </a:solidFill>
              </a:defRPr>
            </a:pPr>
            <a:endParaRPr lang="en-US"/>
          </a:p>
        </c:txPr>
        <c:crossAx val="210581544"/>
        <c:crosses val="autoZero"/>
        <c:crossBetween val="midCat"/>
        <c:majorUnit val="2.0000000000000008E-5"/>
      </c:valAx>
    </c:plotArea>
    <c:legend>
      <c:legendPos val="r"/>
      <c:legendEntry>
        <c:idx val="3"/>
        <c:delete val="1"/>
      </c:legendEntry>
      <c:legendEntry>
        <c:idx val="4"/>
        <c:delete val="1"/>
      </c:legendEntry>
      <c:layout>
        <c:manualLayout>
          <c:xMode val="edge"/>
          <c:yMode val="edge"/>
          <c:x val="0.35025842543834235"/>
          <c:y val="0.27054860324059282"/>
          <c:w val="0.38796879387755756"/>
          <c:h val="0.10194514686858121"/>
        </c:manualLayout>
      </c:layout>
      <c:overlay val="0"/>
      <c:spPr>
        <a:solidFill>
          <a:schemeClr val="bg1"/>
        </a:solidFill>
        <a:ln>
          <a:solidFill>
            <a:schemeClr val="accent1">
              <a:shade val="95000"/>
              <a:satMod val="105000"/>
            </a:schemeClr>
          </a:solidFill>
        </a:ln>
      </c:spPr>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A10-008</a:t>
            </a:r>
            <a:r>
              <a:rPr lang="en-US" baseline="0"/>
              <a:t> Gravity Change Caused By Laser Frequency Drift</a:t>
            </a:r>
            <a:endParaRPr lang="en-US"/>
          </a:p>
        </c:rich>
      </c:tx>
      <c:overlay val="0"/>
    </c:title>
    <c:autoTitleDeleted val="0"/>
    <c:plotArea>
      <c:layout/>
      <c:scatterChart>
        <c:scatterStyle val="lineMarker"/>
        <c:varyColors val="0"/>
        <c:ser>
          <c:idx val="0"/>
          <c:order val="0"/>
          <c:xVal>
            <c:numRef>
              <c:f>'reprocessed obs'!$R$3:$R$17</c:f>
              <c:numCache>
                <c:formatCode>m/d/yyyy</c:formatCode>
                <c:ptCount val="15"/>
                <c:pt idx="0">
                  <c:v>38209</c:v>
                </c:pt>
                <c:pt idx="1">
                  <c:v>38209</c:v>
                </c:pt>
                <c:pt idx="2">
                  <c:v>38324</c:v>
                </c:pt>
                <c:pt idx="3">
                  <c:v>38324</c:v>
                </c:pt>
                <c:pt idx="4">
                  <c:v>38868</c:v>
                </c:pt>
                <c:pt idx="5">
                  <c:v>38868</c:v>
                </c:pt>
                <c:pt idx="6">
                  <c:v>39959</c:v>
                </c:pt>
                <c:pt idx="7">
                  <c:v>40317</c:v>
                </c:pt>
                <c:pt idx="8">
                  <c:v>40317</c:v>
                </c:pt>
                <c:pt idx="9">
                  <c:v>41153</c:v>
                </c:pt>
                <c:pt idx="10">
                  <c:v>41153</c:v>
                </c:pt>
                <c:pt idx="11">
                  <c:v>41852</c:v>
                </c:pt>
                <c:pt idx="12">
                  <c:v>41852</c:v>
                </c:pt>
                <c:pt idx="13">
                  <c:v>42231</c:v>
                </c:pt>
                <c:pt idx="14">
                  <c:v>42231</c:v>
                </c:pt>
              </c:numCache>
            </c:numRef>
          </c:xVal>
          <c:yVal>
            <c:numRef>
              <c:f>'reprocessed obs'!$S$3:$S$17</c:f>
            </c:numRef>
          </c:yVal>
          <c:smooth val="0"/>
        </c:ser>
        <c:ser>
          <c:idx val="2"/>
          <c:order val="1"/>
          <c:xVal>
            <c:numRef>
              <c:f>'reprocessed obs'!$R$3:$R$17</c:f>
              <c:numCache>
                <c:formatCode>m/d/yyyy</c:formatCode>
                <c:ptCount val="15"/>
                <c:pt idx="0">
                  <c:v>38209</c:v>
                </c:pt>
                <c:pt idx="1">
                  <c:v>38209</c:v>
                </c:pt>
                <c:pt idx="2">
                  <c:v>38324</c:v>
                </c:pt>
                <c:pt idx="3">
                  <c:v>38324</c:v>
                </c:pt>
                <c:pt idx="4">
                  <c:v>38868</c:v>
                </c:pt>
                <c:pt idx="5">
                  <c:v>38868</c:v>
                </c:pt>
                <c:pt idx="6">
                  <c:v>39959</c:v>
                </c:pt>
                <c:pt idx="7">
                  <c:v>40317</c:v>
                </c:pt>
                <c:pt idx="8">
                  <c:v>40317</c:v>
                </c:pt>
                <c:pt idx="9">
                  <c:v>41153</c:v>
                </c:pt>
                <c:pt idx="10">
                  <c:v>41153</c:v>
                </c:pt>
                <c:pt idx="11">
                  <c:v>41852</c:v>
                </c:pt>
                <c:pt idx="12">
                  <c:v>41852</c:v>
                </c:pt>
                <c:pt idx="13">
                  <c:v>42231</c:v>
                </c:pt>
                <c:pt idx="14">
                  <c:v>42231</c:v>
                </c:pt>
              </c:numCache>
            </c:numRef>
          </c:xVal>
          <c:yVal>
            <c:numRef>
              <c:f>'reprocessed obs'!$U$3:$U$17</c:f>
            </c:numRef>
          </c:yVal>
          <c:smooth val="0"/>
        </c:ser>
        <c:ser>
          <c:idx val="3"/>
          <c:order val="2"/>
          <c:xVal>
            <c:numRef>
              <c:f>'reprocessed obs'!$R$3:$R$17</c:f>
              <c:numCache>
                <c:formatCode>m/d/yyyy</c:formatCode>
                <c:ptCount val="15"/>
                <c:pt idx="0">
                  <c:v>38209</c:v>
                </c:pt>
                <c:pt idx="1">
                  <c:v>38209</c:v>
                </c:pt>
                <c:pt idx="2">
                  <c:v>38324</c:v>
                </c:pt>
                <c:pt idx="3">
                  <c:v>38324</c:v>
                </c:pt>
                <c:pt idx="4">
                  <c:v>38868</c:v>
                </c:pt>
                <c:pt idx="5">
                  <c:v>38868</c:v>
                </c:pt>
                <c:pt idx="6">
                  <c:v>39959</c:v>
                </c:pt>
                <c:pt idx="7">
                  <c:v>40317</c:v>
                </c:pt>
                <c:pt idx="8">
                  <c:v>40317</c:v>
                </c:pt>
                <c:pt idx="9">
                  <c:v>41153</c:v>
                </c:pt>
                <c:pt idx="10">
                  <c:v>41153</c:v>
                </c:pt>
                <c:pt idx="11">
                  <c:v>41852</c:v>
                </c:pt>
                <c:pt idx="12">
                  <c:v>41852</c:v>
                </c:pt>
                <c:pt idx="13">
                  <c:v>42231</c:v>
                </c:pt>
                <c:pt idx="14">
                  <c:v>42231</c:v>
                </c:pt>
              </c:numCache>
            </c:numRef>
          </c:xVal>
          <c:yVal>
            <c:numRef>
              <c:f>'reprocessed obs'!$V$3:$V$17</c:f>
            </c:numRef>
          </c:yVal>
          <c:smooth val="0"/>
        </c:ser>
        <c:ser>
          <c:idx val="4"/>
          <c:order val="3"/>
          <c:xVal>
            <c:numRef>
              <c:f>'reprocessed obs'!$R$3:$R$17</c:f>
              <c:numCache>
                <c:formatCode>m/d/yyyy</c:formatCode>
                <c:ptCount val="15"/>
                <c:pt idx="0">
                  <c:v>38209</c:v>
                </c:pt>
                <c:pt idx="1">
                  <c:v>38209</c:v>
                </c:pt>
                <c:pt idx="2">
                  <c:v>38324</c:v>
                </c:pt>
                <c:pt idx="3">
                  <c:v>38324</c:v>
                </c:pt>
                <c:pt idx="4">
                  <c:v>38868</c:v>
                </c:pt>
                <c:pt idx="5">
                  <c:v>38868</c:v>
                </c:pt>
                <c:pt idx="6">
                  <c:v>39959</c:v>
                </c:pt>
                <c:pt idx="7">
                  <c:v>40317</c:v>
                </c:pt>
                <c:pt idx="8">
                  <c:v>40317</c:v>
                </c:pt>
                <c:pt idx="9">
                  <c:v>41153</c:v>
                </c:pt>
                <c:pt idx="10">
                  <c:v>41153</c:v>
                </c:pt>
                <c:pt idx="11">
                  <c:v>41852</c:v>
                </c:pt>
                <c:pt idx="12">
                  <c:v>41852</c:v>
                </c:pt>
                <c:pt idx="13">
                  <c:v>42231</c:v>
                </c:pt>
                <c:pt idx="14">
                  <c:v>42231</c:v>
                </c:pt>
              </c:numCache>
            </c:numRef>
          </c:xVal>
          <c:yVal>
            <c:numRef>
              <c:f>'reprocessed obs'!$W$3:$W$17</c:f>
            </c:numRef>
          </c:yVal>
          <c:smooth val="0"/>
        </c:ser>
        <c:ser>
          <c:idx val="5"/>
          <c:order val="4"/>
          <c:xVal>
            <c:numRef>
              <c:f>'reprocessed obs'!$R$3:$R$17</c:f>
              <c:numCache>
                <c:formatCode>m/d/yyyy</c:formatCode>
                <c:ptCount val="15"/>
                <c:pt idx="0">
                  <c:v>38209</c:v>
                </c:pt>
                <c:pt idx="1">
                  <c:v>38209</c:v>
                </c:pt>
                <c:pt idx="2">
                  <c:v>38324</c:v>
                </c:pt>
                <c:pt idx="3">
                  <c:v>38324</c:v>
                </c:pt>
                <c:pt idx="4">
                  <c:v>38868</c:v>
                </c:pt>
                <c:pt idx="5">
                  <c:v>38868</c:v>
                </c:pt>
                <c:pt idx="6">
                  <c:v>39959</c:v>
                </c:pt>
                <c:pt idx="7">
                  <c:v>40317</c:v>
                </c:pt>
                <c:pt idx="8">
                  <c:v>40317</c:v>
                </c:pt>
                <c:pt idx="9">
                  <c:v>41153</c:v>
                </c:pt>
                <c:pt idx="10">
                  <c:v>41153</c:v>
                </c:pt>
                <c:pt idx="11">
                  <c:v>41852</c:v>
                </c:pt>
                <c:pt idx="12">
                  <c:v>41852</c:v>
                </c:pt>
                <c:pt idx="13">
                  <c:v>42231</c:v>
                </c:pt>
                <c:pt idx="14">
                  <c:v>42231</c:v>
                </c:pt>
              </c:numCache>
            </c:numRef>
          </c:xVal>
          <c:yVal>
            <c:numRef>
              <c:f>'reprocessed obs'!$X$3:$X$17</c:f>
            </c:numRef>
          </c:yVal>
          <c:smooth val="0"/>
        </c:ser>
        <c:ser>
          <c:idx val="6"/>
          <c:order val="5"/>
          <c:xVal>
            <c:numRef>
              <c:f>'reprocessed obs'!$R$3:$R$17</c:f>
              <c:numCache>
                <c:formatCode>m/d/yyyy</c:formatCode>
                <c:ptCount val="15"/>
                <c:pt idx="0">
                  <c:v>38209</c:v>
                </c:pt>
                <c:pt idx="1">
                  <c:v>38209</c:v>
                </c:pt>
                <c:pt idx="2">
                  <c:v>38324</c:v>
                </c:pt>
                <c:pt idx="3">
                  <c:v>38324</c:v>
                </c:pt>
                <c:pt idx="4">
                  <c:v>38868</c:v>
                </c:pt>
                <c:pt idx="5">
                  <c:v>38868</c:v>
                </c:pt>
                <c:pt idx="6">
                  <c:v>39959</c:v>
                </c:pt>
                <c:pt idx="7">
                  <c:v>40317</c:v>
                </c:pt>
                <c:pt idx="8">
                  <c:v>40317</c:v>
                </c:pt>
                <c:pt idx="9">
                  <c:v>41153</c:v>
                </c:pt>
                <c:pt idx="10">
                  <c:v>41153</c:v>
                </c:pt>
                <c:pt idx="11">
                  <c:v>41852</c:v>
                </c:pt>
                <c:pt idx="12">
                  <c:v>41852</c:v>
                </c:pt>
                <c:pt idx="13">
                  <c:v>42231</c:v>
                </c:pt>
                <c:pt idx="14">
                  <c:v>42231</c:v>
                </c:pt>
              </c:numCache>
            </c:numRef>
          </c:xVal>
          <c:yVal>
            <c:numRef>
              <c:f>'reprocessed obs'!$Y$3:$Y$17</c:f>
            </c:numRef>
          </c:yVal>
          <c:smooth val="0"/>
        </c:ser>
        <c:ser>
          <c:idx val="7"/>
          <c:order val="6"/>
          <c:xVal>
            <c:numRef>
              <c:f>'reprocessed obs'!$R$3:$R$17</c:f>
              <c:numCache>
                <c:formatCode>m/d/yyyy</c:formatCode>
                <c:ptCount val="15"/>
                <c:pt idx="0">
                  <c:v>38209</c:v>
                </c:pt>
                <c:pt idx="1">
                  <c:v>38209</c:v>
                </c:pt>
                <c:pt idx="2">
                  <c:v>38324</c:v>
                </c:pt>
                <c:pt idx="3">
                  <c:v>38324</c:v>
                </c:pt>
                <c:pt idx="4">
                  <c:v>38868</c:v>
                </c:pt>
                <c:pt idx="5">
                  <c:v>38868</c:v>
                </c:pt>
                <c:pt idx="6">
                  <c:v>39959</c:v>
                </c:pt>
                <c:pt idx="7">
                  <c:v>40317</c:v>
                </c:pt>
                <c:pt idx="8">
                  <c:v>40317</c:v>
                </c:pt>
                <c:pt idx="9">
                  <c:v>41153</c:v>
                </c:pt>
                <c:pt idx="10">
                  <c:v>41153</c:v>
                </c:pt>
                <c:pt idx="11">
                  <c:v>41852</c:v>
                </c:pt>
                <c:pt idx="12">
                  <c:v>41852</c:v>
                </c:pt>
                <c:pt idx="13">
                  <c:v>42231</c:v>
                </c:pt>
                <c:pt idx="14">
                  <c:v>42231</c:v>
                </c:pt>
              </c:numCache>
            </c:numRef>
          </c:xVal>
          <c:yVal>
            <c:numRef>
              <c:f>'reprocessed obs'!$Z$3:$Z$17</c:f>
            </c:numRef>
          </c:yVal>
          <c:smooth val="0"/>
        </c:ser>
        <c:ser>
          <c:idx val="8"/>
          <c:order val="7"/>
          <c:xVal>
            <c:numRef>
              <c:f>'reprocessed obs'!$R$3:$R$17</c:f>
              <c:numCache>
                <c:formatCode>m/d/yyyy</c:formatCode>
                <c:ptCount val="15"/>
                <c:pt idx="0">
                  <c:v>38209</c:v>
                </c:pt>
                <c:pt idx="1">
                  <c:v>38209</c:v>
                </c:pt>
                <c:pt idx="2">
                  <c:v>38324</c:v>
                </c:pt>
                <c:pt idx="3">
                  <c:v>38324</c:v>
                </c:pt>
                <c:pt idx="4">
                  <c:v>38868</c:v>
                </c:pt>
                <c:pt idx="5">
                  <c:v>38868</c:v>
                </c:pt>
                <c:pt idx="6">
                  <c:v>39959</c:v>
                </c:pt>
                <c:pt idx="7">
                  <c:v>40317</c:v>
                </c:pt>
                <c:pt idx="8">
                  <c:v>40317</c:v>
                </c:pt>
                <c:pt idx="9">
                  <c:v>41153</c:v>
                </c:pt>
                <c:pt idx="10">
                  <c:v>41153</c:v>
                </c:pt>
                <c:pt idx="11">
                  <c:v>41852</c:v>
                </c:pt>
                <c:pt idx="12">
                  <c:v>41852</c:v>
                </c:pt>
                <c:pt idx="13">
                  <c:v>42231</c:v>
                </c:pt>
                <c:pt idx="14">
                  <c:v>42231</c:v>
                </c:pt>
              </c:numCache>
            </c:numRef>
          </c:xVal>
          <c:yVal>
            <c:numRef>
              <c:f>'reprocessed obs'!$AA$3:$AA$17</c:f>
            </c:numRef>
          </c:yVal>
          <c:smooth val="0"/>
        </c:ser>
        <c:ser>
          <c:idx val="9"/>
          <c:order val="8"/>
          <c:xVal>
            <c:numRef>
              <c:f>'reprocessed obs'!$R$3:$R$17</c:f>
              <c:numCache>
                <c:formatCode>m/d/yyyy</c:formatCode>
                <c:ptCount val="15"/>
                <c:pt idx="0">
                  <c:v>38209</c:v>
                </c:pt>
                <c:pt idx="1">
                  <c:v>38209</c:v>
                </c:pt>
                <c:pt idx="2">
                  <c:v>38324</c:v>
                </c:pt>
                <c:pt idx="3">
                  <c:v>38324</c:v>
                </c:pt>
                <c:pt idx="4">
                  <c:v>38868</c:v>
                </c:pt>
                <c:pt idx="5">
                  <c:v>38868</c:v>
                </c:pt>
                <c:pt idx="6">
                  <c:v>39959</c:v>
                </c:pt>
                <c:pt idx="7">
                  <c:v>40317</c:v>
                </c:pt>
                <c:pt idx="8">
                  <c:v>40317</c:v>
                </c:pt>
                <c:pt idx="9">
                  <c:v>41153</c:v>
                </c:pt>
                <c:pt idx="10">
                  <c:v>41153</c:v>
                </c:pt>
                <c:pt idx="11">
                  <c:v>41852</c:v>
                </c:pt>
                <c:pt idx="12">
                  <c:v>41852</c:v>
                </c:pt>
                <c:pt idx="13">
                  <c:v>42231</c:v>
                </c:pt>
                <c:pt idx="14">
                  <c:v>42231</c:v>
                </c:pt>
              </c:numCache>
            </c:numRef>
          </c:xVal>
          <c:yVal>
            <c:numRef>
              <c:f>'reprocessed obs'!$AB$3:$AB$17</c:f>
            </c:numRef>
          </c:yVal>
          <c:smooth val="0"/>
        </c:ser>
        <c:ser>
          <c:idx val="13"/>
          <c:order val="9"/>
          <c:spPr>
            <a:ln w="28575">
              <a:noFill/>
            </a:ln>
          </c:spPr>
          <c:marker>
            <c:symbol val="square"/>
            <c:size val="7"/>
            <c:spPr>
              <a:solidFill>
                <a:schemeClr val="accent1"/>
              </a:solidFill>
            </c:spPr>
          </c:marker>
          <c:xVal>
            <c:numRef>
              <c:f>'reprocessed obs'!$R$3:$R$25</c:f>
              <c:numCache>
                <c:formatCode>m/d/yyyy</c:formatCode>
                <c:ptCount val="23"/>
                <c:pt idx="0">
                  <c:v>38209</c:v>
                </c:pt>
                <c:pt idx="1">
                  <c:v>38209</c:v>
                </c:pt>
                <c:pt idx="2">
                  <c:v>38324</c:v>
                </c:pt>
                <c:pt idx="3">
                  <c:v>38324</c:v>
                </c:pt>
                <c:pt idx="4">
                  <c:v>38868</c:v>
                </c:pt>
                <c:pt idx="5">
                  <c:v>38868</c:v>
                </c:pt>
                <c:pt idx="6">
                  <c:v>39959</c:v>
                </c:pt>
                <c:pt idx="7">
                  <c:v>40317</c:v>
                </c:pt>
                <c:pt idx="8">
                  <c:v>40317</c:v>
                </c:pt>
                <c:pt idx="9">
                  <c:v>41153</c:v>
                </c:pt>
                <c:pt idx="10">
                  <c:v>41153</c:v>
                </c:pt>
                <c:pt idx="11">
                  <c:v>41852</c:v>
                </c:pt>
                <c:pt idx="12">
                  <c:v>41852</c:v>
                </c:pt>
                <c:pt idx="13">
                  <c:v>42231</c:v>
                </c:pt>
                <c:pt idx="14">
                  <c:v>42231</c:v>
                </c:pt>
                <c:pt idx="16">
                  <c:v>42471</c:v>
                </c:pt>
                <c:pt idx="17">
                  <c:v>42594</c:v>
                </c:pt>
                <c:pt idx="18">
                  <c:v>42594</c:v>
                </c:pt>
                <c:pt idx="19">
                  <c:v>42747</c:v>
                </c:pt>
                <c:pt idx="20">
                  <c:v>42747</c:v>
                </c:pt>
              </c:numCache>
            </c:numRef>
          </c:xVal>
          <c:yVal>
            <c:numRef>
              <c:f>'reprocessed obs'!$AF$3:$AF$25</c:f>
              <c:numCache>
                <c:formatCode>0.00</c:formatCode>
                <c:ptCount val="23"/>
                <c:pt idx="1">
                  <c:v>-0.98247629338050191</c:v>
                </c:pt>
                <c:pt idx="3">
                  <c:v>0</c:v>
                </c:pt>
                <c:pt idx="5">
                  <c:v>-0.88626833753112477</c:v>
                </c:pt>
                <c:pt idx="8">
                  <c:v>-6.4785962714163281</c:v>
                </c:pt>
                <c:pt idx="10">
                  <c:v>-3.9889145236836669</c:v>
                </c:pt>
                <c:pt idx="12">
                  <c:v>-5.4552360191109868</c:v>
                </c:pt>
                <c:pt idx="14">
                  <c:v>-4.6258575887195672</c:v>
                </c:pt>
                <c:pt idx="18">
                  <c:v>-31.68469534850702</c:v>
                </c:pt>
                <c:pt idx="20">
                  <c:v>-8.8567157773410568</c:v>
                </c:pt>
              </c:numCache>
            </c:numRef>
          </c:yVal>
          <c:smooth val="0"/>
        </c:ser>
        <c:dLbls>
          <c:showLegendKey val="0"/>
          <c:showVal val="0"/>
          <c:showCatName val="0"/>
          <c:showSerName val="0"/>
          <c:showPercent val="0"/>
          <c:showBubbleSize val="0"/>
        </c:dLbls>
        <c:axId val="206727656"/>
        <c:axId val="206724520"/>
      </c:scatterChart>
      <c:valAx>
        <c:axId val="206727656"/>
        <c:scaling>
          <c:orientation val="minMax"/>
        </c:scaling>
        <c:delete val="0"/>
        <c:axPos val="b"/>
        <c:numFmt formatCode="[$-409]mmm\-yy;@" sourceLinked="0"/>
        <c:majorTickMark val="out"/>
        <c:minorTickMark val="none"/>
        <c:tickLblPos val="nextTo"/>
        <c:txPr>
          <a:bodyPr rot="2700000"/>
          <a:lstStyle/>
          <a:p>
            <a:pPr>
              <a:defRPr sz="1200" b="1"/>
            </a:pPr>
            <a:endParaRPr lang="en-US"/>
          </a:p>
        </c:txPr>
        <c:crossAx val="206724520"/>
        <c:crossesAt val="-35"/>
        <c:crossBetween val="midCat"/>
        <c:majorUnit val="365.25"/>
      </c:valAx>
      <c:valAx>
        <c:axId val="206724520"/>
        <c:scaling>
          <c:orientation val="minMax"/>
        </c:scaling>
        <c:delete val="0"/>
        <c:axPos val="l"/>
        <c:majorGridlines>
          <c:spPr>
            <a:ln w="3175">
              <a:prstDash val="dash"/>
            </a:ln>
          </c:spPr>
        </c:majorGridlines>
        <c:title>
          <c:tx>
            <c:rich>
              <a:bodyPr rot="-5400000" vert="horz"/>
              <a:lstStyle/>
              <a:p>
                <a:pPr>
                  <a:defRPr sz="1400"/>
                </a:pPr>
                <a:r>
                  <a:rPr lang="en-US" sz="1400"/>
                  <a:t>MICROGAL PER YEAR</a:t>
                </a:r>
              </a:p>
            </c:rich>
          </c:tx>
          <c:overlay val="0"/>
        </c:title>
        <c:numFmt formatCode="General" sourceLinked="1"/>
        <c:majorTickMark val="out"/>
        <c:minorTickMark val="none"/>
        <c:tickLblPos val="nextTo"/>
        <c:txPr>
          <a:bodyPr/>
          <a:lstStyle/>
          <a:p>
            <a:pPr>
              <a:defRPr sz="1200" b="1"/>
            </a:pPr>
            <a:endParaRPr lang="en-US"/>
          </a:p>
        </c:txPr>
        <c:crossAx val="206727656"/>
        <c:crosses val="autoZero"/>
        <c:crossBetween val="midCat"/>
      </c:valAx>
    </c:plotArea>
    <c:plotVisOnly val="1"/>
    <c:dispBlanksAs val="gap"/>
    <c:showDLblsOverMax val="0"/>
  </c:chart>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Gravity change due to laser drift for A10-008</a:t>
            </a:r>
          </a:p>
        </c:rich>
      </c:tx>
      <c:overlay val="0"/>
    </c:title>
    <c:autoTitleDeleted val="0"/>
    <c:plotArea>
      <c:layout/>
      <c:scatterChart>
        <c:scatterStyle val="lineMarker"/>
        <c:varyColors val="0"/>
        <c:ser>
          <c:idx val="0"/>
          <c:order val="0"/>
          <c:xVal>
            <c:numRef>
              <c:f>'reprocessed obs'!$R$3:$R$17</c:f>
              <c:numCache>
                <c:formatCode>m/d/yyyy</c:formatCode>
                <c:ptCount val="15"/>
                <c:pt idx="0">
                  <c:v>38209</c:v>
                </c:pt>
                <c:pt idx="1">
                  <c:v>38209</c:v>
                </c:pt>
                <c:pt idx="2">
                  <c:v>38324</c:v>
                </c:pt>
                <c:pt idx="3">
                  <c:v>38324</c:v>
                </c:pt>
                <c:pt idx="4">
                  <c:v>38868</c:v>
                </c:pt>
                <c:pt idx="5">
                  <c:v>38868</c:v>
                </c:pt>
                <c:pt idx="6">
                  <c:v>39959</c:v>
                </c:pt>
                <c:pt idx="7">
                  <c:v>40317</c:v>
                </c:pt>
                <c:pt idx="8">
                  <c:v>40317</c:v>
                </c:pt>
                <c:pt idx="9">
                  <c:v>41153</c:v>
                </c:pt>
                <c:pt idx="10">
                  <c:v>41153</c:v>
                </c:pt>
                <c:pt idx="11">
                  <c:v>41852</c:v>
                </c:pt>
                <c:pt idx="12">
                  <c:v>41852</c:v>
                </c:pt>
                <c:pt idx="13">
                  <c:v>42231</c:v>
                </c:pt>
                <c:pt idx="14">
                  <c:v>42231</c:v>
                </c:pt>
              </c:numCache>
            </c:numRef>
          </c:xVal>
          <c:yVal>
            <c:numRef>
              <c:f>'reprocessed obs'!$S$3:$S$17</c:f>
            </c:numRef>
          </c:yVal>
          <c:smooth val="0"/>
        </c:ser>
        <c:ser>
          <c:idx val="2"/>
          <c:order val="1"/>
          <c:xVal>
            <c:numRef>
              <c:f>'reprocessed obs'!$R$3:$R$17</c:f>
              <c:numCache>
                <c:formatCode>m/d/yyyy</c:formatCode>
                <c:ptCount val="15"/>
                <c:pt idx="0">
                  <c:v>38209</c:v>
                </c:pt>
                <c:pt idx="1">
                  <c:v>38209</c:v>
                </c:pt>
                <c:pt idx="2">
                  <c:v>38324</c:v>
                </c:pt>
                <c:pt idx="3">
                  <c:v>38324</c:v>
                </c:pt>
                <c:pt idx="4">
                  <c:v>38868</c:v>
                </c:pt>
                <c:pt idx="5">
                  <c:v>38868</c:v>
                </c:pt>
                <c:pt idx="6">
                  <c:v>39959</c:v>
                </c:pt>
                <c:pt idx="7">
                  <c:v>40317</c:v>
                </c:pt>
                <c:pt idx="8">
                  <c:v>40317</c:v>
                </c:pt>
                <c:pt idx="9">
                  <c:v>41153</c:v>
                </c:pt>
                <c:pt idx="10">
                  <c:v>41153</c:v>
                </c:pt>
                <c:pt idx="11">
                  <c:v>41852</c:v>
                </c:pt>
                <c:pt idx="12">
                  <c:v>41852</c:v>
                </c:pt>
                <c:pt idx="13">
                  <c:v>42231</c:v>
                </c:pt>
                <c:pt idx="14">
                  <c:v>42231</c:v>
                </c:pt>
              </c:numCache>
            </c:numRef>
          </c:xVal>
          <c:yVal>
            <c:numRef>
              <c:f>'reprocessed obs'!$U$3:$U$17</c:f>
            </c:numRef>
          </c:yVal>
          <c:smooth val="0"/>
        </c:ser>
        <c:ser>
          <c:idx val="3"/>
          <c:order val="2"/>
          <c:xVal>
            <c:numRef>
              <c:f>'reprocessed obs'!$R$3:$R$17</c:f>
              <c:numCache>
                <c:formatCode>m/d/yyyy</c:formatCode>
                <c:ptCount val="15"/>
                <c:pt idx="0">
                  <c:v>38209</c:v>
                </c:pt>
                <c:pt idx="1">
                  <c:v>38209</c:v>
                </c:pt>
                <c:pt idx="2">
                  <c:v>38324</c:v>
                </c:pt>
                <c:pt idx="3">
                  <c:v>38324</c:v>
                </c:pt>
                <c:pt idx="4">
                  <c:v>38868</c:v>
                </c:pt>
                <c:pt idx="5">
                  <c:v>38868</c:v>
                </c:pt>
                <c:pt idx="6">
                  <c:v>39959</c:v>
                </c:pt>
                <c:pt idx="7">
                  <c:v>40317</c:v>
                </c:pt>
                <c:pt idx="8">
                  <c:v>40317</c:v>
                </c:pt>
                <c:pt idx="9">
                  <c:v>41153</c:v>
                </c:pt>
                <c:pt idx="10">
                  <c:v>41153</c:v>
                </c:pt>
                <c:pt idx="11">
                  <c:v>41852</c:v>
                </c:pt>
                <c:pt idx="12">
                  <c:v>41852</c:v>
                </c:pt>
                <c:pt idx="13">
                  <c:v>42231</c:v>
                </c:pt>
                <c:pt idx="14">
                  <c:v>42231</c:v>
                </c:pt>
              </c:numCache>
            </c:numRef>
          </c:xVal>
          <c:yVal>
            <c:numRef>
              <c:f>'reprocessed obs'!$V$3:$V$17</c:f>
            </c:numRef>
          </c:yVal>
          <c:smooth val="0"/>
        </c:ser>
        <c:ser>
          <c:idx val="4"/>
          <c:order val="3"/>
          <c:xVal>
            <c:numRef>
              <c:f>'reprocessed obs'!$R$3:$R$17</c:f>
              <c:numCache>
                <c:formatCode>m/d/yyyy</c:formatCode>
                <c:ptCount val="15"/>
                <c:pt idx="0">
                  <c:v>38209</c:v>
                </c:pt>
                <c:pt idx="1">
                  <c:v>38209</c:v>
                </c:pt>
                <c:pt idx="2">
                  <c:v>38324</c:v>
                </c:pt>
                <c:pt idx="3">
                  <c:v>38324</c:v>
                </c:pt>
                <c:pt idx="4">
                  <c:v>38868</c:v>
                </c:pt>
                <c:pt idx="5">
                  <c:v>38868</c:v>
                </c:pt>
                <c:pt idx="6">
                  <c:v>39959</c:v>
                </c:pt>
                <c:pt idx="7">
                  <c:v>40317</c:v>
                </c:pt>
                <c:pt idx="8">
                  <c:v>40317</c:v>
                </c:pt>
                <c:pt idx="9">
                  <c:v>41153</c:v>
                </c:pt>
                <c:pt idx="10">
                  <c:v>41153</c:v>
                </c:pt>
                <c:pt idx="11">
                  <c:v>41852</c:v>
                </c:pt>
                <c:pt idx="12">
                  <c:v>41852</c:v>
                </c:pt>
                <c:pt idx="13">
                  <c:v>42231</c:v>
                </c:pt>
                <c:pt idx="14">
                  <c:v>42231</c:v>
                </c:pt>
              </c:numCache>
            </c:numRef>
          </c:xVal>
          <c:yVal>
            <c:numRef>
              <c:f>'reprocessed obs'!$W$3:$W$17</c:f>
            </c:numRef>
          </c:yVal>
          <c:smooth val="0"/>
        </c:ser>
        <c:ser>
          <c:idx val="5"/>
          <c:order val="4"/>
          <c:xVal>
            <c:numRef>
              <c:f>'reprocessed obs'!$R$3:$R$17</c:f>
              <c:numCache>
                <c:formatCode>m/d/yyyy</c:formatCode>
                <c:ptCount val="15"/>
                <c:pt idx="0">
                  <c:v>38209</c:v>
                </c:pt>
                <c:pt idx="1">
                  <c:v>38209</c:v>
                </c:pt>
                <c:pt idx="2">
                  <c:v>38324</c:v>
                </c:pt>
                <c:pt idx="3">
                  <c:v>38324</c:v>
                </c:pt>
                <c:pt idx="4">
                  <c:v>38868</c:v>
                </c:pt>
                <c:pt idx="5">
                  <c:v>38868</c:v>
                </c:pt>
                <c:pt idx="6">
                  <c:v>39959</c:v>
                </c:pt>
                <c:pt idx="7">
                  <c:v>40317</c:v>
                </c:pt>
                <c:pt idx="8">
                  <c:v>40317</c:v>
                </c:pt>
                <c:pt idx="9">
                  <c:v>41153</c:v>
                </c:pt>
                <c:pt idx="10">
                  <c:v>41153</c:v>
                </c:pt>
                <c:pt idx="11">
                  <c:v>41852</c:v>
                </c:pt>
                <c:pt idx="12">
                  <c:v>41852</c:v>
                </c:pt>
                <c:pt idx="13">
                  <c:v>42231</c:v>
                </c:pt>
                <c:pt idx="14">
                  <c:v>42231</c:v>
                </c:pt>
              </c:numCache>
            </c:numRef>
          </c:xVal>
          <c:yVal>
            <c:numRef>
              <c:f>'reprocessed obs'!$X$3:$X$17</c:f>
            </c:numRef>
          </c:yVal>
          <c:smooth val="0"/>
        </c:ser>
        <c:ser>
          <c:idx val="6"/>
          <c:order val="5"/>
          <c:xVal>
            <c:numRef>
              <c:f>'reprocessed obs'!$R$3:$R$17</c:f>
              <c:numCache>
                <c:formatCode>m/d/yyyy</c:formatCode>
                <c:ptCount val="15"/>
                <c:pt idx="0">
                  <c:v>38209</c:v>
                </c:pt>
                <c:pt idx="1">
                  <c:v>38209</c:v>
                </c:pt>
                <c:pt idx="2">
                  <c:v>38324</c:v>
                </c:pt>
                <c:pt idx="3">
                  <c:v>38324</c:v>
                </c:pt>
                <c:pt idx="4">
                  <c:v>38868</c:v>
                </c:pt>
                <c:pt idx="5">
                  <c:v>38868</c:v>
                </c:pt>
                <c:pt idx="6">
                  <c:v>39959</c:v>
                </c:pt>
                <c:pt idx="7">
                  <c:v>40317</c:v>
                </c:pt>
                <c:pt idx="8">
                  <c:v>40317</c:v>
                </c:pt>
                <c:pt idx="9">
                  <c:v>41153</c:v>
                </c:pt>
                <c:pt idx="10">
                  <c:v>41153</c:v>
                </c:pt>
                <c:pt idx="11">
                  <c:v>41852</c:v>
                </c:pt>
                <c:pt idx="12">
                  <c:v>41852</c:v>
                </c:pt>
                <c:pt idx="13">
                  <c:v>42231</c:v>
                </c:pt>
                <c:pt idx="14">
                  <c:v>42231</c:v>
                </c:pt>
              </c:numCache>
            </c:numRef>
          </c:xVal>
          <c:yVal>
            <c:numRef>
              <c:f>'reprocessed obs'!$Y$3:$Y$17</c:f>
            </c:numRef>
          </c:yVal>
          <c:smooth val="0"/>
        </c:ser>
        <c:ser>
          <c:idx val="7"/>
          <c:order val="6"/>
          <c:xVal>
            <c:numRef>
              <c:f>'reprocessed obs'!$R$3:$R$17</c:f>
              <c:numCache>
                <c:formatCode>m/d/yyyy</c:formatCode>
                <c:ptCount val="15"/>
                <c:pt idx="0">
                  <c:v>38209</c:v>
                </c:pt>
                <c:pt idx="1">
                  <c:v>38209</c:v>
                </c:pt>
                <c:pt idx="2">
                  <c:v>38324</c:v>
                </c:pt>
                <c:pt idx="3">
                  <c:v>38324</c:v>
                </c:pt>
                <c:pt idx="4">
                  <c:v>38868</c:v>
                </c:pt>
                <c:pt idx="5">
                  <c:v>38868</c:v>
                </c:pt>
                <c:pt idx="6">
                  <c:v>39959</c:v>
                </c:pt>
                <c:pt idx="7">
                  <c:v>40317</c:v>
                </c:pt>
                <c:pt idx="8">
                  <c:v>40317</c:v>
                </c:pt>
                <c:pt idx="9">
                  <c:v>41153</c:v>
                </c:pt>
                <c:pt idx="10">
                  <c:v>41153</c:v>
                </c:pt>
                <c:pt idx="11">
                  <c:v>41852</c:v>
                </c:pt>
                <c:pt idx="12">
                  <c:v>41852</c:v>
                </c:pt>
                <c:pt idx="13">
                  <c:v>42231</c:v>
                </c:pt>
                <c:pt idx="14">
                  <c:v>42231</c:v>
                </c:pt>
              </c:numCache>
            </c:numRef>
          </c:xVal>
          <c:yVal>
            <c:numRef>
              <c:f>'reprocessed obs'!$Z$3:$Z$17</c:f>
            </c:numRef>
          </c:yVal>
          <c:smooth val="0"/>
        </c:ser>
        <c:ser>
          <c:idx val="8"/>
          <c:order val="7"/>
          <c:xVal>
            <c:numRef>
              <c:f>'reprocessed obs'!$R$3:$R$17</c:f>
              <c:numCache>
                <c:formatCode>m/d/yyyy</c:formatCode>
                <c:ptCount val="15"/>
                <c:pt idx="0">
                  <c:v>38209</c:v>
                </c:pt>
                <c:pt idx="1">
                  <c:v>38209</c:v>
                </c:pt>
                <c:pt idx="2">
                  <c:v>38324</c:v>
                </c:pt>
                <c:pt idx="3">
                  <c:v>38324</c:v>
                </c:pt>
                <c:pt idx="4">
                  <c:v>38868</c:v>
                </c:pt>
                <c:pt idx="5">
                  <c:v>38868</c:v>
                </c:pt>
                <c:pt idx="6">
                  <c:v>39959</c:v>
                </c:pt>
                <c:pt idx="7">
                  <c:v>40317</c:v>
                </c:pt>
                <c:pt idx="8">
                  <c:v>40317</c:v>
                </c:pt>
                <c:pt idx="9">
                  <c:v>41153</c:v>
                </c:pt>
                <c:pt idx="10">
                  <c:v>41153</c:v>
                </c:pt>
                <c:pt idx="11">
                  <c:v>41852</c:v>
                </c:pt>
                <c:pt idx="12">
                  <c:v>41852</c:v>
                </c:pt>
                <c:pt idx="13">
                  <c:v>42231</c:v>
                </c:pt>
                <c:pt idx="14">
                  <c:v>42231</c:v>
                </c:pt>
              </c:numCache>
            </c:numRef>
          </c:xVal>
          <c:yVal>
            <c:numRef>
              <c:f>'reprocessed obs'!$AA$3:$AA$17</c:f>
            </c:numRef>
          </c:yVal>
          <c:smooth val="0"/>
        </c:ser>
        <c:ser>
          <c:idx val="9"/>
          <c:order val="8"/>
          <c:xVal>
            <c:numRef>
              <c:f>'reprocessed obs'!$R$3:$R$17</c:f>
              <c:numCache>
                <c:formatCode>m/d/yyyy</c:formatCode>
                <c:ptCount val="15"/>
                <c:pt idx="0">
                  <c:v>38209</c:v>
                </c:pt>
                <c:pt idx="1">
                  <c:v>38209</c:v>
                </c:pt>
                <c:pt idx="2">
                  <c:v>38324</c:v>
                </c:pt>
                <c:pt idx="3">
                  <c:v>38324</c:v>
                </c:pt>
                <c:pt idx="4">
                  <c:v>38868</c:v>
                </c:pt>
                <c:pt idx="5">
                  <c:v>38868</c:v>
                </c:pt>
                <c:pt idx="6">
                  <c:v>39959</c:v>
                </c:pt>
                <c:pt idx="7">
                  <c:v>40317</c:v>
                </c:pt>
                <c:pt idx="8">
                  <c:v>40317</c:v>
                </c:pt>
                <c:pt idx="9">
                  <c:v>41153</c:v>
                </c:pt>
                <c:pt idx="10">
                  <c:v>41153</c:v>
                </c:pt>
                <c:pt idx="11">
                  <c:v>41852</c:v>
                </c:pt>
                <c:pt idx="12">
                  <c:v>41852</c:v>
                </c:pt>
                <c:pt idx="13">
                  <c:v>42231</c:v>
                </c:pt>
                <c:pt idx="14">
                  <c:v>42231</c:v>
                </c:pt>
              </c:numCache>
            </c:numRef>
          </c:xVal>
          <c:yVal>
            <c:numRef>
              <c:f>'reprocessed obs'!$AB$3:$AB$17</c:f>
            </c:numRef>
          </c:yVal>
          <c:smooth val="0"/>
        </c:ser>
        <c:ser>
          <c:idx val="13"/>
          <c:order val="9"/>
          <c:spPr>
            <a:ln w="28575">
              <a:noFill/>
            </a:ln>
          </c:spPr>
          <c:marker>
            <c:symbol val="square"/>
            <c:size val="7"/>
            <c:spPr>
              <a:solidFill>
                <a:schemeClr val="accent1"/>
              </a:solidFill>
            </c:spPr>
          </c:marker>
          <c:xVal>
            <c:numRef>
              <c:f>'reprocessed obs'!$R$3:$R$23</c:f>
              <c:numCache>
                <c:formatCode>m/d/yyyy</c:formatCode>
                <c:ptCount val="21"/>
                <c:pt idx="0">
                  <c:v>38209</c:v>
                </c:pt>
                <c:pt idx="1">
                  <c:v>38209</c:v>
                </c:pt>
                <c:pt idx="2">
                  <c:v>38324</c:v>
                </c:pt>
                <c:pt idx="3">
                  <c:v>38324</c:v>
                </c:pt>
                <c:pt idx="4">
                  <c:v>38868</c:v>
                </c:pt>
                <c:pt idx="5">
                  <c:v>38868</c:v>
                </c:pt>
                <c:pt idx="6">
                  <c:v>39959</c:v>
                </c:pt>
                <c:pt idx="7">
                  <c:v>40317</c:v>
                </c:pt>
                <c:pt idx="8">
                  <c:v>40317</c:v>
                </c:pt>
                <c:pt idx="9">
                  <c:v>41153</c:v>
                </c:pt>
                <c:pt idx="10">
                  <c:v>41153</c:v>
                </c:pt>
                <c:pt idx="11">
                  <c:v>41852</c:v>
                </c:pt>
                <c:pt idx="12">
                  <c:v>41852</c:v>
                </c:pt>
                <c:pt idx="13">
                  <c:v>42231</c:v>
                </c:pt>
                <c:pt idx="14">
                  <c:v>42231</c:v>
                </c:pt>
                <c:pt idx="16">
                  <c:v>42471</c:v>
                </c:pt>
                <c:pt idx="17">
                  <c:v>42594</c:v>
                </c:pt>
                <c:pt idx="18">
                  <c:v>42594</c:v>
                </c:pt>
                <c:pt idx="19">
                  <c:v>42747</c:v>
                </c:pt>
                <c:pt idx="20">
                  <c:v>42747</c:v>
                </c:pt>
              </c:numCache>
            </c:numRef>
          </c:xVal>
          <c:yVal>
            <c:numRef>
              <c:f>'reprocessed obs'!$AF$3:$AF$23</c:f>
              <c:numCache>
                <c:formatCode>0.00</c:formatCode>
                <c:ptCount val="21"/>
                <c:pt idx="1">
                  <c:v>-0.98247629338050191</c:v>
                </c:pt>
                <c:pt idx="3">
                  <c:v>0</c:v>
                </c:pt>
                <c:pt idx="5">
                  <c:v>-0.88626833753112477</c:v>
                </c:pt>
                <c:pt idx="8">
                  <c:v>-6.4785962714163281</c:v>
                </c:pt>
                <c:pt idx="10">
                  <c:v>-3.9889145236836669</c:v>
                </c:pt>
                <c:pt idx="12">
                  <c:v>-5.4552360191109868</c:v>
                </c:pt>
                <c:pt idx="14">
                  <c:v>-4.6258575887195672</c:v>
                </c:pt>
                <c:pt idx="18">
                  <c:v>-31.68469534850702</c:v>
                </c:pt>
                <c:pt idx="20">
                  <c:v>-8.8567157773410568</c:v>
                </c:pt>
              </c:numCache>
            </c:numRef>
          </c:yVal>
          <c:smooth val="0"/>
        </c:ser>
        <c:dLbls>
          <c:showLegendKey val="0"/>
          <c:showVal val="0"/>
          <c:showCatName val="0"/>
          <c:showSerName val="0"/>
          <c:showPercent val="0"/>
          <c:showBubbleSize val="0"/>
        </c:dLbls>
        <c:axId val="206723736"/>
        <c:axId val="477362344"/>
      </c:scatterChart>
      <c:valAx>
        <c:axId val="206723736"/>
        <c:scaling>
          <c:orientation val="minMax"/>
        </c:scaling>
        <c:delete val="0"/>
        <c:axPos val="b"/>
        <c:numFmt formatCode="[$-409]mmm\-yy;@" sourceLinked="0"/>
        <c:majorTickMark val="out"/>
        <c:minorTickMark val="none"/>
        <c:tickLblPos val="nextTo"/>
        <c:txPr>
          <a:bodyPr rot="2700000"/>
          <a:lstStyle/>
          <a:p>
            <a:pPr>
              <a:defRPr sz="1200" b="1"/>
            </a:pPr>
            <a:endParaRPr lang="en-US"/>
          </a:p>
        </c:txPr>
        <c:crossAx val="477362344"/>
        <c:crossesAt val="-10"/>
        <c:crossBetween val="midCat"/>
        <c:majorUnit val="365.25"/>
      </c:valAx>
      <c:valAx>
        <c:axId val="477362344"/>
        <c:scaling>
          <c:orientation val="minMax"/>
        </c:scaling>
        <c:delete val="0"/>
        <c:axPos val="l"/>
        <c:majorGridlines>
          <c:spPr>
            <a:ln w="3175">
              <a:prstDash val="dash"/>
            </a:ln>
          </c:spPr>
        </c:majorGridlines>
        <c:title>
          <c:tx>
            <c:rich>
              <a:bodyPr rot="-5400000" vert="horz"/>
              <a:lstStyle/>
              <a:p>
                <a:pPr>
                  <a:defRPr sz="1400"/>
                </a:pPr>
                <a:r>
                  <a:rPr lang="en-US" sz="1400"/>
                  <a:t>MICROGAL PER YEAR</a:t>
                </a:r>
              </a:p>
            </c:rich>
          </c:tx>
          <c:overlay val="0"/>
        </c:title>
        <c:numFmt formatCode="General" sourceLinked="1"/>
        <c:majorTickMark val="out"/>
        <c:minorTickMark val="none"/>
        <c:tickLblPos val="nextTo"/>
        <c:txPr>
          <a:bodyPr/>
          <a:lstStyle/>
          <a:p>
            <a:pPr>
              <a:defRPr sz="1200" b="1"/>
            </a:pPr>
            <a:endParaRPr lang="en-US"/>
          </a:p>
        </c:txPr>
        <c:crossAx val="206723736"/>
        <c:crosses val="autoZero"/>
        <c:crossBetween val="midCat"/>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xdr:col>
      <xdr:colOff>50146</xdr:colOff>
      <xdr:row>24</xdr:row>
      <xdr:rowOff>41741</xdr:rowOff>
    </xdr:from>
    <xdr:to>
      <xdr:col>12</xdr:col>
      <xdr:colOff>383802</xdr:colOff>
      <xdr:row>45</xdr:row>
      <xdr:rowOff>82923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522721</xdr:colOff>
      <xdr:row>45</xdr:row>
      <xdr:rowOff>115549</xdr:rowOff>
    </xdr:from>
    <xdr:to>
      <xdr:col>20</xdr:col>
      <xdr:colOff>351992</xdr:colOff>
      <xdr:row>66</xdr:row>
      <xdr:rowOff>71686</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94130</xdr:colOff>
      <xdr:row>45</xdr:row>
      <xdr:rowOff>92785</xdr:rowOff>
    </xdr:from>
    <xdr:to>
      <xdr:col>12</xdr:col>
      <xdr:colOff>403413</xdr:colOff>
      <xdr:row>67</xdr:row>
      <xdr:rowOff>116541</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113291</xdr:colOff>
      <xdr:row>67</xdr:row>
      <xdr:rowOff>113851</xdr:rowOff>
    </xdr:from>
    <xdr:to>
      <xdr:col>12</xdr:col>
      <xdr:colOff>439271</xdr:colOff>
      <xdr:row>88</xdr:row>
      <xdr:rowOff>143435</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487680</xdr:colOff>
      <xdr:row>27</xdr:row>
      <xdr:rowOff>45720</xdr:rowOff>
    </xdr:from>
    <xdr:to>
      <xdr:col>4</xdr:col>
      <xdr:colOff>487680</xdr:colOff>
      <xdr:row>42</xdr:row>
      <xdr:rowOff>0</xdr:rowOff>
    </xdr:to>
    <xdr:cxnSp macro="">
      <xdr:nvCxnSpPr>
        <xdr:cNvPr id="7" name="Straight Connector 6"/>
        <xdr:cNvCxnSpPr/>
      </xdr:nvCxnSpPr>
      <xdr:spPr>
        <a:xfrm>
          <a:off x="4046220" y="4800600"/>
          <a:ext cx="0" cy="269748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314661</xdr:colOff>
      <xdr:row>27</xdr:row>
      <xdr:rowOff>71270</xdr:rowOff>
    </xdr:from>
    <xdr:to>
      <xdr:col>9</xdr:col>
      <xdr:colOff>314661</xdr:colOff>
      <xdr:row>42</xdr:row>
      <xdr:rowOff>25550</xdr:rowOff>
    </xdr:to>
    <xdr:cxnSp macro="">
      <xdr:nvCxnSpPr>
        <xdr:cNvPr id="11" name="Straight Connector 10"/>
        <xdr:cNvCxnSpPr/>
      </xdr:nvCxnSpPr>
      <xdr:spPr>
        <a:xfrm>
          <a:off x="6921649" y="4732917"/>
          <a:ext cx="0" cy="2643692"/>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228450</xdr:colOff>
      <xdr:row>31</xdr:row>
      <xdr:rowOff>66834</xdr:rowOff>
    </xdr:from>
    <xdr:ext cx="311496" cy="908134"/>
    <xdr:sp macro="" textlink="">
      <xdr:nvSpPr>
        <xdr:cNvPr id="10" name="TextBox 9"/>
        <xdr:cNvSpPr txBox="1"/>
      </xdr:nvSpPr>
      <xdr:spPr>
        <a:xfrm rot="16200000">
          <a:off x="3488671" y="5851553"/>
          <a:ext cx="90813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a:t>New laser</a:t>
          </a:r>
        </a:p>
      </xdr:txBody>
    </xdr:sp>
    <xdr:clientData/>
  </xdr:oneCellAnchor>
  <xdr:oneCellAnchor>
    <xdr:from>
      <xdr:col>9</xdr:col>
      <xdr:colOff>38847</xdr:colOff>
      <xdr:row>31</xdr:row>
      <xdr:rowOff>37250</xdr:rowOff>
    </xdr:from>
    <xdr:ext cx="311496" cy="908134"/>
    <xdr:sp macro="" textlink="">
      <xdr:nvSpPr>
        <xdr:cNvPr id="13" name="TextBox 12"/>
        <xdr:cNvSpPr txBox="1"/>
      </xdr:nvSpPr>
      <xdr:spPr>
        <a:xfrm rot="16200000">
          <a:off x="6347516" y="5714393"/>
          <a:ext cx="90813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a:t>New laser</a:t>
          </a:r>
        </a:p>
      </xdr:txBody>
    </xdr:sp>
    <xdr:clientData/>
  </xdr:oneCellAnchor>
</xdr:wsDr>
</file>

<file path=xl/drawings/drawing2.xml><?xml version="1.0" encoding="utf-8"?>
<c:userShapes xmlns:c="http://schemas.openxmlformats.org/drawingml/2006/chart">
  <cdr:relSizeAnchor xmlns:cdr="http://schemas.openxmlformats.org/drawingml/2006/chartDrawing">
    <cdr:from>
      <cdr:x>0.42984</cdr:x>
      <cdr:y>0.1418</cdr:y>
    </cdr:from>
    <cdr:to>
      <cdr:x>0.42984</cdr:x>
      <cdr:y>0.839</cdr:y>
    </cdr:to>
    <cdr:cxnSp macro="">
      <cdr:nvCxnSpPr>
        <cdr:cNvPr id="11" name="Straight Connector 10"/>
        <cdr:cNvCxnSpPr/>
      </cdr:nvCxnSpPr>
      <cdr:spPr>
        <a:xfrm xmlns:a="http://schemas.openxmlformats.org/drawingml/2006/main">
          <a:off x="3132048" y="548640"/>
          <a:ext cx="0" cy="2697480"/>
        </a:xfrm>
        <a:prstGeom xmlns:a="http://schemas.openxmlformats.org/drawingml/2006/main" prst="line">
          <a:avLst/>
        </a:prstGeom>
        <a:ln xmlns:a="http://schemas.openxmlformats.org/drawingml/2006/main" w="28575"/>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dr:relSizeAnchor xmlns:cdr="http://schemas.openxmlformats.org/drawingml/2006/chartDrawing">
    <cdr:from>
      <cdr:x>0.39003</cdr:x>
      <cdr:y>0.1569</cdr:y>
    </cdr:from>
    <cdr:to>
      <cdr:x>0.42278</cdr:x>
      <cdr:y>0.39162</cdr:y>
    </cdr:to>
    <cdr:sp macro="" textlink="">
      <cdr:nvSpPr>
        <cdr:cNvPr id="12" name="TextBox 9"/>
        <cdr:cNvSpPr txBox="1"/>
      </cdr:nvSpPr>
      <cdr:spPr>
        <a:xfrm xmlns:a="http://schemas.openxmlformats.org/drawingml/2006/main" rot="16200000">
          <a:off x="2507266" y="941813"/>
          <a:ext cx="908134" cy="238628"/>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non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US" sz="1400"/>
            <a:t>New laser</a:t>
          </a:r>
        </a:p>
      </cdr:txBody>
    </cdr:sp>
  </cdr:relSizeAnchor>
  <cdr:relSizeAnchor xmlns:cdr="http://schemas.openxmlformats.org/drawingml/2006/chartDrawing">
    <cdr:from>
      <cdr:x>0.84496</cdr:x>
      <cdr:y>0.13983</cdr:y>
    </cdr:from>
    <cdr:to>
      <cdr:x>0.84496</cdr:x>
      <cdr:y>0.83703</cdr:y>
    </cdr:to>
    <cdr:cxnSp macro="">
      <cdr:nvCxnSpPr>
        <cdr:cNvPr id="14" name="Straight Connector 13"/>
        <cdr:cNvCxnSpPr/>
      </cdr:nvCxnSpPr>
      <cdr:spPr>
        <a:xfrm xmlns:a="http://schemas.openxmlformats.org/drawingml/2006/main">
          <a:off x="6156880" y="541020"/>
          <a:ext cx="0" cy="2697480"/>
        </a:xfrm>
        <a:prstGeom xmlns:a="http://schemas.openxmlformats.org/drawingml/2006/main" prst="line">
          <a:avLst/>
        </a:prstGeom>
        <a:ln xmlns:a="http://schemas.openxmlformats.org/drawingml/2006/main" w="28575"/>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dr:relSizeAnchor xmlns:cdr="http://schemas.openxmlformats.org/drawingml/2006/chartDrawing">
    <cdr:from>
      <cdr:x>0.80435</cdr:x>
      <cdr:y>0.2987</cdr:y>
    </cdr:from>
    <cdr:to>
      <cdr:x>0.8371</cdr:x>
      <cdr:y>0.53342</cdr:y>
    </cdr:to>
    <cdr:sp macro="" textlink="">
      <cdr:nvSpPr>
        <cdr:cNvPr id="16" name="TextBox 12"/>
        <cdr:cNvSpPr txBox="1"/>
      </cdr:nvSpPr>
      <cdr:spPr>
        <a:xfrm xmlns:a="http://schemas.openxmlformats.org/drawingml/2006/main" rot="16200000">
          <a:off x="5526263" y="1490452"/>
          <a:ext cx="908134" cy="238629"/>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non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US" sz="1400"/>
            <a:t>New laser</a:t>
          </a:r>
        </a:p>
      </cdr:txBody>
    </cdr:sp>
  </cdr:relSizeAnchor>
  <cdr:relSizeAnchor xmlns:cdr="http://schemas.openxmlformats.org/drawingml/2006/chartDrawing">
    <cdr:from>
      <cdr:x>0.84732</cdr:x>
      <cdr:y>0.66371</cdr:y>
    </cdr:from>
    <cdr:to>
      <cdr:x>0.97281</cdr:x>
      <cdr:y>0.90005</cdr:y>
    </cdr:to>
    <cdr:sp macro="" textlink="">
      <cdr:nvSpPr>
        <cdr:cNvPr id="3" name="TextBox 2"/>
        <cdr:cNvSpPr txBox="1"/>
      </cdr:nvSpPr>
      <cdr:spPr>
        <a:xfrm xmlns:a="http://schemas.openxmlformats.org/drawingml/2006/main">
          <a:off x="6174106" y="256794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400"/>
            <a:t>Offset?</a:t>
          </a:r>
        </a:p>
      </cdr:txBody>
    </cdr:sp>
  </cdr:relSizeAnchor>
</c:userShapes>
</file>

<file path=xl/drawings/drawing3.xml><?xml version="1.0" encoding="utf-8"?>
<xdr:wsDr xmlns:xdr="http://schemas.openxmlformats.org/drawingml/2006/spreadsheetDrawing" xmlns:a="http://schemas.openxmlformats.org/drawingml/2006/main">
  <xdr:twoCellAnchor>
    <xdr:from>
      <xdr:col>35</xdr:col>
      <xdr:colOff>529590</xdr:colOff>
      <xdr:row>1</xdr:row>
      <xdr:rowOff>33337</xdr:rowOff>
    </xdr:from>
    <xdr:to>
      <xdr:col>48</xdr:col>
      <xdr:colOff>276225</xdr:colOff>
      <xdr:row>19</xdr:row>
      <xdr:rowOff>109537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gswztwwgszona\Gravity%20Data%20Archive\Shared\Gravity\finals.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A2" sqref="A2"/>
    </sheetView>
  </sheetViews>
  <sheetFormatPr defaultColWidth="9.1796875" defaultRowHeight="14.5" x14ac:dyDescent="0.35"/>
  <cols>
    <col min="1" max="1" width="16.1796875" style="21" customWidth="1"/>
    <col min="2" max="2" width="21.7265625" style="21" customWidth="1"/>
    <col min="3" max="3" width="15.26953125" style="21" customWidth="1"/>
    <col min="4" max="4" width="13.26953125" style="21" customWidth="1"/>
    <col min="5" max="16384" width="9.1796875" style="21"/>
  </cols>
  <sheetData>
    <row r="1" spans="1:4" x14ac:dyDescent="0.35">
      <c r="A1" s="21" t="s">
        <v>92</v>
      </c>
      <c r="B1" s="21" t="s">
        <v>14</v>
      </c>
      <c r="C1" s="21" t="s">
        <v>15</v>
      </c>
      <c r="D1" s="21" t="s">
        <v>16</v>
      </c>
    </row>
    <row r="2" spans="1:4" x14ac:dyDescent="0.35">
      <c r="A2" s="22">
        <v>39959</v>
      </c>
      <c r="B2" s="5">
        <v>10000000.005000001</v>
      </c>
      <c r="C2" s="5">
        <v>632.99093559999994</v>
      </c>
      <c r="D2" s="5">
        <v>632.99187129999996</v>
      </c>
    </row>
    <row r="3" spans="1:4" x14ac:dyDescent="0.35">
      <c r="A3" s="22">
        <v>40317</v>
      </c>
      <c r="B3" s="5">
        <v>10000000.0035</v>
      </c>
      <c r="C3" s="5">
        <v>632.99093989999994</v>
      </c>
      <c r="D3" s="5">
        <v>632.99187519999998</v>
      </c>
    </row>
    <row r="4" spans="1:4" x14ac:dyDescent="0.35">
      <c r="A4" s="22">
        <v>41153</v>
      </c>
      <c r="B4" s="5">
        <v>10000000.00781</v>
      </c>
      <c r="C4" s="5">
        <v>632.99095020000004</v>
      </c>
      <c r="D4" s="5">
        <v>632.99187670000003</v>
      </c>
    </row>
    <row r="5" spans="1:4" x14ac:dyDescent="0.35">
      <c r="A5" s="22">
        <v>41852</v>
      </c>
      <c r="B5" s="5">
        <v>10000000.00952</v>
      </c>
      <c r="C5" s="5">
        <v>632.99095550000004</v>
      </c>
      <c r="D5" s="5">
        <v>632.99188489999995</v>
      </c>
    </row>
    <row r="6" spans="1:4" x14ac:dyDescent="0.35">
      <c r="A6" s="22">
        <v>42217</v>
      </c>
      <c r="B6" s="5">
        <v>10000000.01</v>
      </c>
      <c r="C6" s="5">
        <v>632.99093749999997</v>
      </c>
      <c r="D6" s="5">
        <v>632.99190910000004</v>
      </c>
    </row>
    <row r="7" spans="1:4" x14ac:dyDescent="0.35">
      <c r="A7" s="22">
        <v>42471</v>
      </c>
      <c r="B7" s="5">
        <v>10000000.01</v>
      </c>
      <c r="C7" s="5">
        <v>632.99083740000003</v>
      </c>
      <c r="D7" s="5">
        <v>632.99193779999996</v>
      </c>
    </row>
    <row r="8" spans="1:4" x14ac:dyDescent="0.35">
      <c r="A8" s="22">
        <v>42591</v>
      </c>
      <c r="B8" s="5">
        <v>10000000.01</v>
      </c>
      <c r="C8" s="5">
        <v>632.99082169999997</v>
      </c>
      <c r="D8" s="5">
        <v>632.99196730000006</v>
      </c>
    </row>
    <row r="9" spans="1:4" x14ac:dyDescent="0.35">
      <c r="A9" s="22">
        <v>42745</v>
      </c>
      <c r="B9" s="5">
        <v>10000000.01</v>
      </c>
      <c r="C9" s="5">
        <v>632.9908011</v>
      </c>
      <c r="D9" s="5">
        <v>632.99199269999997</v>
      </c>
    </row>
    <row r="10" spans="1:4" x14ac:dyDescent="0.35">
      <c r="A10" s="22">
        <v>42818</v>
      </c>
      <c r="B10" s="5">
        <v>10000000.011111001</v>
      </c>
      <c r="C10" s="21">
        <v>632.99083740000003</v>
      </c>
      <c r="D10" s="21">
        <v>632.99192649999998</v>
      </c>
    </row>
  </sheetData>
  <pageMargins left="0.7" right="0.7" top="0.75" bottom="0.75" header="0.3" footer="0.3"/>
  <pageSetup orientation="portrait" verticalDpi="599"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27"/>
  <sheetViews>
    <sheetView topLeftCell="A7" zoomScale="70" zoomScaleNormal="70" workbookViewId="0">
      <selection activeCell="P11" sqref="P11:Q11"/>
    </sheetView>
  </sheetViews>
  <sheetFormatPr defaultRowHeight="14.5" x14ac:dyDescent="0.35"/>
  <cols>
    <col min="1" max="1" width="16.54296875" customWidth="1"/>
    <col min="2" max="2" width="17.54296875" customWidth="1"/>
    <col min="15" max="15" width="24.54296875" style="5" customWidth="1"/>
    <col min="16" max="16" width="21.453125" style="5" customWidth="1"/>
    <col min="17" max="17" width="20" style="5" customWidth="1"/>
    <col min="18" max="18" width="15.54296875" customWidth="1"/>
    <col min="20" max="20" width="21.26953125" customWidth="1"/>
    <col min="30" max="30" width="24.81640625" customWidth="1"/>
    <col min="32" max="33" width="12" bestFit="1" customWidth="1"/>
  </cols>
  <sheetData>
    <row r="1" spans="1:35" x14ac:dyDescent="0.35">
      <c r="A1" t="s">
        <v>0</v>
      </c>
      <c r="B1" t="s">
        <v>1</v>
      </c>
      <c r="C1" t="s">
        <v>2</v>
      </c>
      <c r="D1" t="s">
        <v>3</v>
      </c>
      <c r="E1" t="s">
        <v>4</v>
      </c>
      <c r="F1" t="s">
        <v>5</v>
      </c>
      <c r="G1" t="s">
        <v>6</v>
      </c>
      <c r="H1" t="s">
        <v>7</v>
      </c>
      <c r="I1" t="s">
        <v>8</v>
      </c>
      <c r="J1" t="s">
        <v>9</v>
      </c>
      <c r="K1" t="s">
        <v>10</v>
      </c>
      <c r="L1" t="s">
        <v>11</v>
      </c>
      <c r="M1" t="s">
        <v>12</v>
      </c>
      <c r="N1" t="s">
        <v>13</v>
      </c>
      <c r="O1" s="5" t="s">
        <v>14</v>
      </c>
      <c r="P1" s="5" t="s">
        <v>57</v>
      </c>
      <c r="Q1" s="5" t="s">
        <v>58</v>
      </c>
      <c r="R1" t="s">
        <v>17</v>
      </c>
      <c r="S1" t="s">
        <v>18</v>
      </c>
      <c r="T1" s="2" t="s">
        <v>62</v>
      </c>
      <c r="U1" t="s">
        <v>20</v>
      </c>
      <c r="V1" t="s">
        <v>21</v>
      </c>
      <c r="W1" t="s">
        <v>22</v>
      </c>
      <c r="X1" t="s">
        <v>23</v>
      </c>
      <c r="Y1" t="s">
        <v>24</v>
      </c>
      <c r="Z1" t="s">
        <v>25</v>
      </c>
      <c r="AA1" t="s">
        <v>26</v>
      </c>
      <c r="AB1">
        <v>0</v>
      </c>
      <c r="AC1" t="s">
        <v>51</v>
      </c>
      <c r="AD1" t="s">
        <v>54</v>
      </c>
      <c r="AE1" t="s">
        <v>53</v>
      </c>
      <c r="AF1" t="s">
        <v>60</v>
      </c>
      <c r="AG1" t="s">
        <v>61</v>
      </c>
      <c r="AH1" s="2" t="s">
        <v>63</v>
      </c>
      <c r="AI1" t="s">
        <v>64</v>
      </c>
    </row>
    <row r="2" spans="1:35" x14ac:dyDescent="0.35">
      <c r="A2" s="1">
        <v>38191</v>
      </c>
      <c r="B2" t="s">
        <v>50</v>
      </c>
      <c r="C2" t="s">
        <v>47</v>
      </c>
      <c r="D2">
        <v>32.22878</v>
      </c>
      <c r="E2">
        <v>-110.95632999999999</v>
      </c>
      <c r="F2">
        <v>737.4</v>
      </c>
      <c r="G2">
        <v>0</v>
      </c>
      <c r="H2">
        <v>131</v>
      </c>
      <c r="I2">
        <v>70.400000000000006</v>
      </c>
      <c r="J2">
        <v>-2.69</v>
      </c>
      <c r="K2">
        <v>927.74</v>
      </c>
      <c r="L2">
        <v>0.25900000000000001</v>
      </c>
      <c r="M2" t="s">
        <v>48</v>
      </c>
      <c r="N2" t="s">
        <v>49</v>
      </c>
      <c r="O2" s="5">
        <v>10000000</v>
      </c>
      <c r="P2" s="5">
        <v>632.990951</v>
      </c>
      <c r="Q2" s="5">
        <v>632.99188909999998</v>
      </c>
      <c r="R2" s="1">
        <v>37893</v>
      </c>
      <c r="S2">
        <v>194914</v>
      </c>
      <c r="T2" s="2">
        <v>979240142.16999996</v>
      </c>
      <c r="U2">
        <v>2.15</v>
      </c>
      <c r="V2">
        <v>0.76</v>
      </c>
      <c r="W2">
        <v>10.7</v>
      </c>
      <c r="X2">
        <v>8</v>
      </c>
      <c r="Y2">
        <v>8</v>
      </c>
      <c r="AA2">
        <v>-1.82</v>
      </c>
      <c r="AB2" t="e">
        <f t="shared" ref="AB2:AB5" si="0">IF(C2=#REF!,#REF!,#REF!+1)</f>
        <v>#REF!</v>
      </c>
      <c r="AC2">
        <v>0</v>
      </c>
      <c r="AD2" s="5">
        <f>AVERAGE(P2:Q2)</f>
        <v>632.99142004999999</v>
      </c>
      <c r="AE2" t="s">
        <v>55</v>
      </c>
      <c r="AF2">
        <f>SLOPE(AD2:AD5,R2:R5)</f>
        <v>3.1532304602275295E-9</v>
      </c>
      <c r="AG2">
        <f>AF2*365.25</f>
        <v>1.1517174255981051E-6</v>
      </c>
    </row>
    <row r="3" spans="1:35" x14ac:dyDescent="0.35">
      <c r="A3" s="1">
        <v>38353</v>
      </c>
      <c r="B3" t="s">
        <v>29</v>
      </c>
      <c r="C3" t="s">
        <v>47</v>
      </c>
      <c r="D3">
        <v>32.22878</v>
      </c>
      <c r="E3">
        <v>-110.95632999999999</v>
      </c>
      <c r="F3">
        <v>737.4</v>
      </c>
      <c r="G3">
        <v>0</v>
      </c>
      <c r="H3">
        <v>131</v>
      </c>
      <c r="I3">
        <v>70.7</v>
      </c>
      <c r="J3">
        <v>-2.6</v>
      </c>
      <c r="K3">
        <v>927.74</v>
      </c>
      <c r="L3">
        <v>9.74E-2</v>
      </c>
      <c r="M3" t="s">
        <v>28</v>
      </c>
      <c r="N3" t="s">
        <v>27</v>
      </c>
      <c r="O3" s="5">
        <v>10000000.0022</v>
      </c>
      <c r="P3" s="5">
        <v>632.99095550000004</v>
      </c>
      <c r="Q3" s="5">
        <v>632.9918897</v>
      </c>
      <c r="R3" s="1">
        <v>38209</v>
      </c>
      <c r="S3">
        <v>15347</v>
      </c>
      <c r="T3" s="2">
        <v>979240145.07000005</v>
      </c>
      <c r="U3">
        <v>1.33</v>
      </c>
      <c r="V3">
        <v>0.39</v>
      </c>
      <c r="W3">
        <v>10.66</v>
      </c>
      <c r="X3">
        <v>12</v>
      </c>
      <c r="Y3">
        <v>12</v>
      </c>
      <c r="AA3">
        <v>-1.81</v>
      </c>
      <c r="AB3" t="e">
        <f t="shared" si="0"/>
        <v>#REF!</v>
      </c>
      <c r="AC3" t="e">
        <f>IF(P3=#REF!,0,1)</f>
        <v>#REF!</v>
      </c>
      <c r="AD3" s="5">
        <f t="shared" ref="AD3:AD14" si="1">AVERAGE(P3:Q3)</f>
        <v>632.99142260000008</v>
      </c>
    </row>
    <row r="4" spans="1:35" x14ac:dyDescent="0.35">
      <c r="A4" s="1">
        <v>38353</v>
      </c>
      <c r="B4" t="s">
        <v>30</v>
      </c>
      <c r="C4" t="s">
        <v>47</v>
      </c>
      <c r="D4">
        <v>32.22878</v>
      </c>
      <c r="E4">
        <v>-110.95632999999999</v>
      </c>
      <c r="F4">
        <v>737.4</v>
      </c>
      <c r="G4">
        <v>0</v>
      </c>
      <c r="H4">
        <v>131</v>
      </c>
      <c r="I4">
        <v>70.7</v>
      </c>
      <c r="J4">
        <v>-2.6</v>
      </c>
      <c r="K4">
        <v>927.74</v>
      </c>
      <c r="L4">
        <v>0.1923</v>
      </c>
      <c r="M4" t="s">
        <v>28</v>
      </c>
      <c r="N4" t="s">
        <v>27</v>
      </c>
      <c r="O4" s="5">
        <v>10000000.0021</v>
      </c>
      <c r="P4" s="5">
        <v>632.99094449999996</v>
      </c>
      <c r="Q4" s="5">
        <v>632.99190069999997</v>
      </c>
      <c r="R4" s="1">
        <v>38324</v>
      </c>
      <c r="S4">
        <v>165758</v>
      </c>
      <c r="T4" s="2">
        <v>979240145.10000002</v>
      </c>
      <c r="U4">
        <v>2.87</v>
      </c>
      <c r="V4">
        <v>0.91</v>
      </c>
      <c r="W4">
        <v>6.28</v>
      </c>
      <c r="X4">
        <v>10</v>
      </c>
      <c r="Y4">
        <v>10</v>
      </c>
      <c r="AA4">
        <v>-1.81</v>
      </c>
      <c r="AB4" t="e">
        <f t="shared" si="0"/>
        <v>#REF!</v>
      </c>
      <c r="AC4">
        <f t="shared" ref="AC4" si="2">IF(P4=P3,0,1)</f>
        <v>1</v>
      </c>
      <c r="AD4" s="5">
        <f t="shared" si="1"/>
        <v>632.99142259999996</v>
      </c>
    </row>
    <row r="5" spans="1:35" x14ac:dyDescent="0.35">
      <c r="A5" s="1">
        <v>38868</v>
      </c>
      <c r="B5" t="s">
        <v>32</v>
      </c>
      <c r="C5" t="s">
        <v>47</v>
      </c>
      <c r="D5">
        <v>32.22878</v>
      </c>
      <c r="E5">
        <v>-110.95632999999999</v>
      </c>
      <c r="F5">
        <v>737.4</v>
      </c>
      <c r="G5">
        <v>0</v>
      </c>
      <c r="H5">
        <v>131</v>
      </c>
      <c r="I5">
        <v>70.7</v>
      </c>
      <c r="J5">
        <v>-2.6</v>
      </c>
      <c r="K5">
        <v>927.74</v>
      </c>
      <c r="L5">
        <v>-2.5000000000000001E-2</v>
      </c>
      <c r="M5" t="s">
        <v>28</v>
      </c>
      <c r="N5" t="s">
        <v>27</v>
      </c>
      <c r="O5" s="5">
        <v>10000000.0031</v>
      </c>
      <c r="P5" s="5">
        <v>632.99094869999999</v>
      </c>
      <c r="Q5" s="5">
        <v>632.99189820000004</v>
      </c>
      <c r="R5" s="1">
        <v>38868</v>
      </c>
      <c r="S5">
        <v>162934</v>
      </c>
      <c r="T5" s="2">
        <v>979240142.37</v>
      </c>
      <c r="U5">
        <v>1.48</v>
      </c>
      <c r="V5">
        <v>0.47</v>
      </c>
      <c r="W5">
        <v>6.23</v>
      </c>
      <c r="X5">
        <v>10</v>
      </c>
      <c r="Y5">
        <v>10</v>
      </c>
      <c r="AA5">
        <v>-1.81</v>
      </c>
      <c r="AB5" t="e">
        <f t="shared" si="0"/>
        <v>#REF!</v>
      </c>
      <c r="AC5" t="e">
        <f>IF(P5=#REF!,0,1)</f>
        <v>#REF!</v>
      </c>
      <c r="AD5" s="5">
        <f t="shared" si="1"/>
        <v>632.99142344999996</v>
      </c>
    </row>
    <row r="6" spans="1:35" x14ac:dyDescent="0.35">
      <c r="A6" s="1">
        <v>39959</v>
      </c>
      <c r="B6" t="s">
        <v>38</v>
      </c>
      <c r="C6" t="s">
        <v>35</v>
      </c>
      <c r="D6">
        <v>32.22878</v>
      </c>
      <c r="E6">
        <v>-110.95632999999999</v>
      </c>
      <c r="F6">
        <v>737.4</v>
      </c>
      <c r="G6">
        <v>0</v>
      </c>
      <c r="H6">
        <v>100</v>
      </c>
      <c r="I6">
        <v>71.67</v>
      </c>
      <c r="J6">
        <v>-3</v>
      </c>
      <c r="K6">
        <v>927.74</v>
      </c>
      <c r="L6">
        <v>1.01E-2</v>
      </c>
      <c r="M6" t="s">
        <v>36</v>
      </c>
      <c r="N6" t="s">
        <v>37</v>
      </c>
      <c r="O6" s="5">
        <v>10000000.005000001</v>
      </c>
      <c r="P6" s="5">
        <v>632.99093559999994</v>
      </c>
      <c r="Q6" s="5">
        <v>632.99187129999996</v>
      </c>
      <c r="R6" s="1">
        <v>39959</v>
      </c>
      <c r="S6">
        <v>22624</v>
      </c>
      <c r="T6" s="2">
        <v>979240355.75</v>
      </c>
      <c r="U6">
        <v>0.89</v>
      </c>
      <c r="V6">
        <v>0.44</v>
      </c>
      <c r="W6">
        <v>6.03</v>
      </c>
      <c r="X6">
        <v>4</v>
      </c>
      <c r="Y6">
        <v>4</v>
      </c>
      <c r="Z6">
        <v>-84.99</v>
      </c>
      <c r="AA6">
        <v>-0.85</v>
      </c>
      <c r="AB6" t="e">
        <f>IF(C6=#REF!,#REF!,#REF!+1)</f>
        <v>#REF!</v>
      </c>
      <c r="AC6" t="e">
        <f>IF(P6=#REF!,0,1)</f>
        <v>#REF!</v>
      </c>
      <c r="AD6" s="5">
        <f t="shared" si="1"/>
        <v>632.99140345000001</v>
      </c>
      <c r="AE6" t="s">
        <v>56</v>
      </c>
      <c r="AF6">
        <f>SLOPE(AD6:AD10,R6:R10)</f>
        <v>8.6059173977698379E-9</v>
      </c>
      <c r="AG6">
        <f>AF6*365.25</f>
        <v>3.1433113295354332E-6</v>
      </c>
    </row>
    <row r="7" spans="1:35" x14ac:dyDescent="0.35">
      <c r="A7" s="1">
        <v>40317</v>
      </c>
      <c r="B7" t="s">
        <v>39</v>
      </c>
      <c r="C7" t="s">
        <v>35</v>
      </c>
      <c r="D7">
        <v>32.22878</v>
      </c>
      <c r="E7">
        <v>-110.95632999999999</v>
      </c>
      <c r="F7">
        <v>737.4</v>
      </c>
      <c r="G7">
        <v>0</v>
      </c>
      <c r="H7">
        <v>100</v>
      </c>
      <c r="I7">
        <v>71.67</v>
      </c>
      <c r="J7">
        <v>-3</v>
      </c>
      <c r="K7">
        <v>927.74</v>
      </c>
      <c r="L7">
        <v>-4.6600000000000003E-2</v>
      </c>
      <c r="M7" t="s">
        <v>40</v>
      </c>
      <c r="N7" t="s">
        <v>41</v>
      </c>
      <c r="O7" s="5">
        <v>10000000.0035</v>
      </c>
      <c r="P7" s="5">
        <v>632.99093989999994</v>
      </c>
      <c r="Q7" s="5">
        <v>632.99187519999998</v>
      </c>
      <c r="R7" s="1">
        <v>40317</v>
      </c>
      <c r="S7">
        <v>170537</v>
      </c>
      <c r="T7" s="2">
        <v>979240345.16999996</v>
      </c>
      <c r="U7">
        <v>0.75</v>
      </c>
      <c r="V7">
        <v>0.38</v>
      </c>
      <c r="W7">
        <v>10.55</v>
      </c>
      <c r="X7">
        <v>4</v>
      </c>
      <c r="Y7">
        <v>4</v>
      </c>
      <c r="Z7">
        <v>-84.99</v>
      </c>
      <c r="AA7">
        <v>-0.85</v>
      </c>
      <c r="AB7" t="e">
        <f>IF(C7=#REF!,#REF!,#REF!+1)</f>
        <v>#REF!</v>
      </c>
      <c r="AC7" t="e">
        <f>IF(P7=#REF!,0,1)</f>
        <v>#REF!</v>
      </c>
      <c r="AD7" s="5">
        <f t="shared" si="1"/>
        <v>632.99140754999996</v>
      </c>
    </row>
    <row r="8" spans="1:35" x14ac:dyDescent="0.35">
      <c r="A8" s="1">
        <v>41153</v>
      </c>
      <c r="B8" t="s">
        <v>43</v>
      </c>
      <c r="C8" t="s">
        <v>35</v>
      </c>
      <c r="D8">
        <v>32.22878</v>
      </c>
      <c r="E8">
        <v>-110.95632999999999</v>
      </c>
      <c r="F8">
        <v>737.4</v>
      </c>
      <c r="G8">
        <v>0</v>
      </c>
      <c r="H8">
        <v>100</v>
      </c>
      <c r="I8">
        <v>71.67</v>
      </c>
      <c r="J8">
        <v>-3</v>
      </c>
      <c r="K8">
        <v>927.74</v>
      </c>
      <c r="L8">
        <v>0.17710000000000001</v>
      </c>
      <c r="M8" t="s">
        <v>33</v>
      </c>
      <c r="N8" t="s">
        <v>34</v>
      </c>
      <c r="O8" s="5">
        <v>10000000.00781</v>
      </c>
      <c r="P8" s="5">
        <v>632.99095020000004</v>
      </c>
      <c r="Q8" s="5">
        <v>632.99187670000003</v>
      </c>
      <c r="R8" s="1">
        <v>41153</v>
      </c>
      <c r="S8">
        <v>195933</v>
      </c>
      <c r="T8" s="2">
        <v>979240350.20000005</v>
      </c>
      <c r="U8">
        <v>0.88</v>
      </c>
      <c r="V8">
        <v>0.28000000000000003</v>
      </c>
      <c r="W8">
        <v>10.54</v>
      </c>
      <c r="X8">
        <v>10</v>
      </c>
      <c r="Y8">
        <v>10</v>
      </c>
      <c r="Z8">
        <v>-84.99</v>
      </c>
      <c r="AA8">
        <v>-0.85</v>
      </c>
      <c r="AB8" t="e">
        <f>IF(C8=#REF!,#REF!,#REF!+1)</f>
        <v>#REF!</v>
      </c>
      <c r="AC8" t="e">
        <f>IF(P8=#REF!,0,1)</f>
        <v>#REF!</v>
      </c>
      <c r="AD8" s="5">
        <f t="shared" si="1"/>
        <v>632.99141344999998</v>
      </c>
    </row>
    <row r="9" spans="1:35" x14ac:dyDescent="0.35">
      <c r="A9" s="1">
        <v>41852</v>
      </c>
      <c r="B9" t="s">
        <v>46</v>
      </c>
      <c r="C9" t="s">
        <v>35</v>
      </c>
      <c r="D9">
        <v>32.22878</v>
      </c>
      <c r="E9">
        <v>-110.95632999999999</v>
      </c>
      <c r="F9">
        <v>737.4</v>
      </c>
      <c r="G9">
        <v>0</v>
      </c>
      <c r="H9">
        <v>100</v>
      </c>
      <c r="I9">
        <v>71.67</v>
      </c>
      <c r="J9">
        <v>-3</v>
      </c>
      <c r="K9">
        <v>927.74</v>
      </c>
      <c r="L9">
        <v>0.1953</v>
      </c>
      <c r="M9" t="s">
        <v>44</v>
      </c>
      <c r="N9" t="s">
        <v>44</v>
      </c>
      <c r="O9" s="5">
        <v>10000000.00952</v>
      </c>
      <c r="P9" s="5">
        <v>632.99095550000004</v>
      </c>
      <c r="Q9" s="5">
        <v>632.99188489999995</v>
      </c>
      <c r="R9" s="1">
        <v>41852</v>
      </c>
      <c r="S9">
        <v>172537</v>
      </c>
      <c r="T9" s="2">
        <v>979240344.32000005</v>
      </c>
      <c r="U9">
        <v>1.1599999999999999</v>
      </c>
      <c r="V9">
        <v>0.37</v>
      </c>
      <c r="W9">
        <v>10.54</v>
      </c>
      <c r="X9">
        <v>10</v>
      </c>
      <c r="Y9">
        <v>10</v>
      </c>
      <c r="Z9">
        <v>-84.99</v>
      </c>
      <c r="AA9">
        <v>-0.85</v>
      </c>
      <c r="AB9" t="e">
        <f>IF(C9=#REF!,#REF!,#REF!+1)</f>
        <v>#REF!</v>
      </c>
      <c r="AC9" t="e">
        <f>IF(P9=#REF!,0,1)</f>
        <v>#REF!</v>
      </c>
      <c r="AD9" s="5">
        <f t="shared" si="1"/>
        <v>632.99142019999999</v>
      </c>
    </row>
    <row r="10" spans="1:35" x14ac:dyDescent="0.35">
      <c r="A10" s="1">
        <v>42217</v>
      </c>
      <c r="B10" t="s">
        <v>46</v>
      </c>
      <c r="C10" t="s">
        <v>35</v>
      </c>
      <c r="D10">
        <v>32.22878</v>
      </c>
      <c r="E10">
        <v>-110.95632999999999</v>
      </c>
      <c r="F10">
        <v>737.4</v>
      </c>
      <c r="G10">
        <v>0</v>
      </c>
      <c r="H10">
        <v>100</v>
      </c>
      <c r="I10">
        <v>71.67</v>
      </c>
      <c r="J10">
        <v>-3</v>
      </c>
      <c r="K10" t="s">
        <v>52</v>
      </c>
      <c r="L10" t="s">
        <v>52</v>
      </c>
      <c r="M10" t="s">
        <v>44</v>
      </c>
      <c r="N10" t="s">
        <v>44</v>
      </c>
      <c r="O10" s="5">
        <v>10000000.01</v>
      </c>
      <c r="P10" s="5">
        <v>632.99093749999997</v>
      </c>
      <c r="Q10" s="5">
        <v>632.99190910000004</v>
      </c>
      <c r="R10" s="1">
        <v>42217</v>
      </c>
      <c r="S10">
        <v>172537</v>
      </c>
      <c r="T10" s="2">
        <v>979240344.32000005</v>
      </c>
      <c r="U10">
        <v>1.1599999999999999</v>
      </c>
      <c r="V10">
        <v>0.37</v>
      </c>
      <c r="W10">
        <v>10.54</v>
      </c>
      <c r="X10">
        <v>10</v>
      </c>
      <c r="Y10">
        <v>10</v>
      </c>
      <c r="Z10">
        <v>-84.99</v>
      </c>
      <c r="AA10">
        <v>-0.85</v>
      </c>
      <c r="AB10" t="e">
        <f>IF(C10=#REF!,#REF!,#REF!+1)</f>
        <v>#REF!</v>
      </c>
      <c r="AC10" t="e">
        <f>IF(P10=#REF!,0,1)</f>
        <v>#REF!</v>
      </c>
      <c r="AD10" s="5">
        <f t="shared" si="1"/>
        <v>632.99142329999995</v>
      </c>
    </row>
    <row r="11" spans="1:35" x14ac:dyDescent="0.35">
      <c r="A11" s="1">
        <v>42471</v>
      </c>
      <c r="B11" t="s">
        <v>89</v>
      </c>
      <c r="P11" s="5">
        <v>632.99083740000003</v>
      </c>
      <c r="Q11" s="5">
        <v>632.99193779999996</v>
      </c>
      <c r="R11" s="1">
        <v>42471</v>
      </c>
      <c r="T11" s="2"/>
      <c r="AD11" s="5">
        <f t="shared" si="1"/>
        <v>632.99138760000005</v>
      </c>
    </row>
    <row r="12" spans="1:35" s="21" customFormat="1" x14ac:dyDescent="0.35">
      <c r="A12" s="22">
        <v>42471</v>
      </c>
      <c r="B12" s="21" t="s">
        <v>88</v>
      </c>
      <c r="O12" s="5"/>
      <c r="P12" s="5">
        <v>632.99083619999999</v>
      </c>
      <c r="Q12" s="5">
        <v>632.99193639999999</v>
      </c>
      <c r="R12" s="22">
        <v>42471</v>
      </c>
      <c r="T12" s="2"/>
      <c r="AD12" s="5">
        <f t="shared" si="1"/>
        <v>632.99138629999993</v>
      </c>
    </row>
    <row r="13" spans="1:35" x14ac:dyDescent="0.35">
      <c r="A13" s="1">
        <v>42591</v>
      </c>
      <c r="P13" s="5">
        <v>632.99082169999997</v>
      </c>
      <c r="Q13" s="5">
        <v>632.99196730000006</v>
      </c>
      <c r="R13" s="1">
        <v>42591</v>
      </c>
      <c r="T13" s="2"/>
      <c r="AD13" s="5">
        <f t="shared" si="1"/>
        <v>632.99139450000007</v>
      </c>
    </row>
    <row r="14" spans="1:35" x14ac:dyDescent="0.35">
      <c r="A14" s="1">
        <v>42745</v>
      </c>
      <c r="E14" s="17"/>
      <c r="P14" s="5">
        <v>632.9908011</v>
      </c>
      <c r="Q14" s="5">
        <v>632.99199269999997</v>
      </c>
      <c r="R14" s="1">
        <v>42745</v>
      </c>
      <c r="AD14" s="5">
        <f t="shared" si="1"/>
        <v>632.99139689999993</v>
      </c>
    </row>
    <row r="15" spans="1:35" x14ac:dyDescent="0.35">
      <c r="A15" s="1">
        <v>42814</v>
      </c>
      <c r="B15" t="s">
        <v>91</v>
      </c>
      <c r="E15" s="17"/>
      <c r="P15" s="5">
        <v>632.99078699999995</v>
      </c>
      <c r="Q15" s="5">
        <v>632.99200880000001</v>
      </c>
      <c r="R15" s="22">
        <v>42814</v>
      </c>
      <c r="T15" s="2"/>
      <c r="AD15" s="5">
        <f>AVERAGE(P15:Q15)</f>
        <v>632.99139790000004</v>
      </c>
    </row>
    <row r="16" spans="1:35" x14ac:dyDescent="0.35">
      <c r="A16" s="22">
        <v>42817</v>
      </c>
      <c r="B16" t="s">
        <v>88</v>
      </c>
      <c r="O16" s="5">
        <v>10000000.011111001</v>
      </c>
      <c r="P16" s="5">
        <v>632.99083740000003</v>
      </c>
      <c r="Q16" s="5">
        <v>632.99192649999998</v>
      </c>
      <c r="R16" s="22">
        <v>42817</v>
      </c>
    </row>
    <row r="17" spans="1:22" x14ac:dyDescent="0.35">
      <c r="A17" s="1"/>
      <c r="R17" s="1"/>
      <c r="T17" s="2"/>
      <c r="V17" s="5"/>
    </row>
    <row r="18" spans="1:22" x14ac:dyDescent="0.35">
      <c r="A18" s="1"/>
      <c r="R18" s="1"/>
      <c r="T18" s="2"/>
      <c r="V18" s="5"/>
    </row>
    <row r="19" spans="1:22" x14ac:dyDescent="0.35">
      <c r="A19" t="s">
        <v>90</v>
      </c>
      <c r="R19" s="1"/>
      <c r="T19" s="2"/>
      <c r="V19" s="5"/>
    </row>
    <row r="20" spans="1:22" x14ac:dyDescent="0.35">
      <c r="A20" s="1"/>
      <c r="R20" s="1"/>
      <c r="T20" s="2"/>
    </row>
    <row r="21" spans="1:22" x14ac:dyDescent="0.35">
      <c r="A21" s="1"/>
      <c r="R21" s="1"/>
      <c r="T21" s="2"/>
    </row>
    <row r="22" spans="1:22" x14ac:dyDescent="0.35">
      <c r="A22" s="1"/>
      <c r="R22" s="1"/>
      <c r="T22" s="2"/>
    </row>
    <row r="23" spans="1:22" x14ac:dyDescent="0.35">
      <c r="A23" s="1"/>
      <c r="R23" s="1"/>
      <c r="T23" s="2"/>
    </row>
    <row r="24" spans="1:22" x14ac:dyDescent="0.35">
      <c r="A24" s="1"/>
      <c r="R24" s="1"/>
      <c r="T24" s="2"/>
    </row>
    <row r="25" spans="1:22" x14ac:dyDescent="0.35">
      <c r="A25" s="1"/>
      <c r="R25" s="1"/>
      <c r="T25" s="2"/>
    </row>
    <row r="26" spans="1:22" x14ac:dyDescent="0.35">
      <c r="A26" s="1"/>
      <c r="R26" s="1"/>
      <c r="T26" s="2"/>
    </row>
    <row r="27" spans="1:22" x14ac:dyDescent="0.35">
      <c r="A27" s="1"/>
      <c r="R27" s="1"/>
      <c r="T27" s="2"/>
    </row>
  </sheetData>
  <pageMargins left="0.7" right="0.7" top="0.75" bottom="0.75" header="0.3" footer="0.3"/>
  <pageSetup scale="72"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3"/>
  <sheetViews>
    <sheetView topLeftCell="B1" workbookViewId="0">
      <selection activeCell="AM33" sqref="AM33"/>
    </sheetView>
  </sheetViews>
  <sheetFormatPr defaultRowHeight="14.5" x14ac:dyDescent="0.35"/>
  <cols>
    <col min="1" max="1" width="17.1796875" hidden="1" customWidth="1"/>
    <col min="2" max="2" width="30.26953125" customWidth="1"/>
    <col min="4" max="15" width="0" hidden="1" customWidth="1"/>
    <col min="16" max="17" width="15.453125" customWidth="1"/>
    <col min="18" max="18" width="14.26953125" customWidth="1"/>
    <col min="19" max="19" width="0" hidden="1" customWidth="1"/>
    <col min="20" max="20" width="17.81640625" style="3" customWidth="1"/>
    <col min="21" max="27" width="0" hidden="1" customWidth="1"/>
    <col min="28" max="28" width="15.26953125" hidden="1" customWidth="1"/>
    <col min="34" max="35" width="9.7265625" bestFit="1" customWidth="1"/>
  </cols>
  <sheetData>
    <row r="1" spans="1:35" s="12" customFormat="1" ht="43.5" x14ac:dyDescent="0.35">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3" t="s">
        <v>19</v>
      </c>
      <c r="U1" s="12" t="s">
        <v>20</v>
      </c>
      <c r="V1" s="12" t="s">
        <v>21</v>
      </c>
      <c r="W1" s="12" t="s">
        <v>22</v>
      </c>
      <c r="X1" s="12" t="s">
        <v>23</v>
      </c>
      <c r="Y1" s="12" t="s">
        <v>24</v>
      </c>
      <c r="Z1" s="12" t="s">
        <v>25</v>
      </c>
      <c r="AA1" s="12" t="s">
        <v>26</v>
      </c>
      <c r="AC1" s="12" t="s">
        <v>77</v>
      </c>
      <c r="AD1" s="12" t="s">
        <v>78</v>
      </c>
      <c r="AE1" s="12" t="s">
        <v>59</v>
      </c>
      <c r="AF1" s="12" t="s">
        <v>79</v>
      </c>
      <c r="AG1" s="12" t="s">
        <v>83</v>
      </c>
      <c r="AH1" s="12" t="s">
        <v>80</v>
      </c>
      <c r="AI1" s="12" t="s">
        <v>81</v>
      </c>
    </row>
    <row r="2" spans="1:35" s="12" customFormat="1" x14ac:dyDescent="0.35">
      <c r="R2" s="1">
        <v>37893</v>
      </c>
      <c r="T2" s="13"/>
      <c r="AF2" s="14" t="s">
        <v>52</v>
      </c>
    </row>
    <row r="3" spans="1:35" s="7" customFormat="1" x14ac:dyDescent="0.35">
      <c r="A3" s="6">
        <v>42459</v>
      </c>
      <c r="B3" s="7" t="s">
        <v>29</v>
      </c>
      <c r="C3" s="7" t="s">
        <v>65</v>
      </c>
      <c r="D3" s="7">
        <v>32.22878</v>
      </c>
      <c r="E3" s="7">
        <v>-110.95632999999999</v>
      </c>
      <c r="F3" s="7">
        <v>737.4</v>
      </c>
      <c r="G3" s="7">
        <v>0</v>
      </c>
      <c r="H3" s="7">
        <v>131</v>
      </c>
      <c r="I3" s="7">
        <v>70.7</v>
      </c>
      <c r="J3" s="7">
        <v>-2.6</v>
      </c>
      <c r="K3" s="7">
        <v>927.74</v>
      </c>
      <c r="L3" s="7">
        <v>9.74E-2</v>
      </c>
      <c r="M3" s="7" t="s">
        <v>66</v>
      </c>
      <c r="N3" s="7" t="s">
        <v>45</v>
      </c>
      <c r="O3" s="7">
        <v>10000000.0022</v>
      </c>
      <c r="P3" s="7">
        <v>632.99095150000005</v>
      </c>
      <c r="Q3" s="7">
        <v>632.9918897</v>
      </c>
      <c r="R3" s="6">
        <v>38209</v>
      </c>
      <c r="S3" s="7">
        <v>15347</v>
      </c>
      <c r="T3" s="8">
        <v>979240137.10000002</v>
      </c>
      <c r="U3" s="7">
        <v>1.58</v>
      </c>
      <c r="V3" s="7">
        <v>0.46</v>
      </c>
      <c r="W3" s="7">
        <v>10.66</v>
      </c>
      <c r="X3" s="7">
        <v>12</v>
      </c>
      <c r="Y3" s="7">
        <v>12</v>
      </c>
      <c r="Z3" s="7">
        <v>-156.78</v>
      </c>
      <c r="AA3" s="7">
        <v>-1.8089999999999999</v>
      </c>
      <c r="AB3" s="7" t="e">
        <f>VLOOKUP(R3,[1]Sheet1!$F$1:$G$8500,2,FALSE)-L3</f>
        <v>#N/A</v>
      </c>
    </row>
    <row r="4" spans="1:35" s="7" customFormat="1" x14ac:dyDescent="0.35">
      <c r="A4" s="6">
        <v>42459</v>
      </c>
      <c r="B4" s="7" t="s">
        <v>67</v>
      </c>
      <c r="C4" s="7" t="s">
        <v>65</v>
      </c>
      <c r="D4" s="7">
        <v>32.22878</v>
      </c>
      <c r="E4" s="7">
        <v>-110.95632999999999</v>
      </c>
      <c r="F4" s="7">
        <v>737.4</v>
      </c>
      <c r="G4" s="7">
        <v>0</v>
      </c>
      <c r="H4" s="7">
        <v>131</v>
      </c>
      <c r="I4" s="7">
        <v>70.7</v>
      </c>
      <c r="J4" s="7">
        <v>-2.6</v>
      </c>
      <c r="K4" s="7">
        <v>927.74</v>
      </c>
      <c r="L4" s="7">
        <v>9.74E-2</v>
      </c>
      <c r="M4" s="7" t="s">
        <v>66</v>
      </c>
      <c r="N4" s="7" t="s">
        <v>45</v>
      </c>
      <c r="O4" s="7">
        <v>10000000.0022</v>
      </c>
      <c r="P4" s="7">
        <v>632.990951</v>
      </c>
      <c r="Q4" s="7">
        <v>632.99188909999998</v>
      </c>
      <c r="R4" s="6">
        <v>38209</v>
      </c>
      <c r="S4" s="7">
        <v>15347</v>
      </c>
      <c r="T4" s="8">
        <v>979240136.25</v>
      </c>
      <c r="U4" s="7">
        <v>1.58</v>
      </c>
      <c r="V4" s="7">
        <v>0.46</v>
      </c>
      <c r="W4" s="7">
        <v>10.66</v>
      </c>
      <c r="X4" s="7">
        <v>12</v>
      </c>
      <c r="Y4" s="7">
        <v>12</v>
      </c>
      <c r="Z4" s="7">
        <v>-156.78</v>
      </c>
      <c r="AA4" s="7">
        <v>-1.8089999999999999</v>
      </c>
      <c r="AB4" s="7" t="e">
        <f>VLOOKUP(R4,[1]Sheet1!$F$1:$G$8500,2,FALSE)-L4</f>
        <v>#N/A</v>
      </c>
      <c r="AC4" s="7">
        <f>T4-T3</f>
        <v>-0.85000002384185791</v>
      </c>
      <c r="AD4" s="7">
        <f>R4-R2</f>
        <v>316</v>
      </c>
      <c r="AE4" s="7">
        <f>AC4/AD4</f>
        <v>-2.6898734931704365E-3</v>
      </c>
      <c r="AF4" s="9">
        <f>AE4*365.25</f>
        <v>-0.98247629338050191</v>
      </c>
      <c r="AH4" s="6">
        <f>R2</f>
        <v>37893</v>
      </c>
      <c r="AI4" s="6">
        <f>R4</f>
        <v>38209</v>
      </c>
    </row>
    <row r="5" spans="1:35" s="7" customFormat="1" x14ac:dyDescent="0.35">
      <c r="A5" s="6">
        <v>42459</v>
      </c>
      <c r="B5" s="7" t="s">
        <v>30</v>
      </c>
      <c r="C5" s="7" t="s">
        <v>65</v>
      </c>
      <c r="D5" s="7">
        <v>32.22878</v>
      </c>
      <c r="E5" s="7">
        <v>-110.95632999999999</v>
      </c>
      <c r="F5" s="7">
        <v>737.4</v>
      </c>
      <c r="G5" s="7">
        <v>0</v>
      </c>
      <c r="H5" s="7">
        <v>131</v>
      </c>
      <c r="I5" s="7">
        <v>70.7</v>
      </c>
      <c r="J5" s="7">
        <v>-2.6</v>
      </c>
      <c r="K5" s="7">
        <v>927.74</v>
      </c>
      <c r="L5" s="7">
        <v>0.1923</v>
      </c>
      <c r="M5" s="7" t="s">
        <v>66</v>
      </c>
      <c r="N5" s="7" t="s">
        <v>45</v>
      </c>
      <c r="O5" s="7">
        <v>10000000.0021</v>
      </c>
      <c r="P5" s="7">
        <v>632.99094449999996</v>
      </c>
      <c r="Q5" s="7">
        <v>632.99190069999997</v>
      </c>
      <c r="R5" s="6">
        <v>38324</v>
      </c>
      <c r="S5" s="7">
        <v>165758</v>
      </c>
      <c r="T5" s="8">
        <v>979240139.85000002</v>
      </c>
      <c r="U5" s="7">
        <v>2.86</v>
      </c>
      <c r="V5" s="7">
        <v>0.91</v>
      </c>
      <c r="W5" s="7">
        <v>6.27</v>
      </c>
      <c r="X5" s="7">
        <v>10</v>
      </c>
      <c r="Y5" s="7">
        <v>10</v>
      </c>
      <c r="Z5" s="7">
        <v>-156.78</v>
      </c>
      <c r="AA5" s="7">
        <v>-1.8089999999999999</v>
      </c>
      <c r="AB5" s="7" t="e">
        <f>VLOOKUP(R5,[1]Sheet1!$F$1:$G$8500,2,FALSE)-L5</f>
        <v>#N/A</v>
      </c>
    </row>
    <row r="6" spans="1:35" s="7" customFormat="1" x14ac:dyDescent="0.35">
      <c r="A6" s="6">
        <v>42459</v>
      </c>
      <c r="B6" s="7" t="s">
        <v>68</v>
      </c>
      <c r="C6" s="7" t="s">
        <v>65</v>
      </c>
      <c r="D6" s="7">
        <v>32.22878</v>
      </c>
      <c r="E6" s="7">
        <v>-110.95632999999999</v>
      </c>
      <c r="F6" s="7">
        <v>737.4</v>
      </c>
      <c r="G6" s="7">
        <v>0</v>
      </c>
      <c r="H6" s="7">
        <v>131</v>
      </c>
      <c r="I6" s="7">
        <v>70.7</v>
      </c>
      <c r="J6" s="7">
        <v>-2.6</v>
      </c>
      <c r="K6" s="7">
        <v>927.74</v>
      </c>
      <c r="L6" s="7">
        <v>0.1923</v>
      </c>
      <c r="M6" s="7" t="s">
        <v>66</v>
      </c>
      <c r="N6" s="7" t="s">
        <v>45</v>
      </c>
      <c r="O6" s="7">
        <v>10000000.0021</v>
      </c>
      <c r="P6" s="7">
        <v>632.99095550000004</v>
      </c>
      <c r="Q6" s="7">
        <v>632.9918897</v>
      </c>
      <c r="R6" s="6">
        <v>38324</v>
      </c>
      <c r="S6" s="7">
        <v>165758</v>
      </c>
      <c r="T6" s="8">
        <v>979240139.85000002</v>
      </c>
      <c r="U6" s="7">
        <v>2.86</v>
      </c>
      <c r="V6" s="7">
        <v>0.91</v>
      </c>
      <c r="W6" s="7">
        <v>6.27</v>
      </c>
      <c r="X6" s="7">
        <v>10</v>
      </c>
      <c r="Y6" s="7">
        <v>10</v>
      </c>
      <c r="Z6" s="7">
        <v>-156.78</v>
      </c>
      <c r="AA6" s="7">
        <v>-1.8089999999999999</v>
      </c>
      <c r="AB6" s="7" t="e">
        <f>VLOOKUP(R6,[1]Sheet1!$F$1:$G$8500,2,FALSE)-L6</f>
        <v>#N/A</v>
      </c>
      <c r="AC6" s="7">
        <f t="shared" ref="AC6" si="0">T6-T5</f>
        <v>0</v>
      </c>
      <c r="AD6" s="7">
        <f>R6-R4</f>
        <v>115</v>
      </c>
      <c r="AE6" s="7">
        <f>AC6/AD6</f>
        <v>0</v>
      </c>
      <c r="AF6" s="9">
        <f>AE6*365.25</f>
        <v>0</v>
      </c>
      <c r="AH6" s="6">
        <f>R4</f>
        <v>38209</v>
      </c>
      <c r="AI6" s="6">
        <f>R6</f>
        <v>38324</v>
      </c>
    </row>
    <row r="7" spans="1:35" s="7" customFormat="1" x14ac:dyDescent="0.35">
      <c r="A7" s="6">
        <v>42459</v>
      </c>
      <c r="B7" s="7" t="s">
        <v>31</v>
      </c>
      <c r="C7" s="7" t="s">
        <v>65</v>
      </c>
      <c r="D7" s="7">
        <v>32.22878</v>
      </c>
      <c r="E7" s="7">
        <v>-110.95632999999999</v>
      </c>
      <c r="F7" s="7">
        <v>737.4</v>
      </c>
      <c r="G7" s="7">
        <v>0</v>
      </c>
      <c r="H7" s="7">
        <v>131</v>
      </c>
      <c r="I7" s="7">
        <v>70.7</v>
      </c>
      <c r="J7" s="7">
        <v>-2.6</v>
      </c>
      <c r="K7" s="7">
        <v>927.74</v>
      </c>
      <c r="L7" s="7">
        <v>-2.5000000000000001E-2</v>
      </c>
      <c r="M7" s="7" t="s">
        <v>66</v>
      </c>
      <c r="N7" s="7" t="s">
        <v>45</v>
      </c>
      <c r="O7" s="7">
        <v>10000000.0021</v>
      </c>
      <c r="P7" s="7">
        <v>632.99094869999999</v>
      </c>
      <c r="Q7" s="7">
        <v>632.99189820000004</v>
      </c>
      <c r="R7" s="6">
        <v>38868</v>
      </c>
      <c r="S7" s="7">
        <v>84811</v>
      </c>
      <c r="T7" s="8">
        <v>979240132.13999999</v>
      </c>
      <c r="U7" s="7">
        <v>1.65</v>
      </c>
      <c r="V7" s="7">
        <v>0.52</v>
      </c>
      <c r="W7" s="7">
        <v>6.23</v>
      </c>
      <c r="X7" s="7">
        <v>10</v>
      </c>
      <c r="Y7" s="7">
        <v>10</v>
      </c>
      <c r="Z7" s="7">
        <v>-156.78</v>
      </c>
      <c r="AA7" s="7">
        <v>-1.8089999999999999</v>
      </c>
      <c r="AB7" s="7" t="e">
        <f>VLOOKUP(R7,[1]Sheet1!$F$1:$G$8500,2,FALSE)-L7</f>
        <v>#N/A</v>
      </c>
    </row>
    <row r="8" spans="1:35" s="7" customFormat="1" x14ac:dyDescent="0.35">
      <c r="A8" s="6">
        <v>42459</v>
      </c>
      <c r="B8" s="7" t="s">
        <v>69</v>
      </c>
      <c r="C8" s="7" t="s">
        <v>65</v>
      </c>
      <c r="D8" s="7">
        <v>32.22878</v>
      </c>
      <c r="E8" s="7">
        <v>-110.95632999999999</v>
      </c>
      <c r="F8" s="7">
        <v>737.4</v>
      </c>
      <c r="G8" s="7">
        <v>0</v>
      </c>
      <c r="H8" s="7">
        <v>131</v>
      </c>
      <c r="I8" s="7">
        <v>70.7</v>
      </c>
      <c r="J8" s="7">
        <v>-2.6</v>
      </c>
      <c r="K8" s="7">
        <v>927.74</v>
      </c>
      <c r="L8" s="7">
        <v>-2.5000000000000001E-2</v>
      </c>
      <c r="M8" s="7" t="s">
        <v>66</v>
      </c>
      <c r="N8" s="7" t="s">
        <v>45</v>
      </c>
      <c r="O8" s="7">
        <v>10000000.0021</v>
      </c>
      <c r="P8" s="7">
        <v>632.99094449999996</v>
      </c>
      <c r="Q8" s="7">
        <v>632.99190069999997</v>
      </c>
      <c r="R8" s="6">
        <v>38868</v>
      </c>
      <c r="S8" s="7">
        <v>84811</v>
      </c>
      <c r="T8" s="8">
        <v>979240130.82000005</v>
      </c>
      <c r="U8" s="7">
        <v>1.65</v>
      </c>
      <c r="V8" s="7">
        <v>0.52</v>
      </c>
      <c r="W8" s="7">
        <v>6.23</v>
      </c>
      <c r="X8" s="7">
        <v>10</v>
      </c>
      <c r="Y8" s="7">
        <v>10</v>
      </c>
      <c r="Z8" s="7">
        <v>-156.78</v>
      </c>
      <c r="AA8" s="7">
        <v>-1.8089999999999999</v>
      </c>
      <c r="AB8" s="7" t="e">
        <f>VLOOKUP(R8,[1]Sheet1!$F$1:$G$8500,2,FALSE)-L8</f>
        <v>#N/A</v>
      </c>
      <c r="AC8" s="7">
        <f t="shared" ref="AC8" si="1">T8-T7</f>
        <v>-1.3199999332427979</v>
      </c>
      <c r="AD8" s="7">
        <f>R8-R6</f>
        <v>544</v>
      </c>
      <c r="AE8" s="7">
        <f>AC8/AD8</f>
        <v>-2.4264704655198488E-3</v>
      </c>
      <c r="AF8" s="9">
        <f>AE8*365.25</f>
        <v>-0.88626833753112477</v>
      </c>
      <c r="AG8" s="9">
        <f>AVERAGE(AF4:AF8)</f>
        <v>-0.62291487697054226</v>
      </c>
      <c r="AH8" s="6">
        <f>R6</f>
        <v>38324</v>
      </c>
      <c r="AI8" s="6">
        <f>R8</f>
        <v>38868</v>
      </c>
    </row>
    <row r="9" spans="1:35" s="7" customFormat="1" x14ac:dyDescent="0.35">
      <c r="A9" s="6"/>
      <c r="B9" s="7" t="s">
        <v>82</v>
      </c>
      <c r="R9" s="1">
        <v>39959</v>
      </c>
      <c r="T9" s="8"/>
      <c r="AF9" s="9"/>
    </row>
    <row r="10" spans="1:35" x14ac:dyDescent="0.35">
      <c r="A10" s="1">
        <v>42459</v>
      </c>
      <c r="B10" t="s">
        <v>42</v>
      </c>
      <c r="C10" t="s">
        <v>35</v>
      </c>
      <c r="D10">
        <v>32.22878</v>
      </c>
      <c r="E10">
        <v>-110.95632999999999</v>
      </c>
      <c r="F10">
        <v>737.4</v>
      </c>
      <c r="G10">
        <v>0</v>
      </c>
      <c r="H10">
        <v>100</v>
      </c>
      <c r="I10">
        <v>71.67</v>
      </c>
      <c r="J10">
        <v>-3</v>
      </c>
      <c r="K10">
        <v>927.74</v>
      </c>
      <c r="L10">
        <v>-4.6600000000000003E-2</v>
      </c>
      <c r="M10" t="s">
        <v>66</v>
      </c>
      <c r="N10" t="s">
        <v>45</v>
      </c>
      <c r="O10">
        <v>10000000.0035</v>
      </c>
      <c r="P10">
        <v>632.99093989999994</v>
      </c>
      <c r="Q10">
        <v>632.99187519999998</v>
      </c>
      <c r="R10" s="1">
        <v>40317</v>
      </c>
      <c r="S10">
        <v>230241</v>
      </c>
      <c r="T10" s="3">
        <v>979240344.05999994</v>
      </c>
      <c r="U10">
        <v>1.34</v>
      </c>
      <c r="V10">
        <v>0.42</v>
      </c>
      <c r="W10">
        <v>10.54</v>
      </c>
      <c r="X10">
        <v>10</v>
      </c>
      <c r="Y10">
        <v>10</v>
      </c>
      <c r="Z10">
        <v>-84.99</v>
      </c>
      <c r="AA10">
        <v>-0.85</v>
      </c>
      <c r="AB10" t="e">
        <f>VLOOKUP(R10,[1]Sheet1!$F$1:$G$8500,2,FALSE)-L10</f>
        <v>#N/A</v>
      </c>
    </row>
    <row r="11" spans="1:35" x14ac:dyDescent="0.35">
      <c r="A11" s="1">
        <v>42459</v>
      </c>
      <c r="B11" t="s">
        <v>70</v>
      </c>
      <c r="C11" t="s">
        <v>35</v>
      </c>
      <c r="D11">
        <v>32.22878</v>
      </c>
      <c r="E11">
        <v>-110.95632999999999</v>
      </c>
      <c r="F11">
        <v>737.4</v>
      </c>
      <c r="G11">
        <v>0</v>
      </c>
      <c r="H11">
        <v>100</v>
      </c>
      <c r="I11">
        <v>71.67</v>
      </c>
      <c r="J11">
        <v>-3</v>
      </c>
      <c r="K11">
        <v>927.74</v>
      </c>
      <c r="L11">
        <v>-4.6600000000000003E-2</v>
      </c>
      <c r="M11" t="s">
        <v>66</v>
      </c>
      <c r="N11" t="s">
        <v>45</v>
      </c>
      <c r="O11">
        <v>10000000.0035</v>
      </c>
      <c r="P11">
        <v>632.99093559999994</v>
      </c>
      <c r="Q11">
        <v>632.99187129999996</v>
      </c>
      <c r="R11" s="1">
        <v>40317</v>
      </c>
      <c r="S11">
        <v>230241</v>
      </c>
      <c r="T11" s="3">
        <v>979240337.71000004</v>
      </c>
      <c r="U11">
        <v>1.34</v>
      </c>
      <c r="V11">
        <v>0.42</v>
      </c>
      <c r="W11">
        <v>10.54</v>
      </c>
      <c r="X11">
        <v>10</v>
      </c>
      <c r="Y11">
        <v>10</v>
      </c>
      <c r="Z11">
        <v>-84.99</v>
      </c>
      <c r="AA11">
        <v>-0.85</v>
      </c>
      <c r="AB11" t="e">
        <f>VLOOKUP(R11,[1]Sheet1!$F$1:$G$8500,2,FALSE)-L11</f>
        <v>#N/A</v>
      </c>
      <c r="AC11">
        <f t="shared" ref="AC11" si="2">T11-T10</f>
        <v>-6.3499999046325684</v>
      </c>
      <c r="AD11">
        <f>R11-R9</f>
        <v>358</v>
      </c>
      <c r="AE11" s="10">
        <f>AC11/AD11</f>
        <v>-1.7737429901208291E-2</v>
      </c>
      <c r="AF11" s="11">
        <f>AE11*365.25</f>
        <v>-6.4785962714163281</v>
      </c>
      <c r="AH11" s="1">
        <f>R9</f>
        <v>39959</v>
      </c>
      <c r="AI11" s="1">
        <f>R11</f>
        <v>40317</v>
      </c>
    </row>
    <row r="12" spans="1:35" x14ac:dyDescent="0.35">
      <c r="A12" s="1">
        <v>42459</v>
      </c>
      <c r="B12" t="s">
        <v>43</v>
      </c>
      <c r="C12" t="s">
        <v>65</v>
      </c>
      <c r="D12">
        <v>32.22878</v>
      </c>
      <c r="E12">
        <v>-110.95632999999999</v>
      </c>
      <c r="F12">
        <v>737.4</v>
      </c>
      <c r="G12">
        <v>0</v>
      </c>
      <c r="H12">
        <v>100</v>
      </c>
      <c r="I12">
        <v>71.67</v>
      </c>
      <c r="J12">
        <v>-3</v>
      </c>
      <c r="K12">
        <v>927.74</v>
      </c>
      <c r="L12">
        <v>0.17710000000000001</v>
      </c>
      <c r="M12" t="s">
        <v>66</v>
      </c>
      <c r="N12" t="s">
        <v>45</v>
      </c>
      <c r="O12">
        <v>10000000.00781</v>
      </c>
      <c r="P12">
        <v>632.99095020000004</v>
      </c>
      <c r="Q12">
        <v>632.99187670000003</v>
      </c>
      <c r="R12" s="1">
        <v>41153</v>
      </c>
      <c r="S12">
        <v>195933</v>
      </c>
      <c r="T12" s="3">
        <v>979240345.94000006</v>
      </c>
      <c r="U12">
        <v>0.87</v>
      </c>
      <c r="V12">
        <v>0.27</v>
      </c>
      <c r="W12">
        <v>10.54</v>
      </c>
      <c r="X12">
        <v>10</v>
      </c>
      <c r="Y12">
        <v>10</v>
      </c>
      <c r="Z12">
        <v>-84.99</v>
      </c>
      <c r="AA12">
        <v>-0.85</v>
      </c>
      <c r="AB12" t="e">
        <f>VLOOKUP(R12,[1]Sheet1!$F$1:$G$8500,2,FALSE)-L12</f>
        <v>#N/A</v>
      </c>
      <c r="AH12" s="1"/>
      <c r="AI12" s="1"/>
    </row>
    <row r="13" spans="1:35" x14ac:dyDescent="0.35">
      <c r="A13" s="1">
        <v>42459</v>
      </c>
      <c r="B13" t="s">
        <v>71</v>
      </c>
      <c r="C13" t="s">
        <v>65</v>
      </c>
      <c r="D13">
        <v>32.22878</v>
      </c>
      <c r="E13">
        <v>-110.95632999999999</v>
      </c>
      <c r="F13">
        <v>737.4</v>
      </c>
      <c r="G13">
        <v>0</v>
      </c>
      <c r="H13">
        <v>100</v>
      </c>
      <c r="I13">
        <v>71.67</v>
      </c>
      <c r="J13">
        <v>-3</v>
      </c>
      <c r="K13">
        <v>927.74</v>
      </c>
      <c r="L13">
        <v>0.17710000000000001</v>
      </c>
      <c r="M13" t="s">
        <v>66</v>
      </c>
      <c r="N13" t="s">
        <v>45</v>
      </c>
      <c r="O13">
        <v>10000000.00781</v>
      </c>
      <c r="P13">
        <v>632.99093989999994</v>
      </c>
      <c r="Q13">
        <v>632.99187519999998</v>
      </c>
      <c r="R13" s="1">
        <v>41153</v>
      </c>
      <c r="S13">
        <v>195933</v>
      </c>
      <c r="T13" s="3">
        <v>979240336.80999994</v>
      </c>
      <c r="U13">
        <v>0.87</v>
      </c>
      <c r="V13">
        <v>0.27</v>
      </c>
      <c r="W13">
        <v>10.54</v>
      </c>
      <c r="X13">
        <v>10</v>
      </c>
      <c r="Y13">
        <v>10</v>
      </c>
      <c r="Z13">
        <v>-84.99</v>
      </c>
      <c r="AA13">
        <v>-0.85</v>
      </c>
      <c r="AB13" t="e">
        <f>VLOOKUP(R13,[1]Sheet1!$F$1:$G$8500,2,FALSE)-L13</f>
        <v>#N/A</v>
      </c>
      <c r="AC13">
        <f t="shared" ref="AC13" si="3">T13-T12</f>
        <v>-9.130000114440918</v>
      </c>
      <c r="AD13">
        <f>R13-R11</f>
        <v>836</v>
      </c>
      <c r="AE13" s="10">
        <f>AC13/AD13</f>
        <v>-1.0921052768469998E-2</v>
      </c>
      <c r="AF13" s="11">
        <f>AE13*365.25</f>
        <v>-3.9889145236836669</v>
      </c>
      <c r="AH13" s="1">
        <f t="shared" ref="AH13:AH17" si="4">R11</f>
        <v>40317</v>
      </c>
      <c r="AI13" s="1">
        <f t="shared" ref="AI13:AI17" si="5">R13</f>
        <v>41153</v>
      </c>
    </row>
    <row r="14" spans="1:35" x14ac:dyDescent="0.35">
      <c r="A14" s="1">
        <v>42459</v>
      </c>
      <c r="B14" t="s">
        <v>72</v>
      </c>
      <c r="C14" t="s">
        <v>73</v>
      </c>
      <c r="D14">
        <v>32.22878</v>
      </c>
      <c r="E14">
        <v>-110.95632999999999</v>
      </c>
      <c r="F14">
        <v>737.4</v>
      </c>
      <c r="G14">
        <v>0</v>
      </c>
      <c r="H14">
        <v>100</v>
      </c>
      <c r="I14">
        <v>71.67</v>
      </c>
      <c r="J14">
        <v>-3</v>
      </c>
      <c r="K14">
        <v>927.74</v>
      </c>
      <c r="L14">
        <v>0.1953</v>
      </c>
      <c r="M14" t="s">
        <v>66</v>
      </c>
      <c r="N14" t="s">
        <v>45</v>
      </c>
      <c r="O14">
        <v>10000000.00952</v>
      </c>
      <c r="P14">
        <v>632.99095550000004</v>
      </c>
      <c r="Q14">
        <v>632.99188489999995</v>
      </c>
      <c r="R14" s="1">
        <v>41852</v>
      </c>
      <c r="S14">
        <v>172537</v>
      </c>
      <c r="T14" s="3">
        <v>979240339.40999997</v>
      </c>
      <c r="U14">
        <v>1.1599999999999999</v>
      </c>
      <c r="V14">
        <v>0.37</v>
      </c>
      <c r="W14">
        <v>10.54</v>
      </c>
      <c r="X14">
        <v>10</v>
      </c>
      <c r="Y14">
        <v>10</v>
      </c>
      <c r="Z14">
        <v>-84.99</v>
      </c>
      <c r="AA14">
        <v>-0.85</v>
      </c>
      <c r="AB14" t="e">
        <f>VLOOKUP(R14,[1]Sheet1!$F$1:$G$8500,2,FALSE)-L14</f>
        <v>#N/A</v>
      </c>
      <c r="AH14" s="1"/>
      <c r="AI14" s="1"/>
    </row>
    <row r="15" spans="1:35" x14ac:dyDescent="0.35">
      <c r="A15" s="1">
        <v>42459</v>
      </c>
      <c r="B15" t="s">
        <v>74</v>
      </c>
      <c r="C15" t="s">
        <v>73</v>
      </c>
      <c r="D15">
        <v>32.22878</v>
      </c>
      <c r="E15">
        <v>-110.95632999999999</v>
      </c>
      <c r="F15">
        <v>737.4</v>
      </c>
      <c r="G15">
        <v>0</v>
      </c>
      <c r="H15">
        <v>100</v>
      </c>
      <c r="I15">
        <v>71.67</v>
      </c>
      <c r="J15">
        <v>-3</v>
      </c>
      <c r="K15">
        <v>927.74</v>
      </c>
      <c r="L15">
        <v>0.1953</v>
      </c>
      <c r="M15" t="s">
        <v>66</v>
      </c>
      <c r="N15" t="s">
        <v>45</v>
      </c>
      <c r="O15">
        <v>10000000.00952</v>
      </c>
      <c r="P15">
        <v>632.99095020000004</v>
      </c>
      <c r="Q15">
        <v>632.99187670000003</v>
      </c>
      <c r="R15" s="1">
        <v>41852</v>
      </c>
      <c r="S15">
        <v>172537</v>
      </c>
      <c r="T15" s="3">
        <v>979240328.97000003</v>
      </c>
      <c r="U15">
        <v>1.1599999999999999</v>
      </c>
      <c r="V15">
        <v>0.37</v>
      </c>
      <c r="W15">
        <v>10.54</v>
      </c>
      <c r="X15">
        <v>10</v>
      </c>
      <c r="Y15">
        <v>10</v>
      </c>
      <c r="Z15">
        <v>-84.99</v>
      </c>
      <c r="AA15">
        <v>-0.85</v>
      </c>
      <c r="AB15" t="e">
        <f>VLOOKUP(R15,[1]Sheet1!$F$1:$G$8500,2,FALSE)-L15</f>
        <v>#N/A</v>
      </c>
      <c r="AC15">
        <f t="shared" ref="AC15" si="6">T15-T14</f>
        <v>-10.439999938011169</v>
      </c>
      <c r="AD15">
        <f t="shared" ref="AD15" si="7">R15-R13</f>
        <v>699</v>
      </c>
      <c r="AE15" s="10">
        <f>AC15/AD15</f>
        <v>-1.4935622228914406E-2</v>
      </c>
      <c r="AF15" s="11">
        <f>AE15*365.25</f>
        <v>-5.4552360191109868</v>
      </c>
      <c r="AH15" s="1">
        <f t="shared" si="4"/>
        <v>41153</v>
      </c>
      <c r="AI15" s="1">
        <f t="shared" si="5"/>
        <v>41852</v>
      </c>
    </row>
    <row r="16" spans="1:35" x14ac:dyDescent="0.35">
      <c r="A16" s="1">
        <v>42459</v>
      </c>
      <c r="B16" t="s">
        <v>75</v>
      </c>
      <c r="C16" t="s">
        <v>73</v>
      </c>
      <c r="D16">
        <v>32.22878</v>
      </c>
      <c r="E16">
        <v>-110.95632999999999</v>
      </c>
      <c r="F16">
        <v>737.4</v>
      </c>
      <c r="G16">
        <v>0</v>
      </c>
      <c r="H16">
        <v>100</v>
      </c>
      <c r="I16">
        <v>71.67</v>
      </c>
      <c r="J16">
        <v>-3</v>
      </c>
      <c r="K16">
        <v>927.74</v>
      </c>
      <c r="L16">
        <v>0.21579999999999999</v>
      </c>
      <c r="M16" t="s">
        <v>66</v>
      </c>
      <c r="N16" t="s">
        <v>45</v>
      </c>
      <c r="O16">
        <v>10000000.01</v>
      </c>
      <c r="P16">
        <v>632.99093749999997</v>
      </c>
      <c r="Q16">
        <v>632.99190910000004</v>
      </c>
      <c r="R16" s="1">
        <v>42231</v>
      </c>
      <c r="S16">
        <v>180953</v>
      </c>
      <c r="T16" s="3">
        <v>979240349.60000002</v>
      </c>
      <c r="U16">
        <v>0.92</v>
      </c>
      <c r="V16">
        <v>0.28999999999999998</v>
      </c>
      <c r="W16">
        <v>10.54</v>
      </c>
      <c r="X16">
        <v>10</v>
      </c>
      <c r="Y16">
        <v>10</v>
      </c>
      <c r="Z16">
        <v>-84.99</v>
      </c>
      <c r="AA16">
        <v>-0.85</v>
      </c>
      <c r="AB16" t="e">
        <f>VLOOKUP(R16,[1]Sheet1!$F$1:$G$8500,2,FALSE)-L16</f>
        <v>#N/A</v>
      </c>
      <c r="AH16" s="1"/>
      <c r="AI16" s="1"/>
    </row>
    <row r="17" spans="1:35" x14ac:dyDescent="0.35">
      <c r="A17" s="1">
        <v>42459</v>
      </c>
      <c r="B17" t="s">
        <v>76</v>
      </c>
      <c r="C17" t="s">
        <v>73</v>
      </c>
      <c r="D17">
        <v>32.22878</v>
      </c>
      <c r="E17">
        <v>-110.95632999999999</v>
      </c>
      <c r="F17">
        <v>737.4</v>
      </c>
      <c r="G17">
        <v>0</v>
      </c>
      <c r="H17">
        <v>100</v>
      </c>
      <c r="I17">
        <v>71.67</v>
      </c>
      <c r="J17">
        <v>-3</v>
      </c>
      <c r="K17">
        <v>927.74</v>
      </c>
      <c r="L17">
        <v>0.21579999999999999</v>
      </c>
      <c r="M17" t="s">
        <v>66</v>
      </c>
      <c r="N17" t="s">
        <v>45</v>
      </c>
      <c r="O17">
        <v>10000000.01</v>
      </c>
      <c r="P17">
        <v>632.99095550000004</v>
      </c>
      <c r="Q17">
        <v>632.99188489999995</v>
      </c>
      <c r="R17" s="1">
        <v>42231</v>
      </c>
      <c r="S17">
        <v>180953</v>
      </c>
      <c r="T17" s="3">
        <v>979240344.79999995</v>
      </c>
      <c r="U17">
        <v>0.92</v>
      </c>
      <c r="V17">
        <v>0.28999999999999998</v>
      </c>
      <c r="W17">
        <v>10.54</v>
      </c>
      <c r="X17">
        <v>10</v>
      </c>
      <c r="Y17">
        <v>10</v>
      </c>
      <c r="Z17">
        <v>-84.99</v>
      </c>
      <c r="AA17">
        <v>-0.85</v>
      </c>
      <c r="AB17" t="e">
        <f>VLOOKUP(R17,[1]Sheet1!$F$1:$G$8500,2,FALSE)-L17</f>
        <v>#N/A</v>
      </c>
      <c r="AC17">
        <f t="shared" ref="AC17" si="8">T17-T16</f>
        <v>-4.8000000715255737</v>
      </c>
      <c r="AD17">
        <f t="shared" ref="AD17" si="9">R17-R15</f>
        <v>379</v>
      </c>
      <c r="AE17" s="10">
        <f>AC17/AD17</f>
        <v>-1.2664907840436871E-2</v>
      </c>
      <c r="AF17" s="11">
        <f>AE17*365.25</f>
        <v>-4.6258575887195672</v>
      </c>
      <c r="AG17" s="4">
        <f>AVERAGE(AF11:AF17)</f>
        <v>-5.1371511007326376</v>
      </c>
      <c r="AH17" s="1">
        <f t="shared" si="4"/>
        <v>41852</v>
      </c>
      <c r="AI17" s="1">
        <f t="shared" si="5"/>
        <v>42231</v>
      </c>
    </row>
    <row r="18" spans="1:35" x14ac:dyDescent="0.35">
      <c r="A18" s="1"/>
      <c r="B18" t="s">
        <v>82</v>
      </c>
      <c r="R18" s="1"/>
      <c r="AE18" s="10"/>
      <c r="AF18" s="11"/>
      <c r="AG18" s="4"/>
      <c r="AH18" s="1"/>
      <c r="AI18" s="1"/>
    </row>
    <row r="19" spans="1:35" x14ac:dyDescent="0.35">
      <c r="A19" s="1"/>
      <c r="R19" s="1">
        <v>42471</v>
      </c>
      <c r="AE19" s="10"/>
      <c r="AF19" s="11"/>
      <c r="AG19" s="4"/>
      <c r="AH19" s="1"/>
      <c r="AI19" s="1"/>
    </row>
    <row r="20" spans="1:35" x14ac:dyDescent="0.35">
      <c r="A20" s="1"/>
      <c r="B20" s="19" t="s">
        <v>86</v>
      </c>
      <c r="R20" s="1">
        <v>42594</v>
      </c>
      <c r="T20" s="21">
        <v>979197966.34000003</v>
      </c>
      <c r="AE20" s="10"/>
      <c r="AF20" s="11"/>
      <c r="AG20" s="4"/>
      <c r="AH20" s="1"/>
      <c r="AI20" s="1"/>
    </row>
    <row r="21" spans="1:35" x14ac:dyDescent="0.35">
      <c r="A21" s="1"/>
      <c r="B21" s="18" t="s">
        <v>87</v>
      </c>
      <c r="R21" s="20">
        <v>42594</v>
      </c>
      <c r="T21" s="21">
        <v>979197955.66999996</v>
      </c>
      <c r="AC21" s="21">
        <f t="shared" ref="AC21" si="10">T21-T20</f>
        <v>-10.670000076293945</v>
      </c>
      <c r="AD21" s="21">
        <f>R21-R19</f>
        <v>123</v>
      </c>
      <c r="AE21" s="10">
        <f>AC21/AD21</f>
        <v>-8.6747968099950779E-2</v>
      </c>
      <c r="AF21" s="11">
        <f>AE21*365.25</f>
        <v>-31.68469534850702</v>
      </c>
      <c r="AG21" s="4"/>
      <c r="AH21" s="22">
        <v>42471</v>
      </c>
      <c r="AI21" s="22">
        <f t="shared" ref="AI21" si="11">R21</f>
        <v>42594</v>
      </c>
    </row>
    <row r="22" spans="1:35" x14ac:dyDescent="0.35">
      <c r="B22" t="s">
        <v>84</v>
      </c>
      <c r="R22" s="1">
        <v>42747</v>
      </c>
      <c r="T22" s="4">
        <v>979197982.58000004</v>
      </c>
    </row>
    <row r="23" spans="1:35" x14ac:dyDescent="0.35">
      <c r="B23" t="s">
        <v>85</v>
      </c>
      <c r="R23" s="1">
        <v>42747</v>
      </c>
      <c r="T23" s="4">
        <v>979197978.87</v>
      </c>
      <c r="AC23" s="4">
        <f>T23-T22</f>
        <v>-3.7100000381469727</v>
      </c>
      <c r="AD23">
        <f>R23-R21</f>
        <v>153</v>
      </c>
      <c r="AE23" s="10">
        <f>AC23/AD23</f>
        <v>-2.4248366262398513E-2</v>
      </c>
      <c r="AF23" s="11">
        <f>AE23*365.25</f>
        <v>-8.8567157773410568</v>
      </c>
      <c r="AG23" s="4"/>
      <c r="AH23" s="1">
        <f>R21</f>
        <v>42594</v>
      </c>
      <c r="AI23" s="1">
        <f t="shared" ref="AI23" si="12">R23</f>
        <v>42747</v>
      </c>
    </row>
  </sheetData>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C10" sqref="C10"/>
    </sheetView>
  </sheetViews>
  <sheetFormatPr defaultRowHeight="14.5" x14ac:dyDescent="0.35"/>
  <cols>
    <col min="1" max="2" width="14.453125" customWidth="1"/>
    <col min="3" max="3" width="11.7265625" customWidth="1"/>
    <col min="4" max="4" width="12.453125" style="4" customWidth="1"/>
  </cols>
  <sheetData>
    <row r="1" spans="1:4" s="12" customFormat="1" x14ac:dyDescent="0.35">
      <c r="A1" s="15" t="s">
        <v>93</v>
      </c>
      <c r="B1" s="15" t="s">
        <v>94</v>
      </c>
      <c r="C1" s="15" t="s">
        <v>95</v>
      </c>
      <c r="D1" s="16" t="s">
        <v>96</v>
      </c>
    </row>
    <row r="2" spans="1:4" x14ac:dyDescent="0.35">
      <c r="A2" s="6">
        <v>37893</v>
      </c>
      <c r="B2" s="6">
        <v>38209</v>
      </c>
      <c r="C2">
        <v>-2.6898734931704365E-3</v>
      </c>
      <c r="D2" s="4">
        <v>-0.98247629338050191</v>
      </c>
    </row>
    <row r="3" spans="1:4" x14ac:dyDescent="0.35">
      <c r="A3" s="6">
        <v>38209</v>
      </c>
      <c r="B3" s="6">
        <v>38324</v>
      </c>
      <c r="C3">
        <v>0</v>
      </c>
      <c r="D3" s="4">
        <v>0</v>
      </c>
    </row>
    <row r="4" spans="1:4" x14ac:dyDescent="0.35">
      <c r="A4" s="6">
        <v>38324</v>
      </c>
      <c r="B4" s="1">
        <v>39959</v>
      </c>
      <c r="C4">
        <v>-2.4264704655198488E-3</v>
      </c>
      <c r="D4" s="4">
        <v>-0.88626833753112477</v>
      </c>
    </row>
    <row r="5" spans="1:4" x14ac:dyDescent="0.35">
      <c r="A5" s="1">
        <v>39959</v>
      </c>
      <c r="B5" s="1">
        <v>40317</v>
      </c>
      <c r="C5">
        <v>-1.7737429901208291E-2</v>
      </c>
      <c r="D5" s="4">
        <v>-6.4785962714163281</v>
      </c>
    </row>
    <row r="6" spans="1:4" x14ac:dyDescent="0.35">
      <c r="A6" s="1">
        <v>40317</v>
      </c>
      <c r="B6" s="1">
        <v>41153</v>
      </c>
      <c r="C6">
        <v>-1.0921052768469998E-2</v>
      </c>
      <c r="D6" s="4">
        <v>-3.9889145236836669</v>
      </c>
    </row>
    <row r="7" spans="1:4" x14ac:dyDescent="0.35">
      <c r="A7" s="1">
        <v>41153</v>
      </c>
      <c r="B7" s="1">
        <v>41852</v>
      </c>
      <c r="C7">
        <v>-1.4935622228914406E-2</v>
      </c>
      <c r="D7" s="4">
        <v>-5.4552360191109868</v>
      </c>
    </row>
    <row r="8" spans="1:4" x14ac:dyDescent="0.35">
      <c r="A8" s="1">
        <v>41852</v>
      </c>
      <c r="B8" s="1">
        <v>42231</v>
      </c>
      <c r="C8">
        <v>-1.2664907840436871E-2</v>
      </c>
      <c r="D8" s="4">
        <v>-4.6258575887195672</v>
      </c>
    </row>
    <row r="9" spans="1:4" x14ac:dyDescent="0.35">
      <c r="A9" s="22">
        <v>42232</v>
      </c>
      <c r="B9" s="22">
        <v>43101</v>
      </c>
      <c r="C9" s="21">
        <v>-1.2664907840436871E-2</v>
      </c>
      <c r="D9" s="4">
        <v>-4.6258575887195672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calibrations</vt:lpstr>
      <vt:lpstr>summary</vt:lpstr>
      <vt:lpstr>reprocessed obs</vt:lpstr>
      <vt:lpstr>DRIFT LOOKUP TABLE</vt:lpstr>
      <vt:lpstr>summary!Print_Area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Pool, Donald R.</dc:creator>
  <cp:lastModifiedBy>Kennedy, Jeffrey R.</cp:lastModifiedBy>
  <cp:lastPrinted>2017-02-07T22:01:31Z</cp:lastPrinted>
  <dcterms:created xsi:type="dcterms:W3CDTF">2015-03-16T20:16:11Z</dcterms:created>
  <dcterms:modified xsi:type="dcterms:W3CDTF">2017-12-22T19:56:14Z</dcterms:modified>
</cp:coreProperties>
</file>